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Аглофабрика" sheetId="20" r:id="rId1"/>
    <sheet name="Воздушная" sheetId="27" r:id="rId2"/>
    <sheet name="Горная" sheetId="21" r:id="rId3"/>
    <sheet name="Доменная" sheetId="28" r:id="rId4"/>
    <sheet name="Евстюниха" sheetId="22" r:id="rId5"/>
    <sheet name="Карьер" sheetId="23" r:id="rId6"/>
    <sheet name="Кислородная" sheetId="29" r:id="rId7"/>
    <sheet name="Коксовая" sheetId="30" r:id="rId8"/>
    <sheet name="Магнетитовая" sheetId="24" r:id="rId9"/>
    <sheet name="Нижняя" sheetId="31" r:id="rId10"/>
    <sheet name="НТМК" sheetId="32" r:id="rId11"/>
    <sheet name="Обжиговая" sheetId="15" r:id="rId12"/>
    <sheet name="Обогатительная" sheetId="25" r:id="rId13"/>
    <sheet name="Прокатная" sheetId="33" r:id="rId14"/>
    <sheet name="Шахта" sheetId="26" r:id="rId15"/>
    <sheet name="Шлаковая" sheetId="34" r:id="rId16"/>
  </sheets>
  <calcPr calcId="145621"/>
</workbook>
</file>

<file path=xl/calcChain.xml><?xml version="1.0" encoding="utf-8"?>
<calcChain xmlns="http://schemas.openxmlformats.org/spreadsheetml/2006/main">
  <c r="AE60" i="34" l="1"/>
  <c r="O60" i="34"/>
  <c r="AE59" i="34"/>
  <c r="O59" i="34"/>
  <c r="AP52" i="34"/>
  <c r="AM52" i="34"/>
  <c r="AM59" i="34" s="1"/>
  <c r="AH52" i="34"/>
  <c r="AE52" i="34"/>
  <c r="Z52" i="34"/>
  <c r="W52" i="34"/>
  <c r="W59" i="34" s="1"/>
  <c r="R52" i="34"/>
  <c r="O52" i="34"/>
  <c r="AE50" i="34"/>
  <c r="O50" i="34"/>
  <c r="AP45" i="34"/>
  <c r="AM45" i="34"/>
  <c r="AM60" i="34" s="1"/>
  <c r="AH45" i="34"/>
  <c r="AE45" i="34"/>
  <c r="Z45" i="34"/>
  <c r="W45" i="34"/>
  <c r="W60" i="34" s="1"/>
  <c r="R45" i="34"/>
  <c r="O45" i="34"/>
  <c r="AE42" i="34"/>
  <c r="O42" i="34"/>
  <c r="AP38" i="34"/>
  <c r="AM38" i="34"/>
  <c r="AM42" i="34" s="1"/>
  <c r="AH38" i="34"/>
  <c r="AE38" i="34"/>
  <c r="Z38" i="34"/>
  <c r="W38" i="34"/>
  <c r="W42" i="34" s="1"/>
  <c r="R38" i="34"/>
  <c r="O38" i="34"/>
  <c r="AP32" i="34"/>
  <c r="AM32" i="34"/>
  <c r="AM43" i="34" s="1"/>
  <c r="AH32" i="34"/>
  <c r="AE32" i="34"/>
  <c r="AE43" i="34" s="1"/>
  <c r="Z32" i="34"/>
  <c r="W32" i="34"/>
  <c r="W43" i="34" s="1"/>
  <c r="R32" i="34"/>
  <c r="O32" i="34"/>
  <c r="O43" i="34" s="1"/>
  <c r="AP18" i="34"/>
  <c r="AP20" i="34" s="1"/>
  <c r="AO10" i="34" s="1"/>
  <c r="AK18" i="34"/>
  <c r="AK20" i="34" s="1"/>
  <c r="AM10" i="34" s="1"/>
  <c r="AQ10" i="34" s="1"/>
  <c r="AH18" i="34"/>
  <c r="AH20" i="34" s="1"/>
  <c r="AG10" i="34" s="1"/>
  <c r="AC18" i="34"/>
  <c r="AC20" i="34" s="1"/>
  <c r="AE10" i="34" s="1"/>
  <c r="AI10" i="34" s="1"/>
  <c r="Z18" i="34"/>
  <c r="Z20" i="34" s="1"/>
  <c r="Y10" i="34" s="1"/>
  <c r="U18" i="34"/>
  <c r="U20" i="34" s="1"/>
  <c r="W10" i="34" s="1"/>
  <c r="AA10" i="34" s="1"/>
  <c r="R18" i="34"/>
  <c r="R20" i="34" s="1"/>
  <c r="Q10" i="34" s="1"/>
  <c r="M18" i="34"/>
  <c r="M20" i="34" s="1"/>
  <c r="O10" i="34" s="1"/>
  <c r="S10" i="34" s="1"/>
  <c r="AP17" i="34"/>
  <c r="AP19" i="34" s="1"/>
  <c r="AP21" i="34" s="1"/>
  <c r="AK17" i="34"/>
  <c r="AK19" i="34" s="1"/>
  <c r="AH17" i="34"/>
  <c r="AH19" i="34" s="1"/>
  <c r="AC17" i="34"/>
  <c r="AC19" i="34" s="1"/>
  <c r="AC21" i="34" s="1"/>
  <c r="Z17" i="34"/>
  <c r="Z19" i="34" s="1"/>
  <c r="Z21" i="34" s="1"/>
  <c r="U17" i="34"/>
  <c r="U19" i="34" s="1"/>
  <c r="U21" i="34" s="1"/>
  <c r="R17" i="34"/>
  <c r="R19" i="34" s="1"/>
  <c r="R21" i="34" s="1"/>
  <c r="M17" i="34"/>
  <c r="M19" i="34" s="1"/>
  <c r="M21" i="34" s="1"/>
  <c r="AO16" i="34"/>
  <c r="AM16" i="34"/>
  <c r="AG16" i="34"/>
  <c r="AE16" i="34"/>
  <c r="Y16" i="34"/>
  <c r="W16" i="34"/>
  <c r="Q16" i="34"/>
  <c r="O16" i="34"/>
  <c r="AO15" i="34"/>
  <c r="AM15" i="34"/>
  <c r="AG15" i="34"/>
  <c r="AE15" i="34"/>
  <c r="Y15" i="34"/>
  <c r="W15" i="34"/>
  <c r="Q15" i="34"/>
  <c r="O15" i="34"/>
  <c r="AK14" i="34"/>
  <c r="AC14" i="34"/>
  <c r="U14" i="34"/>
  <c r="M14" i="34"/>
  <c r="AQ12" i="34"/>
  <c r="AK12" i="34"/>
  <c r="AK52" i="34" s="1"/>
  <c r="AI12" i="34"/>
  <c r="AC12" i="34"/>
  <c r="AC52" i="34" s="1"/>
  <c r="AA12" i="34"/>
  <c r="U12" i="34"/>
  <c r="U52" i="34" s="1"/>
  <c r="S12" i="34"/>
  <c r="M12" i="34"/>
  <c r="M52" i="34" s="1"/>
  <c r="AQ11" i="34"/>
  <c r="AK11" i="34"/>
  <c r="AK38" i="34" s="1"/>
  <c r="AI11" i="34"/>
  <c r="AC11" i="34"/>
  <c r="AC38" i="34" s="1"/>
  <c r="AA11" i="34"/>
  <c r="U11" i="34"/>
  <c r="U38" i="34" s="1"/>
  <c r="S11" i="34"/>
  <c r="M11" i="34"/>
  <c r="M38" i="34" s="1"/>
  <c r="AQ8" i="34"/>
  <c r="AK8" i="34"/>
  <c r="AK45" i="34" s="1"/>
  <c r="AI8" i="34"/>
  <c r="AC8" i="34"/>
  <c r="AC45" i="34" s="1"/>
  <c r="AA8" i="34"/>
  <c r="U8" i="34"/>
  <c r="S8" i="34"/>
  <c r="M8" i="34"/>
  <c r="AQ7" i="34"/>
  <c r="AP35" i="34" s="1"/>
  <c r="AK7" i="34"/>
  <c r="AI7" i="34"/>
  <c r="AH35" i="34" s="1"/>
  <c r="AC7" i="34"/>
  <c r="AA7" i="34"/>
  <c r="Z35" i="34" s="1"/>
  <c r="U7" i="34"/>
  <c r="S7" i="34"/>
  <c r="M35" i="34" s="1"/>
  <c r="M7" i="34"/>
  <c r="AO6" i="34"/>
  <c r="AO14" i="34" s="1"/>
  <c r="Y6" i="34"/>
  <c r="Y14" i="34" s="1"/>
  <c r="Q6" i="34"/>
  <c r="Q14" i="34" s="1"/>
  <c r="O6" i="34"/>
  <c r="O14" i="34" s="1"/>
  <c r="M32" i="34" l="1"/>
  <c r="M15" i="34"/>
  <c r="AC32" i="34"/>
  <c r="AC15" i="34"/>
  <c r="U45" i="34"/>
  <c r="U16" i="34"/>
  <c r="S6" i="34"/>
  <c r="U32" i="34"/>
  <c r="U15" i="34"/>
  <c r="AK32" i="34"/>
  <c r="AK15" i="34"/>
  <c r="M16" i="34"/>
  <c r="M45" i="34"/>
  <c r="AK21" i="34"/>
  <c r="AM6" i="34"/>
  <c r="W6" i="34"/>
  <c r="AE6" i="34"/>
  <c r="AH21" i="34"/>
  <c r="AG6" i="34"/>
  <c r="AG14" i="34" s="1"/>
  <c r="R49" i="34"/>
  <c r="R48" i="34"/>
  <c r="R47" i="34"/>
  <c r="R46" i="34"/>
  <c r="Z49" i="34"/>
  <c r="Z48" i="34"/>
  <c r="Z47" i="34"/>
  <c r="Z46" i="34"/>
  <c r="AH49" i="34"/>
  <c r="AH48" i="34"/>
  <c r="AH47" i="34"/>
  <c r="AH46" i="34"/>
  <c r="AP49" i="34"/>
  <c r="AP48" i="34"/>
  <c r="AP47" i="34"/>
  <c r="AP46" i="34"/>
  <c r="R41" i="34"/>
  <c r="R40" i="34"/>
  <c r="R39" i="34"/>
  <c r="Z41" i="34"/>
  <c r="Z40" i="34"/>
  <c r="Z39" i="34"/>
  <c r="AH41" i="34"/>
  <c r="AH40" i="34"/>
  <c r="AH39" i="34"/>
  <c r="AP41" i="34"/>
  <c r="AP40" i="34"/>
  <c r="AP39" i="34"/>
  <c r="R58" i="34"/>
  <c r="R57" i="34"/>
  <c r="R56" i="34"/>
  <c r="R55" i="34"/>
  <c r="R54" i="34"/>
  <c r="R53" i="34"/>
  <c r="Z58" i="34"/>
  <c r="Z57" i="34"/>
  <c r="Z56" i="34"/>
  <c r="Z55" i="34"/>
  <c r="Z54" i="34"/>
  <c r="Z53" i="34"/>
  <c r="AH58" i="34"/>
  <c r="AH57" i="34"/>
  <c r="AH56" i="34"/>
  <c r="AH55" i="34"/>
  <c r="AH54" i="34"/>
  <c r="AH53" i="34"/>
  <c r="AP58" i="34"/>
  <c r="AP57" i="34"/>
  <c r="AP56" i="34"/>
  <c r="AP55" i="34"/>
  <c r="AP54" i="34"/>
  <c r="AP53" i="34"/>
  <c r="AK16" i="34"/>
  <c r="R33" i="34"/>
  <c r="Z33" i="34"/>
  <c r="Z43" i="34" s="1"/>
  <c r="AH33" i="34"/>
  <c r="AP33" i="34"/>
  <c r="AP43" i="34" s="1"/>
  <c r="R34" i="34"/>
  <c r="Z34" i="34"/>
  <c r="AH34" i="34"/>
  <c r="AP34" i="34"/>
  <c r="R35" i="34"/>
  <c r="AC35" i="34"/>
  <c r="O36" i="34"/>
  <c r="AE36" i="34"/>
  <c r="R42" i="34"/>
  <c r="Z42" i="34"/>
  <c r="M39" i="34"/>
  <c r="AC39" i="34"/>
  <c r="M40" i="34"/>
  <c r="AC40" i="34"/>
  <c r="M41" i="34"/>
  <c r="AC41" i="34"/>
  <c r="R60" i="34"/>
  <c r="R50" i="34"/>
  <c r="Z60" i="34"/>
  <c r="M46" i="34"/>
  <c r="AC46" i="34"/>
  <c r="M47" i="34"/>
  <c r="AC47" i="34"/>
  <c r="M48" i="34"/>
  <c r="AC48" i="34"/>
  <c r="M49" i="34"/>
  <c r="AC49" i="34"/>
  <c r="R59" i="34"/>
  <c r="Z59" i="34"/>
  <c r="M53" i="34"/>
  <c r="AC53" i="34"/>
  <c r="M54" i="34"/>
  <c r="AC54" i="34"/>
  <c r="M55" i="34"/>
  <c r="AC55" i="34"/>
  <c r="M56" i="34"/>
  <c r="AC56" i="34"/>
  <c r="M57" i="34"/>
  <c r="AC57" i="34"/>
  <c r="M58" i="34"/>
  <c r="AC58" i="34"/>
  <c r="AC16" i="34"/>
  <c r="R43" i="34"/>
  <c r="R36" i="34"/>
  <c r="AH43" i="34"/>
  <c r="AH36" i="34"/>
  <c r="M33" i="34"/>
  <c r="U33" i="34"/>
  <c r="AC33" i="34"/>
  <c r="AK33" i="34"/>
  <c r="M34" i="34"/>
  <c r="U34" i="34"/>
  <c r="AC34" i="34"/>
  <c r="AK34" i="34"/>
  <c r="U35" i="34"/>
  <c r="AK35" i="34"/>
  <c r="W36" i="34"/>
  <c r="AM36" i="34"/>
  <c r="AH42" i="34"/>
  <c r="AP42" i="34"/>
  <c r="U39" i="34"/>
  <c r="AK39" i="34"/>
  <c r="U40" i="34"/>
  <c r="AK40" i="34"/>
  <c r="U41" i="34"/>
  <c r="AK41" i="34"/>
  <c r="AH60" i="34"/>
  <c r="AH50" i="34"/>
  <c r="AP60" i="34"/>
  <c r="U46" i="34"/>
  <c r="AK46" i="34"/>
  <c r="U47" i="34"/>
  <c r="AK47" i="34"/>
  <c r="U48" i="34"/>
  <c r="AK48" i="34"/>
  <c r="U49" i="34"/>
  <c r="AK49" i="34"/>
  <c r="W50" i="34"/>
  <c r="AM50" i="34"/>
  <c r="AH59" i="34"/>
  <c r="AP59" i="34"/>
  <c r="U53" i="34"/>
  <c r="AK53" i="34"/>
  <c r="U54" i="34"/>
  <c r="AK54" i="34"/>
  <c r="U55" i="34"/>
  <c r="AK55" i="34"/>
  <c r="U56" i="34"/>
  <c r="AK56" i="34"/>
  <c r="U57" i="34"/>
  <c r="AK57" i="34"/>
  <c r="U58" i="34"/>
  <c r="AK58" i="34"/>
  <c r="Z50" i="34"/>
  <c r="AP50" i="34"/>
  <c r="AP36" i="34" l="1"/>
  <c r="Z36" i="34"/>
  <c r="W14" i="34"/>
  <c r="AA6" i="34"/>
  <c r="AE14" i="34"/>
  <c r="AI6" i="34"/>
  <c r="AM14" i="34"/>
  <c r="AQ6" i="34"/>
  <c r="AP117" i="33"/>
  <c r="AM117" i="33"/>
  <c r="AM125" i="33" s="1"/>
  <c r="AH117" i="33"/>
  <c r="AE117" i="33"/>
  <c r="AE125" i="33" s="1"/>
  <c r="Z117" i="33"/>
  <c r="W117" i="33"/>
  <c r="W125" i="33" s="1"/>
  <c r="R117" i="33"/>
  <c r="O117" i="33"/>
  <c r="O125" i="33" s="1"/>
  <c r="AP109" i="33"/>
  <c r="AM109" i="33"/>
  <c r="AM115" i="33" s="1"/>
  <c r="AH109" i="33"/>
  <c r="AE109" i="33"/>
  <c r="AE115" i="33" s="1"/>
  <c r="Z109" i="33"/>
  <c r="W109" i="33"/>
  <c r="W115" i="33" s="1"/>
  <c r="R109" i="33"/>
  <c r="O109" i="33"/>
  <c r="O115" i="33" s="1"/>
  <c r="AP100" i="33"/>
  <c r="AM100" i="33"/>
  <c r="AM107" i="33" s="1"/>
  <c r="AH100" i="33"/>
  <c r="AE100" i="33"/>
  <c r="AE107" i="33" s="1"/>
  <c r="Z100" i="33"/>
  <c r="W100" i="33"/>
  <c r="W107" i="33" s="1"/>
  <c r="R100" i="33"/>
  <c r="O100" i="33"/>
  <c r="O107" i="33" s="1"/>
  <c r="AP91" i="33"/>
  <c r="AM91" i="33"/>
  <c r="AH91" i="33"/>
  <c r="AE91" i="33"/>
  <c r="Z91" i="33"/>
  <c r="W91" i="33"/>
  <c r="R91" i="33"/>
  <c r="O91" i="33"/>
  <c r="O126" i="33" s="1"/>
  <c r="AP84" i="33"/>
  <c r="AM84" i="33"/>
  <c r="AM88" i="33" s="1"/>
  <c r="AH84" i="33"/>
  <c r="AE84" i="33"/>
  <c r="AE88" i="33" s="1"/>
  <c r="Z84" i="33"/>
  <c r="W84" i="33"/>
  <c r="W88" i="33" s="1"/>
  <c r="R84" i="33"/>
  <c r="O84" i="33"/>
  <c r="O88" i="33" s="1"/>
  <c r="AE82" i="33"/>
  <c r="O82" i="33"/>
  <c r="AP77" i="33"/>
  <c r="AM77" i="33"/>
  <c r="AM82" i="33" s="1"/>
  <c r="AH77" i="33"/>
  <c r="AE77" i="33"/>
  <c r="Z77" i="33"/>
  <c r="W77" i="33"/>
  <c r="W82" i="33" s="1"/>
  <c r="R77" i="33"/>
  <c r="O77" i="33"/>
  <c r="AP71" i="33"/>
  <c r="AM71" i="33"/>
  <c r="AM75" i="33" s="1"/>
  <c r="AH71" i="33"/>
  <c r="AE71" i="33"/>
  <c r="AE75" i="33" s="1"/>
  <c r="Z71" i="33"/>
  <c r="W71" i="33"/>
  <c r="W75" i="33" s="1"/>
  <c r="R71" i="33"/>
  <c r="O71" i="33"/>
  <c r="O75" i="33" s="1"/>
  <c r="AP64" i="33"/>
  <c r="AM64" i="33"/>
  <c r="AM89" i="33" s="1"/>
  <c r="AH64" i="33"/>
  <c r="AE64" i="33"/>
  <c r="AE89" i="33" s="1"/>
  <c r="Z64" i="33"/>
  <c r="W64" i="33"/>
  <c r="W89" i="33" s="1"/>
  <c r="R64" i="33"/>
  <c r="O64" i="33"/>
  <c r="O89" i="33" s="1"/>
  <c r="AP28" i="33"/>
  <c r="AP32" i="33" s="1"/>
  <c r="AO18" i="33" s="1"/>
  <c r="AP58" i="33" s="1"/>
  <c r="AK28" i="33"/>
  <c r="AK32" i="33" s="1"/>
  <c r="AM18" i="33" s="1"/>
  <c r="AH28" i="33"/>
  <c r="AH32" i="33" s="1"/>
  <c r="AG18" i="33" s="1"/>
  <c r="AH58" i="33" s="1"/>
  <c r="AC28" i="33"/>
  <c r="AC32" i="33" s="1"/>
  <c r="AE18" i="33" s="1"/>
  <c r="Z28" i="33"/>
  <c r="Z32" i="33" s="1"/>
  <c r="Y18" i="33" s="1"/>
  <c r="Z58" i="33" s="1"/>
  <c r="U28" i="33"/>
  <c r="U32" i="33" s="1"/>
  <c r="W18" i="33" s="1"/>
  <c r="R28" i="33"/>
  <c r="R32" i="33" s="1"/>
  <c r="Q18" i="33" s="1"/>
  <c r="R58" i="33" s="1"/>
  <c r="M28" i="33"/>
  <c r="M32" i="33" s="1"/>
  <c r="O18" i="33" s="1"/>
  <c r="AP27" i="33"/>
  <c r="AP31" i="33" s="1"/>
  <c r="AO14" i="33" s="1"/>
  <c r="AP51" i="33" s="1"/>
  <c r="AK27" i="33"/>
  <c r="AK31" i="33" s="1"/>
  <c r="AM14" i="33" s="1"/>
  <c r="AH27" i="33"/>
  <c r="AH31" i="33" s="1"/>
  <c r="AG14" i="33" s="1"/>
  <c r="AH51" i="33" s="1"/>
  <c r="AC27" i="33"/>
  <c r="AC31" i="33" s="1"/>
  <c r="AE14" i="33" s="1"/>
  <c r="Z27" i="33"/>
  <c r="Z31" i="33" s="1"/>
  <c r="Y14" i="33" s="1"/>
  <c r="Z51" i="33" s="1"/>
  <c r="U27" i="33"/>
  <c r="U31" i="33" s="1"/>
  <c r="W14" i="33" s="1"/>
  <c r="R27" i="33"/>
  <c r="R31" i="33" s="1"/>
  <c r="Q14" i="33" s="1"/>
  <c r="R51" i="33" s="1"/>
  <c r="M27" i="33"/>
  <c r="M31" i="33" s="1"/>
  <c r="O14" i="33" s="1"/>
  <c r="AP26" i="33"/>
  <c r="AP30" i="33" s="1"/>
  <c r="AO10" i="33" s="1"/>
  <c r="AP57" i="33" s="1"/>
  <c r="AK26" i="33"/>
  <c r="AK30" i="33" s="1"/>
  <c r="AM10" i="33" s="1"/>
  <c r="AH26" i="33"/>
  <c r="AH30" i="33" s="1"/>
  <c r="AG10" i="33" s="1"/>
  <c r="AH57" i="33" s="1"/>
  <c r="AC26" i="33"/>
  <c r="AC30" i="33" s="1"/>
  <c r="AE10" i="33" s="1"/>
  <c r="Z26" i="33"/>
  <c r="Z30" i="33" s="1"/>
  <c r="Y10" i="33" s="1"/>
  <c r="Z57" i="33" s="1"/>
  <c r="U26" i="33"/>
  <c r="U30" i="33" s="1"/>
  <c r="W10" i="33" s="1"/>
  <c r="R26" i="33"/>
  <c r="R30" i="33" s="1"/>
  <c r="Q10" i="33" s="1"/>
  <c r="R57" i="33" s="1"/>
  <c r="M26" i="33"/>
  <c r="M30" i="33" s="1"/>
  <c r="O10" i="33" s="1"/>
  <c r="AP25" i="33"/>
  <c r="AP29" i="33" s="1"/>
  <c r="AK25" i="33"/>
  <c r="AK29" i="33" s="1"/>
  <c r="AH25" i="33"/>
  <c r="AH29" i="33" s="1"/>
  <c r="AC25" i="33"/>
  <c r="AC29" i="33" s="1"/>
  <c r="Z25" i="33"/>
  <c r="Z29" i="33" s="1"/>
  <c r="U25" i="33"/>
  <c r="U29" i="33" s="1"/>
  <c r="R25" i="33"/>
  <c r="R29" i="33" s="1"/>
  <c r="R33" i="33" s="1"/>
  <c r="M25" i="33"/>
  <c r="M29" i="33" s="1"/>
  <c r="AO24" i="33"/>
  <c r="AM24" i="33"/>
  <c r="AG24" i="33"/>
  <c r="AE24" i="33"/>
  <c r="Y24" i="33"/>
  <c r="W24" i="33"/>
  <c r="Q24" i="33"/>
  <c r="O24" i="33"/>
  <c r="AO23" i="33"/>
  <c r="AM23" i="33"/>
  <c r="AG23" i="33"/>
  <c r="AE23" i="33"/>
  <c r="Y23" i="33"/>
  <c r="W23" i="33"/>
  <c r="Q23" i="33"/>
  <c r="O23" i="33"/>
  <c r="AQ20" i="33"/>
  <c r="AK20" i="33"/>
  <c r="AK84" i="33" s="1"/>
  <c r="AI20" i="33"/>
  <c r="AC20" i="33"/>
  <c r="AC84" i="33" s="1"/>
  <c r="AA20" i="33"/>
  <c r="U20" i="33"/>
  <c r="U84" i="33" s="1"/>
  <c r="S20" i="33"/>
  <c r="M20" i="33"/>
  <c r="M84" i="33" s="1"/>
  <c r="K20" i="33"/>
  <c r="I20" i="33"/>
  <c r="AQ19" i="33"/>
  <c r="AK81" i="33" s="1"/>
  <c r="AK19" i="33"/>
  <c r="AK77" i="33" s="1"/>
  <c r="AI19" i="33"/>
  <c r="AC81" i="33" s="1"/>
  <c r="AC19" i="33"/>
  <c r="AC77" i="33" s="1"/>
  <c r="AA19" i="33"/>
  <c r="U81" i="33" s="1"/>
  <c r="U19" i="33"/>
  <c r="U77" i="33" s="1"/>
  <c r="S19" i="33"/>
  <c r="M81" i="33" s="1"/>
  <c r="M19" i="33"/>
  <c r="M77" i="33" s="1"/>
  <c r="K19" i="33"/>
  <c r="I19" i="33"/>
  <c r="AQ16" i="33"/>
  <c r="AK74" i="33" s="1"/>
  <c r="AK16" i="33"/>
  <c r="AK71" i="33" s="1"/>
  <c r="AI16" i="33"/>
  <c r="AC74" i="33" s="1"/>
  <c r="AC16" i="33"/>
  <c r="AC71" i="33" s="1"/>
  <c r="AA16" i="33"/>
  <c r="U74" i="33" s="1"/>
  <c r="U16" i="33"/>
  <c r="U71" i="33" s="1"/>
  <c r="S16" i="33"/>
  <c r="M74" i="33" s="1"/>
  <c r="M16" i="33"/>
  <c r="M71" i="33" s="1"/>
  <c r="K16" i="33"/>
  <c r="I16" i="33"/>
  <c r="AQ15" i="33"/>
  <c r="AK68" i="33" s="1"/>
  <c r="AK15" i="33"/>
  <c r="AK64" i="33" s="1"/>
  <c r="AI15" i="33"/>
  <c r="AC68" i="33" s="1"/>
  <c r="AC15" i="33"/>
  <c r="AC64" i="33" s="1"/>
  <c r="AA15" i="33"/>
  <c r="U68" i="33" s="1"/>
  <c r="U15" i="33"/>
  <c r="U64" i="33" s="1"/>
  <c r="S15" i="33"/>
  <c r="M68" i="33" s="1"/>
  <c r="M15" i="33"/>
  <c r="M64" i="33" s="1"/>
  <c r="K15" i="33"/>
  <c r="I15" i="33"/>
  <c r="AQ12" i="33"/>
  <c r="AK12" i="33"/>
  <c r="AK117" i="33" s="1"/>
  <c r="AI12" i="33"/>
  <c r="AC12" i="33"/>
  <c r="AC117" i="33" s="1"/>
  <c r="AA12" i="33"/>
  <c r="U12" i="33"/>
  <c r="U117" i="33" s="1"/>
  <c r="S12" i="33"/>
  <c r="M12" i="33"/>
  <c r="M117" i="33" s="1"/>
  <c r="K12" i="33"/>
  <c r="I12" i="33"/>
  <c r="AQ11" i="33"/>
  <c r="AK11" i="33"/>
  <c r="AK109" i="33" s="1"/>
  <c r="AI11" i="33"/>
  <c r="AC11" i="33"/>
  <c r="AC109" i="33" s="1"/>
  <c r="AA11" i="33"/>
  <c r="U11" i="33"/>
  <c r="U109" i="33" s="1"/>
  <c r="S11" i="33"/>
  <c r="M11" i="33"/>
  <c r="M109" i="33" s="1"/>
  <c r="K11" i="33"/>
  <c r="I11" i="33"/>
  <c r="AQ8" i="33"/>
  <c r="AK8" i="33"/>
  <c r="AK100" i="33" s="1"/>
  <c r="AI8" i="33"/>
  <c r="AC8" i="33"/>
  <c r="AC100" i="33" s="1"/>
  <c r="AA8" i="33"/>
  <c r="U8" i="33"/>
  <c r="U100" i="33" s="1"/>
  <c r="S8" i="33"/>
  <c r="M8" i="33"/>
  <c r="M100" i="33" s="1"/>
  <c r="K8" i="33"/>
  <c r="I8" i="33"/>
  <c r="AQ7" i="33"/>
  <c r="AK7" i="33"/>
  <c r="AK91" i="33" s="1"/>
  <c r="AI7" i="33"/>
  <c r="AC7" i="33"/>
  <c r="AC91" i="33" s="1"/>
  <c r="AA7" i="33"/>
  <c r="U7" i="33"/>
  <c r="U91" i="33" s="1"/>
  <c r="S7" i="33"/>
  <c r="M7" i="33"/>
  <c r="M91" i="33" s="1"/>
  <c r="K7" i="33"/>
  <c r="I7" i="33"/>
  <c r="Q6" i="33"/>
  <c r="M33" i="33" l="1"/>
  <c r="O6" i="33"/>
  <c r="U33" i="33"/>
  <c r="W6" i="33"/>
  <c r="AC33" i="33"/>
  <c r="AE6" i="33"/>
  <c r="AK33" i="33"/>
  <c r="AM6" i="33"/>
  <c r="M10" i="33"/>
  <c r="M57" i="33" s="1"/>
  <c r="O57" i="33"/>
  <c r="S10" i="33"/>
  <c r="W57" i="33"/>
  <c r="AA10" i="33"/>
  <c r="U10" i="33"/>
  <c r="U57" i="33" s="1"/>
  <c r="AC10" i="33"/>
  <c r="AC57" i="33" s="1"/>
  <c r="AE57" i="33"/>
  <c r="AI10" i="33"/>
  <c r="AM57" i="33"/>
  <c r="AK10" i="33"/>
  <c r="AK57" i="33" s="1"/>
  <c r="AQ10" i="33"/>
  <c r="M14" i="33"/>
  <c r="M51" i="33" s="1"/>
  <c r="O51" i="33"/>
  <c r="S14" i="33"/>
  <c r="W51" i="33"/>
  <c r="U14" i="33"/>
  <c r="U51" i="33" s="1"/>
  <c r="AA14" i="33"/>
  <c r="AC14" i="33"/>
  <c r="AC51" i="33" s="1"/>
  <c r="AE51" i="33"/>
  <c r="AI14" i="33"/>
  <c r="AM51" i="33"/>
  <c r="AK14" i="33"/>
  <c r="AK51" i="33" s="1"/>
  <c r="AQ14" i="33"/>
  <c r="M18" i="33"/>
  <c r="M58" i="33" s="1"/>
  <c r="O58" i="33"/>
  <c r="S18" i="33"/>
  <c r="W58" i="33"/>
  <c r="U18" i="33"/>
  <c r="U58" i="33" s="1"/>
  <c r="AA18" i="33"/>
  <c r="AC18" i="33"/>
  <c r="AC58" i="33" s="1"/>
  <c r="AE58" i="33"/>
  <c r="AI18" i="33"/>
  <c r="AM58" i="33"/>
  <c r="AK18" i="33"/>
  <c r="AK58" i="33" s="1"/>
  <c r="AQ18" i="33"/>
  <c r="R50" i="33"/>
  <c r="Q22" i="33"/>
  <c r="Y6" i="33"/>
  <c r="Z33" i="33"/>
  <c r="AG6" i="33"/>
  <c r="AH33" i="33"/>
  <c r="AP33" i="33"/>
  <c r="AO6" i="33"/>
  <c r="M97" i="33"/>
  <c r="M96" i="33"/>
  <c r="M95" i="33"/>
  <c r="M94" i="33"/>
  <c r="M93" i="33"/>
  <c r="R97" i="33"/>
  <c r="R96" i="33"/>
  <c r="R95" i="33"/>
  <c r="R94" i="33"/>
  <c r="R93" i="33"/>
  <c r="U97" i="33"/>
  <c r="U96" i="33"/>
  <c r="U95" i="33"/>
  <c r="U94" i="33"/>
  <c r="U93" i="33"/>
  <c r="Z97" i="33"/>
  <c r="Z96" i="33"/>
  <c r="Z95" i="33"/>
  <c r="Z94" i="33"/>
  <c r="Z93" i="33"/>
  <c r="AC97" i="33"/>
  <c r="AC96" i="33"/>
  <c r="AC95" i="33"/>
  <c r="AC94" i="33"/>
  <c r="AC93" i="33"/>
  <c r="AH97" i="33"/>
  <c r="AH96" i="33"/>
  <c r="AH95" i="33"/>
  <c r="AH94" i="33"/>
  <c r="AH93" i="33"/>
  <c r="AK97" i="33"/>
  <c r="AK96" i="33"/>
  <c r="AK95" i="33"/>
  <c r="AK94" i="33"/>
  <c r="AK93" i="33"/>
  <c r="AP97" i="33"/>
  <c r="AP96" i="33"/>
  <c r="AP95" i="33"/>
  <c r="AP94" i="33"/>
  <c r="AP93" i="33"/>
  <c r="M106" i="33"/>
  <c r="M105" i="33"/>
  <c r="M104" i="33"/>
  <c r="M103" i="33"/>
  <c r="M102" i="33"/>
  <c r="R106" i="33"/>
  <c r="R105" i="33"/>
  <c r="R104" i="33"/>
  <c r="R103" i="33"/>
  <c r="R102" i="33"/>
  <c r="R107" i="33" s="1"/>
  <c r="U106" i="33"/>
  <c r="U105" i="33"/>
  <c r="U104" i="33"/>
  <c r="U103" i="33"/>
  <c r="U102" i="33"/>
  <c r="Z106" i="33"/>
  <c r="Z105" i="33"/>
  <c r="Z104" i="33"/>
  <c r="Z103" i="33"/>
  <c r="Z102" i="33"/>
  <c r="AC106" i="33"/>
  <c r="AC105" i="33"/>
  <c r="AC104" i="33"/>
  <c r="AC103" i="33"/>
  <c r="AC102" i="33"/>
  <c r="AH106" i="33"/>
  <c r="AH105" i="33"/>
  <c r="AH104" i="33"/>
  <c r="AH103" i="33"/>
  <c r="AH102" i="33"/>
  <c r="AH107" i="33" s="1"/>
  <c r="AK106" i="33"/>
  <c r="AK105" i="33"/>
  <c r="AK104" i="33"/>
  <c r="AK103" i="33"/>
  <c r="AK102" i="33"/>
  <c r="AP106" i="33"/>
  <c r="AP105" i="33"/>
  <c r="AP104" i="33"/>
  <c r="AP103" i="33"/>
  <c r="AP102" i="33"/>
  <c r="M114" i="33"/>
  <c r="M113" i="33"/>
  <c r="M112" i="33"/>
  <c r="M111" i="33"/>
  <c r="R114" i="33"/>
  <c r="R113" i="33"/>
  <c r="R112" i="33"/>
  <c r="R111" i="33"/>
  <c r="R115" i="33" s="1"/>
  <c r="U114" i="33"/>
  <c r="U113" i="33"/>
  <c r="U112" i="33"/>
  <c r="U111" i="33"/>
  <c r="Z114" i="33"/>
  <c r="Z113" i="33"/>
  <c r="Z112" i="33"/>
  <c r="Z111" i="33"/>
  <c r="AC114" i="33"/>
  <c r="AC113" i="33"/>
  <c r="AC112" i="33"/>
  <c r="AC111" i="33"/>
  <c r="AH114" i="33"/>
  <c r="AH113" i="33"/>
  <c r="AH112" i="33"/>
  <c r="AH111" i="33"/>
  <c r="AH115" i="33" s="1"/>
  <c r="AK114" i="33"/>
  <c r="AK113" i="33"/>
  <c r="AK112" i="33"/>
  <c r="AK111" i="33"/>
  <c r="AP114" i="33"/>
  <c r="AP113" i="33"/>
  <c r="AP112" i="33"/>
  <c r="AP111" i="33"/>
  <c r="M124" i="33"/>
  <c r="M123" i="33"/>
  <c r="M122" i="33"/>
  <c r="M121" i="33"/>
  <c r="M120" i="33"/>
  <c r="M119" i="33"/>
  <c r="R124" i="33"/>
  <c r="R123" i="33"/>
  <c r="R122" i="33"/>
  <c r="R121" i="33"/>
  <c r="R120" i="33"/>
  <c r="R119" i="33"/>
  <c r="R125" i="33" s="1"/>
  <c r="U124" i="33"/>
  <c r="U123" i="33"/>
  <c r="U122" i="33"/>
  <c r="U121" i="33"/>
  <c r="U120" i="33"/>
  <c r="U119" i="33"/>
  <c r="Z124" i="33"/>
  <c r="Z123" i="33"/>
  <c r="Z122" i="33"/>
  <c r="Z121" i="33"/>
  <c r="Z120" i="33"/>
  <c r="Z119" i="33"/>
  <c r="AC124" i="33"/>
  <c r="AC123" i="33"/>
  <c r="AC122" i="33"/>
  <c r="AC121" i="33"/>
  <c r="AC120" i="33"/>
  <c r="AC119" i="33"/>
  <c r="AH124" i="33"/>
  <c r="AH123" i="33"/>
  <c r="AH122" i="33"/>
  <c r="AH121" i="33"/>
  <c r="AH120" i="33"/>
  <c r="AH119" i="33"/>
  <c r="AH125" i="33" s="1"/>
  <c r="AK124" i="33"/>
  <c r="AK123" i="33"/>
  <c r="AK122" i="33"/>
  <c r="AK121" i="33"/>
  <c r="AK120" i="33"/>
  <c r="AK119" i="33"/>
  <c r="AP124" i="33"/>
  <c r="AP123" i="33"/>
  <c r="AP122" i="33"/>
  <c r="AP121" i="33"/>
  <c r="AP120" i="33"/>
  <c r="AP119" i="33"/>
  <c r="M87" i="33"/>
  <c r="M86" i="33"/>
  <c r="R87" i="33"/>
  <c r="R86" i="33"/>
  <c r="U87" i="33"/>
  <c r="U86" i="33"/>
  <c r="Z87" i="33"/>
  <c r="Z86" i="33"/>
  <c r="AC87" i="33"/>
  <c r="AC86" i="33"/>
  <c r="AH87" i="33"/>
  <c r="AH86" i="33"/>
  <c r="AK87" i="33"/>
  <c r="AK86" i="33"/>
  <c r="AP87" i="33"/>
  <c r="AP86" i="33"/>
  <c r="U23" i="33"/>
  <c r="AK23" i="33"/>
  <c r="U24" i="33"/>
  <c r="AK24" i="33"/>
  <c r="R66" i="33"/>
  <c r="Z66" i="33"/>
  <c r="Z89" i="33" s="1"/>
  <c r="AH66" i="33"/>
  <c r="AP66" i="33"/>
  <c r="AP89" i="33" s="1"/>
  <c r="R67" i="33"/>
  <c r="Z67" i="33"/>
  <c r="AH67" i="33"/>
  <c r="AP67" i="33"/>
  <c r="R68" i="33"/>
  <c r="Z68" i="33"/>
  <c r="AH68" i="33"/>
  <c r="AP68" i="33"/>
  <c r="AP69" i="33"/>
  <c r="R73" i="33"/>
  <c r="R75" i="33" s="1"/>
  <c r="Z73" i="33"/>
  <c r="Z75" i="33" s="1"/>
  <c r="AH73" i="33"/>
  <c r="AH75" i="33" s="1"/>
  <c r="AP73" i="33"/>
  <c r="AP75" i="33" s="1"/>
  <c r="R74" i="33"/>
  <c r="Z74" i="33"/>
  <c r="AH74" i="33"/>
  <c r="AP74" i="33"/>
  <c r="R79" i="33"/>
  <c r="R82" i="33" s="1"/>
  <c r="Z79" i="33"/>
  <c r="Z82" i="33" s="1"/>
  <c r="AH79" i="33"/>
  <c r="AH82" i="33" s="1"/>
  <c r="AP79" i="33"/>
  <c r="AP82" i="33" s="1"/>
  <c r="R80" i="33"/>
  <c r="Z80" i="33"/>
  <c r="AH80" i="33"/>
  <c r="AP80" i="33"/>
  <c r="R81" i="33"/>
  <c r="Z81" i="33"/>
  <c r="AH81" i="33"/>
  <c r="AP81" i="33"/>
  <c r="M23" i="33"/>
  <c r="AC23" i="33"/>
  <c r="M24" i="33"/>
  <c r="AC24" i="33"/>
  <c r="R89" i="33"/>
  <c r="M66" i="33"/>
  <c r="U66" i="33"/>
  <c r="AC66" i="33"/>
  <c r="AK66" i="33"/>
  <c r="M67" i="33"/>
  <c r="U67" i="33"/>
  <c r="AC67" i="33"/>
  <c r="AK67" i="33"/>
  <c r="O69" i="33"/>
  <c r="W69" i="33"/>
  <c r="AE69" i="33"/>
  <c r="AM69" i="33"/>
  <c r="M73" i="33"/>
  <c r="U73" i="33"/>
  <c r="AC73" i="33"/>
  <c r="AK73" i="33"/>
  <c r="M79" i="33"/>
  <c r="U79" i="33"/>
  <c r="AC79" i="33"/>
  <c r="AK79" i="33"/>
  <c r="M80" i="33"/>
  <c r="U80" i="33"/>
  <c r="AC80" i="33"/>
  <c r="AK80" i="33"/>
  <c r="R88" i="33"/>
  <c r="Z88" i="33"/>
  <c r="AH88" i="33"/>
  <c r="AP88" i="33"/>
  <c r="R126" i="33"/>
  <c r="Z126" i="33"/>
  <c r="AH126" i="33"/>
  <c r="AP126" i="33"/>
  <c r="Z107" i="33"/>
  <c r="AP107" i="33"/>
  <c r="Z115" i="33"/>
  <c r="AP115" i="33"/>
  <c r="Z125" i="33"/>
  <c r="AP125" i="33"/>
  <c r="AE126" i="33"/>
  <c r="AE98" i="33"/>
  <c r="R98" i="33"/>
  <c r="AH98" i="33"/>
  <c r="W126" i="33"/>
  <c r="W98" i="33"/>
  <c r="AM126" i="33"/>
  <c r="AM98" i="33"/>
  <c r="O98" i="33"/>
  <c r="Z98" i="33"/>
  <c r="AP98" i="33"/>
  <c r="AH89" i="33" l="1"/>
  <c r="Z69" i="33"/>
  <c r="AH69" i="33"/>
  <c r="R69" i="33"/>
  <c r="AP50" i="33"/>
  <c r="AO22" i="33"/>
  <c r="AK60" i="33"/>
  <c r="AP60" i="33"/>
  <c r="AP61" i="33" s="1"/>
  <c r="AM61" i="33"/>
  <c r="AE61" i="33"/>
  <c r="W61" i="33"/>
  <c r="O61" i="33"/>
  <c r="AM50" i="33"/>
  <c r="AM22" i="33"/>
  <c r="AQ6" i="33"/>
  <c r="AK6" i="33"/>
  <c r="AE50" i="33"/>
  <c r="AE22" i="33"/>
  <c r="AI6" i="33"/>
  <c r="AC6" i="33"/>
  <c r="W50" i="33"/>
  <c r="W22" i="33"/>
  <c r="U6" i="33"/>
  <c r="AA6" i="33"/>
  <c r="O50" i="33"/>
  <c r="O22" i="33"/>
  <c r="S6" i="33"/>
  <c r="M6" i="33"/>
  <c r="AH50" i="33"/>
  <c r="AG22" i="33"/>
  <c r="Z50" i="33"/>
  <c r="Y22" i="33"/>
  <c r="AC60" i="33"/>
  <c r="AH60" i="33"/>
  <c r="AH61" i="33" s="1"/>
  <c r="U60" i="33"/>
  <c r="Z60" i="33"/>
  <c r="Z61" i="33" s="1"/>
  <c r="M60" i="33"/>
  <c r="R60" i="33"/>
  <c r="R61" i="33" s="1"/>
  <c r="M50" i="33" l="1"/>
  <c r="M22" i="33"/>
  <c r="U54" i="33"/>
  <c r="Z54" i="33"/>
  <c r="U53" i="33"/>
  <c r="AC50" i="33"/>
  <c r="AC22" i="33"/>
  <c r="AK50" i="33"/>
  <c r="AK22" i="33"/>
  <c r="Z62" i="33"/>
  <c r="Z55" i="33"/>
  <c r="M54" i="33"/>
  <c r="M53" i="33"/>
  <c r="R54" i="33"/>
  <c r="O62" i="33"/>
  <c r="O55" i="33"/>
  <c r="U50" i="33"/>
  <c r="U22" i="33"/>
  <c r="W62" i="33"/>
  <c r="W55" i="33"/>
  <c r="AC54" i="33"/>
  <c r="AC53" i="33"/>
  <c r="AH54" i="33"/>
  <c r="AH55" i="33" s="1"/>
  <c r="AE62" i="33"/>
  <c r="AE55" i="33"/>
  <c r="AK54" i="33"/>
  <c r="AP54" i="33"/>
  <c r="AK53" i="33"/>
  <c r="AM62" i="33"/>
  <c r="AM55" i="33"/>
  <c r="AP62" i="33"/>
  <c r="AP55" i="33"/>
  <c r="R62" i="33" l="1"/>
  <c r="R55" i="33"/>
  <c r="AH62" i="33"/>
  <c r="AP96" i="32"/>
  <c r="AM96" i="32"/>
  <c r="AH96" i="32"/>
  <c r="AE96" i="32"/>
  <c r="Z96" i="32"/>
  <c r="W96" i="32"/>
  <c r="R96" i="32"/>
  <c r="O96" i="32"/>
  <c r="AP83" i="32"/>
  <c r="AP89" i="32" s="1"/>
  <c r="AM83" i="32"/>
  <c r="AM89" i="32" s="1"/>
  <c r="AH83" i="32"/>
  <c r="AH89" i="32" s="1"/>
  <c r="AE83" i="32"/>
  <c r="AE89" i="32" s="1"/>
  <c r="Z83" i="32"/>
  <c r="Z89" i="32" s="1"/>
  <c r="W83" i="32"/>
  <c r="W89" i="32" s="1"/>
  <c r="R83" i="32"/>
  <c r="R89" i="32" s="1"/>
  <c r="O83" i="32"/>
  <c r="O89" i="32" s="1"/>
  <c r="AP67" i="32"/>
  <c r="AP81" i="32" s="1"/>
  <c r="AM67" i="32"/>
  <c r="AM81" i="32" s="1"/>
  <c r="AH67" i="32"/>
  <c r="AH81" i="32" s="1"/>
  <c r="AE67" i="32"/>
  <c r="AE81" i="32" s="1"/>
  <c r="Z67" i="32"/>
  <c r="Z81" i="32" s="1"/>
  <c r="W67" i="32"/>
  <c r="W81" i="32" s="1"/>
  <c r="R67" i="32"/>
  <c r="R81" i="32" s="1"/>
  <c r="O67" i="32"/>
  <c r="O81" i="32" s="1"/>
  <c r="AP51" i="32"/>
  <c r="AP97" i="32" s="1"/>
  <c r="AM51" i="32"/>
  <c r="AM97" i="32" s="1"/>
  <c r="AH51" i="32"/>
  <c r="AH97" i="32" s="1"/>
  <c r="AE51" i="32"/>
  <c r="AE97" i="32" s="1"/>
  <c r="Z51" i="32"/>
  <c r="Z97" i="32" s="1"/>
  <c r="W51" i="32"/>
  <c r="W97" i="32" s="1"/>
  <c r="R51" i="32"/>
  <c r="R97" i="32" s="1"/>
  <c r="O51" i="32"/>
  <c r="O97" i="32" s="1"/>
  <c r="AP19" i="32"/>
  <c r="AP22" i="32" s="1"/>
  <c r="AO12" i="32" s="1"/>
  <c r="AP37" i="32" s="1"/>
  <c r="AK19" i="32"/>
  <c r="AK22" i="32" s="1"/>
  <c r="AM12" i="32" s="1"/>
  <c r="AH19" i="32"/>
  <c r="AH22" i="32" s="1"/>
  <c r="AG12" i="32" s="1"/>
  <c r="AH37" i="32" s="1"/>
  <c r="AC19" i="32"/>
  <c r="AC22" i="32" s="1"/>
  <c r="AE12" i="32" s="1"/>
  <c r="Z19" i="32"/>
  <c r="Z22" i="32" s="1"/>
  <c r="Y12" i="32" s="1"/>
  <c r="Z37" i="32" s="1"/>
  <c r="U19" i="32"/>
  <c r="U22" i="32" s="1"/>
  <c r="W12" i="32" s="1"/>
  <c r="R19" i="32"/>
  <c r="R22" i="32" s="1"/>
  <c r="M19" i="32"/>
  <c r="M22" i="32" s="1"/>
  <c r="O12" i="32" s="1"/>
  <c r="AP18" i="32"/>
  <c r="AP21" i="32" s="1"/>
  <c r="AK18" i="32"/>
  <c r="AK21" i="32" s="1"/>
  <c r="AH18" i="32"/>
  <c r="AH21" i="32" s="1"/>
  <c r="AC18" i="32"/>
  <c r="AC21" i="32" s="1"/>
  <c r="Z18" i="32"/>
  <c r="Z21" i="32" s="1"/>
  <c r="U18" i="32"/>
  <c r="U21" i="32" s="1"/>
  <c r="R18" i="32"/>
  <c r="R21" i="32" s="1"/>
  <c r="M18" i="32"/>
  <c r="M21" i="32" s="1"/>
  <c r="AP17" i="32"/>
  <c r="AP20" i="32" s="1"/>
  <c r="AP23" i="32" s="1"/>
  <c r="AK17" i="32"/>
  <c r="AK20" i="32" s="1"/>
  <c r="AK23" i="32" s="1"/>
  <c r="AH17" i="32"/>
  <c r="AH20" i="32" s="1"/>
  <c r="AH23" i="32" s="1"/>
  <c r="AC17" i="32"/>
  <c r="AC20" i="32" s="1"/>
  <c r="AC23" i="32" s="1"/>
  <c r="Z17" i="32"/>
  <c r="Z20" i="32" s="1"/>
  <c r="Z23" i="32" s="1"/>
  <c r="U17" i="32"/>
  <c r="U20" i="32" s="1"/>
  <c r="U23" i="32" s="1"/>
  <c r="R17" i="32"/>
  <c r="R20" i="32" s="1"/>
  <c r="R23" i="32" s="1"/>
  <c r="M17" i="32"/>
  <c r="M20" i="32" s="1"/>
  <c r="M23" i="32" s="1"/>
  <c r="AO16" i="32"/>
  <c r="AM16" i="32"/>
  <c r="AG16" i="32"/>
  <c r="AE16" i="32"/>
  <c r="Y16" i="32"/>
  <c r="W16" i="32"/>
  <c r="Q16" i="32"/>
  <c r="O16" i="32"/>
  <c r="AQ13" i="32"/>
  <c r="AK13" i="32"/>
  <c r="AK83" i="32" s="1"/>
  <c r="AI13" i="32"/>
  <c r="AC13" i="32"/>
  <c r="AC83" i="32" s="1"/>
  <c r="AA13" i="32"/>
  <c r="U13" i="32"/>
  <c r="U83" i="32" s="1"/>
  <c r="S13" i="32"/>
  <c r="M13" i="32"/>
  <c r="M83" i="32" s="1"/>
  <c r="K13" i="32"/>
  <c r="I13" i="32"/>
  <c r="U12" i="32"/>
  <c r="U37" i="32" s="1"/>
  <c r="Q12" i="32"/>
  <c r="R37" i="32" s="1"/>
  <c r="AQ10" i="32"/>
  <c r="AK10" i="32"/>
  <c r="AK67" i="32" s="1"/>
  <c r="AI10" i="32"/>
  <c r="AC10" i="32"/>
  <c r="AC67" i="32" s="1"/>
  <c r="AA10" i="32"/>
  <c r="U10" i="32"/>
  <c r="U67" i="32" s="1"/>
  <c r="S10" i="32"/>
  <c r="M10" i="32"/>
  <c r="M67" i="32" s="1"/>
  <c r="K10" i="32"/>
  <c r="I10" i="32"/>
  <c r="AO9" i="32"/>
  <c r="AP44" i="32" s="1"/>
  <c r="AP48" i="32" s="1"/>
  <c r="AM9" i="32"/>
  <c r="AK9" i="32" s="1"/>
  <c r="AK44" i="32" s="1"/>
  <c r="AG9" i="32"/>
  <c r="AH44" i="32" s="1"/>
  <c r="AH48" i="32" s="1"/>
  <c r="AE9" i="32"/>
  <c r="AE44" i="32" s="1"/>
  <c r="AE48" i="32" s="1"/>
  <c r="Y9" i="32"/>
  <c r="Z44" i="32" s="1"/>
  <c r="Z48" i="32" s="1"/>
  <c r="W9" i="32"/>
  <c r="W44" i="32" s="1"/>
  <c r="W48" i="32" s="1"/>
  <c r="Q9" i="32"/>
  <c r="R44" i="32" s="1"/>
  <c r="R48" i="32" s="1"/>
  <c r="O9" i="32"/>
  <c r="O44" i="32" s="1"/>
  <c r="O48" i="32" s="1"/>
  <c r="AQ7" i="32"/>
  <c r="AK7" i="32"/>
  <c r="AI7" i="32"/>
  <c r="AC7" i="32"/>
  <c r="AA7" i="32"/>
  <c r="U7" i="32"/>
  <c r="S7" i="32"/>
  <c r="M7" i="32"/>
  <c r="K7" i="32"/>
  <c r="I7" i="32"/>
  <c r="AO6" i="32"/>
  <c r="AM6" i="32"/>
  <c r="AG6" i="32"/>
  <c r="AE6" i="32"/>
  <c r="Y6" i="32"/>
  <c r="W6" i="32"/>
  <c r="U6" i="32" s="1"/>
  <c r="Q6" i="32"/>
  <c r="O6" i="32"/>
  <c r="M6" i="32" s="1"/>
  <c r="M36" i="32" l="1"/>
  <c r="U36" i="32"/>
  <c r="S6" i="32"/>
  <c r="AA6" i="32"/>
  <c r="AE36" i="32"/>
  <c r="AE15" i="32"/>
  <c r="AM36" i="32"/>
  <c r="AM15" i="32"/>
  <c r="R36" i="32"/>
  <c r="Q15" i="32"/>
  <c r="Z36" i="32"/>
  <c r="Y15" i="32"/>
  <c r="AC6" i="32"/>
  <c r="AH36" i="32"/>
  <c r="AG15" i="32"/>
  <c r="AK6" i="32"/>
  <c r="AP36" i="32"/>
  <c r="AO15" i="32"/>
  <c r="M51" i="32"/>
  <c r="M16" i="32"/>
  <c r="U51" i="32"/>
  <c r="U16" i="32"/>
  <c r="AC51" i="32"/>
  <c r="AC16" i="32"/>
  <c r="AK51" i="32"/>
  <c r="AK16" i="32"/>
  <c r="M9" i="32"/>
  <c r="M44" i="32" s="1"/>
  <c r="U9" i="32"/>
  <c r="U44" i="32" s="1"/>
  <c r="AC9" i="32"/>
  <c r="AC44" i="32" s="1"/>
  <c r="O37" i="32"/>
  <c r="S12" i="32"/>
  <c r="AA12" i="32"/>
  <c r="W37" i="32"/>
  <c r="AE37" i="32"/>
  <c r="AI12" i="32"/>
  <c r="AC12" i="32"/>
  <c r="AC37" i="32" s="1"/>
  <c r="AQ12" i="32"/>
  <c r="AM37" i="32"/>
  <c r="AK12" i="32"/>
  <c r="AK37" i="32" s="1"/>
  <c r="O36" i="32"/>
  <c r="O15" i="32"/>
  <c r="W36" i="32"/>
  <c r="W15" i="32"/>
  <c r="AI6" i="32"/>
  <c r="AQ6" i="32"/>
  <c r="S9" i="32"/>
  <c r="AA9" i="32"/>
  <c r="AI9" i="32"/>
  <c r="AQ9" i="32"/>
  <c r="AM44" i="32"/>
  <c r="AM48" i="32" s="1"/>
  <c r="M12" i="32"/>
  <c r="M37" i="32" s="1"/>
  <c r="O65" i="32"/>
  <c r="W65" i="32"/>
  <c r="AE65" i="32"/>
  <c r="AM65" i="32"/>
  <c r="R65" i="32"/>
  <c r="Z65" i="32"/>
  <c r="AH65" i="32"/>
  <c r="AP65" i="32"/>
  <c r="W49" i="32" l="1"/>
  <c r="W42" i="32"/>
  <c r="O49" i="32"/>
  <c r="O42" i="32"/>
  <c r="AK36" i="32"/>
  <c r="AK15" i="32"/>
  <c r="AH49" i="32"/>
  <c r="AH42" i="32"/>
  <c r="U15" i="32"/>
  <c r="M15" i="32"/>
  <c r="AP49" i="32"/>
  <c r="AP42" i="32"/>
  <c r="AC36" i="32"/>
  <c r="AC15" i="32"/>
  <c r="Z49" i="32"/>
  <c r="Z42" i="32"/>
  <c r="R49" i="32"/>
  <c r="R42" i="32"/>
  <c r="AM49" i="32"/>
  <c r="AM42" i="32"/>
  <c r="AE49" i="32"/>
  <c r="AE42" i="32"/>
  <c r="AE68" i="31" l="1"/>
  <c r="O68" i="31"/>
  <c r="AP64" i="31"/>
  <c r="AP68" i="31" s="1"/>
  <c r="AM64" i="31"/>
  <c r="AM68" i="31" s="1"/>
  <c r="AK64" i="31"/>
  <c r="AH64" i="31"/>
  <c r="AH68" i="31" s="1"/>
  <c r="AE64" i="31"/>
  <c r="AC64" i="31"/>
  <c r="Z64" i="31"/>
  <c r="Z68" i="31" s="1"/>
  <c r="W64" i="31"/>
  <c r="W68" i="31" s="1"/>
  <c r="R64" i="31"/>
  <c r="R68" i="31" s="1"/>
  <c r="O64" i="31"/>
  <c r="AE62" i="31"/>
  <c r="O62" i="31"/>
  <c r="AP48" i="31"/>
  <c r="AM48" i="31"/>
  <c r="AM62" i="31" s="1"/>
  <c r="AH48" i="31"/>
  <c r="AE48" i="31"/>
  <c r="Z48" i="31"/>
  <c r="W48" i="31"/>
  <c r="W62" i="31" s="1"/>
  <c r="R48" i="31"/>
  <c r="O48" i="31"/>
  <c r="AP33" i="31"/>
  <c r="AM33" i="31"/>
  <c r="AM69" i="31" s="1"/>
  <c r="AH33" i="31"/>
  <c r="AE33" i="31"/>
  <c r="AE46" i="31" s="1"/>
  <c r="Z33" i="31"/>
  <c r="W33" i="31"/>
  <c r="W69" i="31" s="1"/>
  <c r="R33" i="31"/>
  <c r="O33" i="31"/>
  <c r="O46" i="31" s="1"/>
  <c r="Z19" i="31"/>
  <c r="Z22" i="31" s="1"/>
  <c r="U19" i="31"/>
  <c r="U22" i="31" s="1"/>
  <c r="W12" i="31" s="1"/>
  <c r="AA12" i="31" s="1"/>
  <c r="R19" i="31"/>
  <c r="R22" i="31" s="1"/>
  <c r="M19" i="31"/>
  <c r="M22" i="31" s="1"/>
  <c r="AP18" i="31"/>
  <c r="AP21" i="31" s="1"/>
  <c r="AK18" i="31"/>
  <c r="AK21" i="31" s="1"/>
  <c r="AH18" i="31"/>
  <c r="AH21" i="31" s="1"/>
  <c r="AC18" i="31"/>
  <c r="AC21" i="31" s="1"/>
  <c r="Z18" i="31"/>
  <c r="Z21" i="31" s="1"/>
  <c r="U18" i="31"/>
  <c r="U21" i="31" s="1"/>
  <c r="R18" i="31"/>
  <c r="R21" i="31" s="1"/>
  <c r="M18" i="31"/>
  <c r="M21" i="31" s="1"/>
  <c r="AP17" i="31"/>
  <c r="AP20" i="31" s="1"/>
  <c r="AP23" i="31" s="1"/>
  <c r="AK17" i="31"/>
  <c r="AK20" i="31" s="1"/>
  <c r="AK23" i="31" s="1"/>
  <c r="AH17" i="31"/>
  <c r="AH20" i="31" s="1"/>
  <c r="AH23" i="31" s="1"/>
  <c r="AC17" i="31"/>
  <c r="AC20" i="31" s="1"/>
  <c r="AC23" i="31" s="1"/>
  <c r="Z17" i="31"/>
  <c r="Z20" i="31" s="1"/>
  <c r="Z23" i="31" s="1"/>
  <c r="U17" i="31"/>
  <c r="U20" i="31" s="1"/>
  <c r="U23" i="31" s="1"/>
  <c r="R17" i="31"/>
  <c r="R20" i="31" s="1"/>
  <c r="R23" i="31" s="1"/>
  <c r="M17" i="31"/>
  <c r="M20" i="31" s="1"/>
  <c r="M23" i="31" s="1"/>
  <c r="AO16" i="31"/>
  <c r="AM16" i="31"/>
  <c r="AG16" i="31"/>
  <c r="AE16" i="31"/>
  <c r="Y16" i="31"/>
  <c r="W16" i="31"/>
  <c r="Q16" i="31"/>
  <c r="O16" i="31"/>
  <c r="AK15" i="31"/>
  <c r="AC15" i="31"/>
  <c r="U15" i="31"/>
  <c r="M15" i="31"/>
  <c r="AA13" i="31"/>
  <c r="U13" i="31"/>
  <c r="U64" i="31" s="1"/>
  <c r="S13" i="31"/>
  <c r="M13" i="31"/>
  <c r="M64" i="31" s="1"/>
  <c r="K13" i="31"/>
  <c r="I13" i="31"/>
  <c r="Y12" i="31"/>
  <c r="Q12" i="31"/>
  <c r="O12" i="31"/>
  <c r="S12" i="31" s="1"/>
  <c r="AQ10" i="31"/>
  <c r="AK10" i="31"/>
  <c r="AK48" i="31" s="1"/>
  <c r="AI10" i="31"/>
  <c r="AC10" i="31"/>
  <c r="AC48" i="31" s="1"/>
  <c r="AA10" i="31"/>
  <c r="U10" i="31"/>
  <c r="U48" i="31" s="1"/>
  <c r="S10" i="31"/>
  <c r="M10" i="31"/>
  <c r="M48" i="31" s="1"/>
  <c r="K10" i="31"/>
  <c r="I10" i="31"/>
  <c r="AO9" i="31"/>
  <c r="AM9" i="31"/>
  <c r="AQ9" i="31" s="1"/>
  <c r="AG9" i="31"/>
  <c r="AE9" i="31"/>
  <c r="AI9" i="31" s="1"/>
  <c r="Y9" i="31"/>
  <c r="W9" i="31"/>
  <c r="AA9" i="31" s="1"/>
  <c r="Q9" i="31"/>
  <c r="O9" i="31"/>
  <c r="S9" i="31" s="1"/>
  <c r="AQ7" i="31"/>
  <c r="AK7" i="31"/>
  <c r="AI7" i="31"/>
  <c r="AC7" i="31"/>
  <c r="AA7" i="31"/>
  <c r="U7" i="31"/>
  <c r="S7" i="31"/>
  <c r="M7" i="31"/>
  <c r="K7" i="31"/>
  <c r="I7" i="31"/>
  <c r="AO6" i="31"/>
  <c r="AO15" i="31" s="1"/>
  <c r="AM6" i="31"/>
  <c r="AM15" i="31" s="1"/>
  <c r="AG6" i="31"/>
  <c r="AG15" i="31" s="1"/>
  <c r="AE6" i="31"/>
  <c r="AE15" i="31" s="1"/>
  <c r="Y6" i="31"/>
  <c r="Y15" i="31" s="1"/>
  <c r="W6" i="31"/>
  <c r="W15" i="31" s="1"/>
  <c r="Q6" i="31"/>
  <c r="Q15" i="31" s="1"/>
  <c r="O6" i="31"/>
  <c r="O15" i="31" s="1"/>
  <c r="M33" i="31" l="1"/>
  <c r="M16" i="31"/>
  <c r="AC33" i="31"/>
  <c r="AC16" i="31"/>
  <c r="S6" i="31"/>
  <c r="AI6" i="31"/>
  <c r="U33" i="31"/>
  <c r="U16" i="31"/>
  <c r="AK33" i="31"/>
  <c r="AK16" i="31"/>
  <c r="AA6" i="31"/>
  <c r="AQ6" i="31"/>
  <c r="R44" i="31"/>
  <c r="R43" i="31"/>
  <c r="R42" i="31"/>
  <c r="R41" i="31"/>
  <c r="R40" i="31"/>
  <c r="M44" i="31"/>
  <c r="M43" i="31"/>
  <c r="M42" i="31"/>
  <c r="M41" i="31"/>
  <c r="M40" i="31"/>
  <c r="M39" i="31"/>
  <c r="M38" i="31"/>
  <c r="M37" i="31"/>
  <c r="M36" i="31"/>
  <c r="M35" i="31"/>
  <c r="R39" i="31"/>
  <c r="R38" i="31"/>
  <c r="R37" i="31"/>
  <c r="R36" i="31"/>
  <c r="R35" i="31"/>
  <c r="Z44" i="31"/>
  <c r="Z43" i="31"/>
  <c r="Z42" i="31"/>
  <c r="Z41" i="31"/>
  <c r="Z40" i="31"/>
  <c r="U39" i="31"/>
  <c r="U38" i="31"/>
  <c r="U37" i="31"/>
  <c r="U36" i="31"/>
  <c r="U35" i="31"/>
  <c r="U44" i="31"/>
  <c r="U43" i="31"/>
  <c r="U42" i="31"/>
  <c r="U41" i="31"/>
  <c r="U40" i="31"/>
  <c r="Z39" i="31"/>
  <c r="Z38" i="31"/>
  <c r="Z37" i="31"/>
  <c r="Z36" i="31"/>
  <c r="Z35" i="31"/>
  <c r="AH44" i="31"/>
  <c r="AH43" i="31"/>
  <c r="AH42" i="31"/>
  <c r="AH41" i="31"/>
  <c r="AH40" i="31"/>
  <c r="AH39" i="31"/>
  <c r="AC44" i="31"/>
  <c r="AC43" i="31"/>
  <c r="AC42" i="31"/>
  <c r="AC41" i="31"/>
  <c r="AC40" i="31"/>
  <c r="AC39" i="31"/>
  <c r="AC38" i="31"/>
  <c r="AC37" i="31"/>
  <c r="AC36" i="31"/>
  <c r="AC35" i="31"/>
  <c r="AH38" i="31"/>
  <c r="AH37" i="31"/>
  <c r="AH36" i="31"/>
  <c r="AH35" i="31"/>
  <c r="AP44" i="31"/>
  <c r="AP43" i="31"/>
  <c r="AP42" i="31"/>
  <c r="AP41" i="31"/>
  <c r="AP40" i="31"/>
  <c r="AP39" i="31"/>
  <c r="AK38" i="31"/>
  <c r="AK37" i="31"/>
  <c r="AK36" i="31"/>
  <c r="AK35" i="31"/>
  <c r="AK44" i="31"/>
  <c r="AK43" i="31"/>
  <c r="AK42" i="31"/>
  <c r="AK41" i="31"/>
  <c r="AK40" i="31"/>
  <c r="AK39" i="31"/>
  <c r="AP38" i="31"/>
  <c r="AP37" i="31"/>
  <c r="AP36" i="31"/>
  <c r="AP35" i="31"/>
  <c r="R60" i="31"/>
  <c r="R59" i="31"/>
  <c r="R58" i="31"/>
  <c r="R57" i="31"/>
  <c r="R56" i="31"/>
  <c r="R55" i="31"/>
  <c r="R54" i="31"/>
  <c r="R53" i="31"/>
  <c r="R52" i="31"/>
  <c r="R51" i="31"/>
  <c r="R50" i="31"/>
  <c r="M60" i="31"/>
  <c r="M59" i="31"/>
  <c r="M58" i="31"/>
  <c r="M57" i="31"/>
  <c r="M56" i="31"/>
  <c r="M55" i="31"/>
  <c r="M54" i="31"/>
  <c r="M53" i="31"/>
  <c r="M52" i="31"/>
  <c r="M51" i="31"/>
  <c r="M50" i="31"/>
  <c r="Z60" i="31"/>
  <c r="Z59" i="31"/>
  <c r="Z58" i="31"/>
  <c r="Z57" i="31"/>
  <c r="Z56" i="31"/>
  <c r="Z55" i="31"/>
  <c r="Z54" i="31"/>
  <c r="Z53" i="31"/>
  <c r="Z52" i="31"/>
  <c r="Z51" i="31"/>
  <c r="Z50" i="31"/>
  <c r="U60" i="31"/>
  <c r="U59" i="31"/>
  <c r="U58" i="31"/>
  <c r="U57" i="31"/>
  <c r="U56" i="31"/>
  <c r="U55" i="31"/>
  <c r="U54" i="31"/>
  <c r="U53" i="31"/>
  <c r="U52" i="31"/>
  <c r="U51" i="31"/>
  <c r="U50" i="31"/>
  <c r="AH60" i="31"/>
  <c r="AH59" i="31"/>
  <c r="AH58" i="31"/>
  <c r="AH57" i="31"/>
  <c r="AH56" i="31"/>
  <c r="AH55" i="31"/>
  <c r="AH54" i="31"/>
  <c r="AH53" i="31"/>
  <c r="AH52" i="31"/>
  <c r="AH51" i="31"/>
  <c r="AH50" i="31"/>
  <c r="AC60" i="31"/>
  <c r="AC59" i="31"/>
  <c r="AC58" i="31"/>
  <c r="AC57" i="31"/>
  <c r="AC56" i="31"/>
  <c r="AC55" i="31"/>
  <c r="AC54" i="31"/>
  <c r="AC53" i="31"/>
  <c r="AC52" i="31"/>
  <c r="AC51" i="31"/>
  <c r="AC50" i="31"/>
  <c r="AP60" i="31"/>
  <c r="AP59" i="31"/>
  <c r="AP58" i="31"/>
  <c r="AP57" i="31"/>
  <c r="AP56" i="31"/>
  <c r="AP55" i="31"/>
  <c r="AP54" i="31"/>
  <c r="AP53" i="31"/>
  <c r="AP52" i="31"/>
  <c r="AP51" i="31"/>
  <c r="AP50" i="31"/>
  <c r="AK60" i="31"/>
  <c r="AK59" i="31"/>
  <c r="AK58" i="31"/>
  <c r="AK57" i="31"/>
  <c r="AK56" i="31"/>
  <c r="AK55" i="31"/>
  <c r="AK54" i="31"/>
  <c r="AK53" i="31"/>
  <c r="AK52" i="31"/>
  <c r="AK51" i="31"/>
  <c r="AK50" i="31"/>
  <c r="Z69" i="31"/>
  <c r="Z46" i="31"/>
  <c r="AP69" i="31"/>
  <c r="AP46" i="31"/>
  <c r="W46" i="31"/>
  <c r="AM46" i="31"/>
  <c r="AH62" i="31"/>
  <c r="AP62" i="31"/>
  <c r="O69" i="31"/>
  <c r="AE69" i="31"/>
  <c r="R69" i="31"/>
  <c r="R46" i="31"/>
  <c r="AH69" i="31"/>
  <c r="AH46" i="31"/>
  <c r="R62" i="31"/>
  <c r="Z62" i="31"/>
  <c r="AP100" i="30" l="1"/>
  <c r="AM100" i="30"/>
  <c r="AM103" i="30" s="1"/>
  <c r="AH100" i="30"/>
  <c r="AE100" i="30"/>
  <c r="AE103" i="30" s="1"/>
  <c r="Z100" i="30"/>
  <c r="W100" i="30"/>
  <c r="W103" i="30" s="1"/>
  <c r="R100" i="30"/>
  <c r="O100" i="30"/>
  <c r="O103" i="30" s="1"/>
  <c r="AP93" i="30"/>
  <c r="AM93" i="30"/>
  <c r="AM98" i="30" s="1"/>
  <c r="AH93" i="30"/>
  <c r="AE93" i="30"/>
  <c r="AE98" i="30" s="1"/>
  <c r="Z93" i="30"/>
  <c r="W93" i="30"/>
  <c r="W98" i="30" s="1"/>
  <c r="R93" i="30"/>
  <c r="O93" i="30"/>
  <c r="O98" i="30" s="1"/>
  <c r="AP87" i="30"/>
  <c r="AM87" i="30"/>
  <c r="AM91" i="30" s="1"/>
  <c r="AH87" i="30"/>
  <c r="AE87" i="30"/>
  <c r="AE91" i="30" s="1"/>
  <c r="Z87" i="30"/>
  <c r="W87" i="30"/>
  <c r="W91" i="30" s="1"/>
  <c r="R87" i="30"/>
  <c r="O87" i="30"/>
  <c r="O91" i="30" s="1"/>
  <c r="AP78" i="30"/>
  <c r="AM78" i="30"/>
  <c r="AH78" i="30"/>
  <c r="AE78" i="30"/>
  <c r="Z78" i="30"/>
  <c r="W78" i="30"/>
  <c r="R78" i="30"/>
  <c r="O78" i="30"/>
  <c r="AE76" i="30"/>
  <c r="O76" i="30"/>
  <c r="AE75" i="30"/>
  <c r="O75" i="30"/>
  <c r="AP74" i="30"/>
  <c r="AP75" i="30" s="1"/>
  <c r="AM74" i="30"/>
  <c r="AM75" i="30" s="1"/>
  <c r="AK74" i="30"/>
  <c r="AH74" i="30"/>
  <c r="AH75" i="30" s="1"/>
  <c r="AE74" i="30"/>
  <c r="AC74" i="30"/>
  <c r="Z74" i="30"/>
  <c r="Z75" i="30" s="1"/>
  <c r="W74" i="30"/>
  <c r="W75" i="30" s="1"/>
  <c r="U74" i="30"/>
  <c r="R74" i="30"/>
  <c r="R75" i="30" s="1"/>
  <c r="O74" i="30"/>
  <c r="M74" i="30"/>
  <c r="AE72" i="30"/>
  <c r="O72" i="30"/>
  <c r="AP69" i="30"/>
  <c r="AM69" i="30"/>
  <c r="AM72" i="30" s="1"/>
  <c r="AH69" i="30"/>
  <c r="AE69" i="30"/>
  <c r="Z69" i="30"/>
  <c r="W69" i="30"/>
  <c r="W72" i="30" s="1"/>
  <c r="R69" i="30"/>
  <c r="O69" i="30"/>
  <c r="AE67" i="30"/>
  <c r="O67" i="30"/>
  <c r="AP64" i="30"/>
  <c r="AM64" i="30"/>
  <c r="AM76" i="30" s="1"/>
  <c r="AH64" i="30"/>
  <c r="AE64" i="30"/>
  <c r="Z64" i="30"/>
  <c r="W64" i="30"/>
  <c r="W76" i="30" s="1"/>
  <c r="R64" i="30"/>
  <c r="O64" i="30"/>
  <c r="AP54" i="30"/>
  <c r="AM54" i="30"/>
  <c r="AK54" i="30"/>
  <c r="AH54" i="30"/>
  <c r="AE54" i="30"/>
  <c r="AC54" i="30"/>
  <c r="Z54" i="30"/>
  <c r="W54" i="30"/>
  <c r="U54" i="30"/>
  <c r="R54" i="30"/>
  <c r="O54" i="30"/>
  <c r="M54" i="30"/>
  <c r="AK34" i="30"/>
  <c r="AM16" i="30" s="1"/>
  <c r="U34" i="30"/>
  <c r="W16" i="30" s="1"/>
  <c r="W59" i="30" s="1"/>
  <c r="AK33" i="30"/>
  <c r="U33" i="30"/>
  <c r="AK32" i="30"/>
  <c r="U32" i="30"/>
  <c r="AP29" i="30"/>
  <c r="AP34" i="30" s="1"/>
  <c r="AK29" i="30"/>
  <c r="AH29" i="30"/>
  <c r="AH34" i="30" s="1"/>
  <c r="AC29" i="30"/>
  <c r="AC34" i="30" s="1"/>
  <c r="AE16" i="30" s="1"/>
  <c r="Z29" i="30"/>
  <c r="Z34" i="30" s="1"/>
  <c r="U29" i="30"/>
  <c r="R29" i="30"/>
  <c r="R34" i="30" s="1"/>
  <c r="M29" i="30"/>
  <c r="M34" i="30" s="1"/>
  <c r="O16" i="30" s="1"/>
  <c r="AP28" i="30"/>
  <c r="AP33" i="30" s="1"/>
  <c r="AK28" i="30"/>
  <c r="AH28" i="30"/>
  <c r="AH33" i="30" s="1"/>
  <c r="AC28" i="30"/>
  <c r="AC33" i="30" s="1"/>
  <c r="AE12" i="30" s="1"/>
  <c r="Z28" i="30"/>
  <c r="Z33" i="30" s="1"/>
  <c r="U28" i="30"/>
  <c r="R28" i="30"/>
  <c r="R33" i="30" s="1"/>
  <c r="M28" i="30"/>
  <c r="M33" i="30" s="1"/>
  <c r="O12" i="30" s="1"/>
  <c r="AP27" i="30"/>
  <c r="AP32" i="30" s="1"/>
  <c r="AK27" i="30"/>
  <c r="AH27" i="30"/>
  <c r="AH32" i="30" s="1"/>
  <c r="AC27" i="30"/>
  <c r="AC32" i="30" s="1"/>
  <c r="AE9" i="30" s="1"/>
  <c r="Z27" i="30"/>
  <c r="Z32" i="30" s="1"/>
  <c r="U27" i="30"/>
  <c r="R27" i="30"/>
  <c r="R32" i="30" s="1"/>
  <c r="M27" i="30"/>
  <c r="M32" i="30" s="1"/>
  <c r="O9" i="30" s="1"/>
  <c r="AP26" i="30"/>
  <c r="AP31" i="30" s="1"/>
  <c r="AP36" i="30" s="1"/>
  <c r="AK26" i="30"/>
  <c r="AK31" i="30" s="1"/>
  <c r="AH26" i="30"/>
  <c r="AH31" i="30" s="1"/>
  <c r="AH36" i="30" s="1"/>
  <c r="AC26" i="30"/>
  <c r="AC31" i="30" s="1"/>
  <c r="Z26" i="30"/>
  <c r="Z31" i="30" s="1"/>
  <c r="Z36" i="30" s="1"/>
  <c r="U26" i="30"/>
  <c r="U31" i="30" s="1"/>
  <c r="R26" i="30"/>
  <c r="R31" i="30" s="1"/>
  <c r="R36" i="30" s="1"/>
  <c r="M26" i="30"/>
  <c r="M31" i="30" s="1"/>
  <c r="AO25" i="30"/>
  <c r="AM25" i="30"/>
  <c r="AG25" i="30"/>
  <c r="AE25" i="30"/>
  <c r="Y25" i="30"/>
  <c r="W25" i="30"/>
  <c r="Q25" i="30"/>
  <c r="O25" i="30"/>
  <c r="AO24" i="30"/>
  <c r="AM24" i="30"/>
  <c r="AG24" i="30"/>
  <c r="AE24" i="30"/>
  <c r="Y24" i="30"/>
  <c r="W24" i="30"/>
  <c r="Q24" i="30"/>
  <c r="O24" i="30"/>
  <c r="K21" i="30"/>
  <c r="I21" i="30"/>
  <c r="AQ18" i="30"/>
  <c r="AK18" i="30"/>
  <c r="AK100" i="30" s="1"/>
  <c r="AI18" i="30"/>
  <c r="AC18" i="30"/>
  <c r="AC100" i="30" s="1"/>
  <c r="AA18" i="30"/>
  <c r="U18" i="30"/>
  <c r="U100" i="30" s="1"/>
  <c r="S18" i="30"/>
  <c r="M18" i="30"/>
  <c r="M100" i="30" s="1"/>
  <c r="K18" i="30"/>
  <c r="I18" i="30"/>
  <c r="AQ17" i="30"/>
  <c r="AK17" i="30"/>
  <c r="AK87" i="30" s="1"/>
  <c r="AI17" i="30"/>
  <c r="AC17" i="30"/>
  <c r="AC87" i="30" s="1"/>
  <c r="AA17" i="30"/>
  <c r="U17" i="30"/>
  <c r="U87" i="30" s="1"/>
  <c r="S17" i="30"/>
  <c r="M17" i="30"/>
  <c r="M87" i="30" s="1"/>
  <c r="K17" i="30"/>
  <c r="I17" i="30"/>
  <c r="AO16" i="30"/>
  <c r="AP59" i="30" s="1"/>
  <c r="AK16" i="30"/>
  <c r="AK59" i="30" s="1"/>
  <c r="AG16" i="30"/>
  <c r="AH59" i="30" s="1"/>
  <c r="Y16" i="30"/>
  <c r="Z59" i="30" s="1"/>
  <c r="U16" i="30"/>
  <c r="U59" i="30" s="1"/>
  <c r="Q16" i="30"/>
  <c r="R59" i="30" s="1"/>
  <c r="AQ14" i="30"/>
  <c r="AK14" i="30"/>
  <c r="AK93" i="30" s="1"/>
  <c r="AI14" i="30"/>
  <c r="AC14" i="30"/>
  <c r="AC93" i="30" s="1"/>
  <c r="AA14" i="30"/>
  <c r="U14" i="30"/>
  <c r="U93" i="30" s="1"/>
  <c r="S14" i="30"/>
  <c r="M14" i="30"/>
  <c r="M93" i="30" s="1"/>
  <c r="K14" i="30"/>
  <c r="I14" i="30"/>
  <c r="AQ13" i="30"/>
  <c r="AK13" i="30"/>
  <c r="AI13" i="30"/>
  <c r="AC13" i="30"/>
  <c r="AC78" i="30" s="1"/>
  <c r="AA13" i="30"/>
  <c r="U13" i="30"/>
  <c r="S13" i="30"/>
  <c r="M13" i="30"/>
  <c r="M78" i="30" s="1"/>
  <c r="K13" i="30"/>
  <c r="I13" i="30"/>
  <c r="AO12" i="30"/>
  <c r="AP53" i="30" s="1"/>
  <c r="AM12" i="30"/>
  <c r="AM53" i="30" s="1"/>
  <c r="AK12" i="30"/>
  <c r="AK53" i="30" s="1"/>
  <c r="AG12" i="30"/>
  <c r="AH53" i="30" s="1"/>
  <c r="Y12" i="30"/>
  <c r="Z53" i="30" s="1"/>
  <c r="W12" i="30"/>
  <c r="AA12" i="30" s="1"/>
  <c r="U12" i="30"/>
  <c r="U53" i="30" s="1"/>
  <c r="Q12" i="30"/>
  <c r="R53" i="30" s="1"/>
  <c r="AQ10" i="30"/>
  <c r="AK10" i="30"/>
  <c r="AK69" i="30" s="1"/>
  <c r="AI10" i="30"/>
  <c r="AC10" i="30"/>
  <c r="AC69" i="30" s="1"/>
  <c r="AA10" i="30"/>
  <c r="U10" i="30"/>
  <c r="U69" i="30" s="1"/>
  <c r="S10" i="30"/>
  <c r="M10" i="30"/>
  <c r="M69" i="30" s="1"/>
  <c r="K10" i="30"/>
  <c r="I10" i="30"/>
  <c r="AO9" i="30"/>
  <c r="AP58" i="30" s="1"/>
  <c r="AP61" i="30" s="1"/>
  <c r="AM9" i="30"/>
  <c r="AM58" i="30" s="1"/>
  <c r="AK9" i="30"/>
  <c r="AK58" i="30" s="1"/>
  <c r="AG9" i="30"/>
  <c r="AH58" i="30" s="1"/>
  <c r="AH61" i="30" s="1"/>
  <c r="Y9" i="30"/>
  <c r="Z58" i="30" s="1"/>
  <c r="Z61" i="30" s="1"/>
  <c r="W9" i="30"/>
  <c r="AA9" i="30" s="1"/>
  <c r="U60" i="30" s="1"/>
  <c r="U9" i="30"/>
  <c r="U58" i="30" s="1"/>
  <c r="Q9" i="30"/>
  <c r="R58" i="30" s="1"/>
  <c r="R61" i="30" s="1"/>
  <c r="AQ7" i="30"/>
  <c r="AK7" i="30"/>
  <c r="AI7" i="30"/>
  <c r="AC7" i="30"/>
  <c r="AC64" i="30" s="1"/>
  <c r="AA7" i="30"/>
  <c r="U7" i="30"/>
  <c r="S7" i="30"/>
  <c r="M7" i="30"/>
  <c r="M64" i="30" s="1"/>
  <c r="K7" i="30"/>
  <c r="I7" i="30"/>
  <c r="AO6" i="30"/>
  <c r="AG6" i="30"/>
  <c r="AH52" i="30" s="1"/>
  <c r="Y6" i="30"/>
  <c r="Q6" i="30"/>
  <c r="R52" i="30" s="1"/>
  <c r="O6" i="30" l="1"/>
  <c r="M36" i="30"/>
  <c r="AK36" i="30"/>
  <c r="AM6" i="30"/>
  <c r="AE58" i="30"/>
  <c r="AI9" i="30"/>
  <c r="AC60" i="30" s="1"/>
  <c r="AC9" i="30"/>
  <c r="AC58" i="30" s="1"/>
  <c r="O53" i="30"/>
  <c r="S12" i="30"/>
  <c r="M12" i="30"/>
  <c r="M53" i="30" s="1"/>
  <c r="O59" i="30"/>
  <c r="S16" i="30"/>
  <c r="M16" i="30"/>
  <c r="M59" i="30" s="1"/>
  <c r="AE59" i="30"/>
  <c r="AI16" i="30"/>
  <c r="AC16" i="30"/>
  <c r="AC59" i="30" s="1"/>
  <c r="R62" i="30"/>
  <c r="R56" i="30"/>
  <c r="AH62" i="30"/>
  <c r="AH56" i="30"/>
  <c r="U36" i="30"/>
  <c r="W6" i="30"/>
  <c r="AE6" i="30"/>
  <c r="AC36" i="30"/>
  <c r="O58" i="30"/>
  <c r="O61" i="30" s="1"/>
  <c r="S9" i="30"/>
  <c r="M60" i="30" s="1"/>
  <c r="M9" i="30"/>
  <c r="M58" i="30" s="1"/>
  <c r="AE53" i="30"/>
  <c r="AI12" i="30"/>
  <c r="AC12" i="30"/>
  <c r="AC53" i="30" s="1"/>
  <c r="Z52" i="30"/>
  <c r="Y23" i="30"/>
  <c r="U78" i="30"/>
  <c r="U25" i="30"/>
  <c r="AK78" i="30"/>
  <c r="AK25" i="30"/>
  <c r="AG23" i="30"/>
  <c r="M24" i="30"/>
  <c r="M25" i="30"/>
  <c r="W53" i="30"/>
  <c r="W58" i="30"/>
  <c r="W61" i="30" s="1"/>
  <c r="AP52" i="30"/>
  <c r="AO23" i="30"/>
  <c r="U64" i="30"/>
  <c r="U24" i="30"/>
  <c r="AK64" i="30"/>
  <c r="AK24" i="30"/>
  <c r="M66" i="30"/>
  <c r="M65" i="30"/>
  <c r="R66" i="30"/>
  <c r="R65" i="30"/>
  <c r="U66" i="30"/>
  <c r="U65" i="30"/>
  <c r="Z66" i="30"/>
  <c r="Z65" i="30"/>
  <c r="AC66" i="30"/>
  <c r="AC65" i="30"/>
  <c r="AH66" i="30"/>
  <c r="AH65" i="30"/>
  <c r="AK66" i="30"/>
  <c r="AK65" i="30"/>
  <c r="AP66" i="30"/>
  <c r="AP65" i="30"/>
  <c r="AQ9" i="30"/>
  <c r="AK60" i="30" s="1"/>
  <c r="M71" i="30"/>
  <c r="M70" i="30"/>
  <c r="R71" i="30"/>
  <c r="R70" i="30"/>
  <c r="U71" i="30"/>
  <c r="U70" i="30"/>
  <c r="Z71" i="30"/>
  <c r="Z70" i="30"/>
  <c r="AC71" i="30"/>
  <c r="AC70" i="30"/>
  <c r="AH71" i="30"/>
  <c r="AH70" i="30"/>
  <c r="AK71" i="30"/>
  <c r="AK70" i="30"/>
  <c r="AP71" i="30"/>
  <c r="AP70" i="30"/>
  <c r="AQ12" i="30"/>
  <c r="M84" i="30"/>
  <c r="M83" i="30"/>
  <c r="M82" i="30"/>
  <c r="M81" i="30"/>
  <c r="M80" i="30"/>
  <c r="M79" i="30"/>
  <c r="R84" i="30"/>
  <c r="R83" i="30"/>
  <c r="R82" i="30"/>
  <c r="R81" i="30"/>
  <c r="R80" i="30"/>
  <c r="R79" i="30"/>
  <c r="U84" i="30"/>
  <c r="U83" i="30"/>
  <c r="U82" i="30"/>
  <c r="U81" i="30"/>
  <c r="U80" i="30"/>
  <c r="U79" i="30"/>
  <c r="Z84" i="30"/>
  <c r="Z83" i="30"/>
  <c r="Z82" i="30"/>
  <c r="Z81" i="30"/>
  <c r="Z80" i="30"/>
  <c r="Z79" i="30"/>
  <c r="AC84" i="30"/>
  <c r="AC83" i="30"/>
  <c r="AC82" i="30"/>
  <c r="AC81" i="30"/>
  <c r="AC80" i="30"/>
  <c r="AC79" i="30"/>
  <c r="AH84" i="30"/>
  <c r="AH83" i="30"/>
  <c r="AH82" i="30"/>
  <c r="AH81" i="30"/>
  <c r="AH80" i="30"/>
  <c r="AH79" i="30"/>
  <c r="AK84" i="30"/>
  <c r="AK83" i="30"/>
  <c r="AK82" i="30"/>
  <c r="AK81" i="30"/>
  <c r="AK80" i="30"/>
  <c r="AK79" i="30"/>
  <c r="AP84" i="30"/>
  <c r="AP83" i="30"/>
  <c r="AP82" i="30"/>
  <c r="AP81" i="30"/>
  <c r="AP80" i="30"/>
  <c r="AP79" i="30"/>
  <c r="Q23" i="30"/>
  <c r="AC24" i="30"/>
  <c r="AC25" i="30"/>
  <c r="AA16" i="30"/>
  <c r="AQ16" i="30"/>
  <c r="AM59" i="30"/>
  <c r="AM61" i="30" s="1"/>
  <c r="R76" i="30"/>
  <c r="Z76" i="30"/>
  <c r="AH76" i="30"/>
  <c r="AP76" i="30"/>
  <c r="R72" i="30"/>
  <c r="Z72" i="30"/>
  <c r="AH72" i="30"/>
  <c r="AP72" i="30"/>
  <c r="M97" i="30"/>
  <c r="M96" i="30"/>
  <c r="M95" i="30"/>
  <c r="M94" i="30"/>
  <c r="U97" i="30"/>
  <c r="U96" i="30"/>
  <c r="U95" i="30"/>
  <c r="U94" i="30"/>
  <c r="AC97" i="30"/>
  <c r="AC96" i="30"/>
  <c r="AC95" i="30"/>
  <c r="AC94" i="30"/>
  <c r="AK97" i="30"/>
  <c r="AK96" i="30"/>
  <c r="AK95" i="30"/>
  <c r="AK94" i="30"/>
  <c r="M90" i="30"/>
  <c r="M89" i="30"/>
  <c r="M88" i="30"/>
  <c r="U90" i="30"/>
  <c r="U89" i="30"/>
  <c r="U88" i="30"/>
  <c r="AC90" i="30"/>
  <c r="AC89" i="30"/>
  <c r="AC88" i="30"/>
  <c r="AK90" i="30"/>
  <c r="AK89" i="30"/>
  <c r="AK88" i="30"/>
  <c r="M102" i="30"/>
  <c r="M101" i="30"/>
  <c r="U102" i="30"/>
  <c r="U101" i="30"/>
  <c r="AC102" i="30"/>
  <c r="AC101" i="30"/>
  <c r="AK102" i="30"/>
  <c r="AK101" i="30"/>
  <c r="R67" i="30"/>
  <c r="Z67" i="30"/>
  <c r="AH67" i="30"/>
  <c r="AP67" i="30"/>
  <c r="O104" i="30"/>
  <c r="O85" i="30"/>
  <c r="AE104" i="30"/>
  <c r="AE85" i="30"/>
  <c r="R85" i="30"/>
  <c r="AH85" i="30"/>
  <c r="R88" i="30"/>
  <c r="AH88" i="30"/>
  <c r="R89" i="30"/>
  <c r="AH89" i="30"/>
  <c r="R90" i="30"/>
  <c r="AH90" i="30"/>
  <c r="R94" i="30"/>
  <c r="AH94" i="30"/>
  <c r="R95" i="30"/>
  <c r="AH95" i="30"/>
  <c r="R96" i="30"/>
  <c r="AH96" i="30"/>
  <c r="R97" i="30"/>
  <c r="AH97" i="30"/>
  <c r="R101" i="30"/>
  <c r="AH101" i="30"/>
  <c r="R102" i="30"/>
  <c r="AH102" i="30"/>
  <c r="W67" i="30"/>
  <c r="AM67" i="30"/>
  <c r="W104" i="30"/>
  <c r="W85" i="30"/>
  <c r="AM104" i="30"/>
  <c r="AM85" i="30"/>
  <c r="Z88" i="30"/>
  <c r="AP88" i="30"/>
  <c r="AP91" i="30" s="1"/>
  <c r="Z89" i="30"/>
  <c r="AP89" i="30"/>
  <c r="Z90" i="30"/>
  <c r="AP90" i="30"/>
  <c r="Z94" i="30"/>
  <c r="Z98" i="30" s="1"/>
  <c r="AP94" i="30"/>
  <c r="AP98" i="30" s="1"/>
  <c r="Z95" i="30"/>
  <c r="AP95" i="30"/>
  <c r="Z96" i="30"/>
  <c r="AP96" i="30"/>
  <c r="Z97" i="30"/>
  <c r="AP97" i="30"/>
  <c r="Z101" i="30"/>
  <c r="Z103" i="30" s="1"/>
  <c r="AP101" i="30"/>
  <c r="AP103" i="30" s="1"/>
  <c r="Z102" i="30"/>
  <c r="AP102" i="30"/>
  <c r="Z91" i="30" l="1"/>
  <c r="R103" i="30"/>
  <c r="R98" i="30"/>
  <c r="R91" i="30"/>
  <c r="AP104" i="30"/>
  <c r="Z104" i="30"/>
  <c r="AP85" i="30"/>
  <c r="Z85" i="30"/>
  <c r="Z62" i="30"/>
  <c r="Z56" i="30"/>
  <c r="AE52" i="30"/>
  <c r="AE23" i="30"/>
  <c r="AI6" i="30"/>
  <c r="AC55" i="30" s="1"/>
  <c r="AC6" i="30"/>
  <c r="AE61" i="30"/>
  <c r="O52" i="30"/>
  <c r="O23" i="30"/>
  <c r="S6" i="30"/>
  <c r="M55" i="30" s="1"/>
  <c r="M6" i="30"/>
  <c r="AH103" i="30"/>
  <c r="AH98" i="30"/>
  <c r="AH91" i="30"/>
  <c r="AH104" i="30"/>
  <c r="R104" i="30"/>
  <c r="AP62" i="30"/>
  <c r="AP56" i="30"/>
  <c r="AA6" i="30"/>
  <c r="U55" i="30" s="1"/>
  <c r="U6" i="30"/>
  <c r="W52" i="30"/>
  <c r="W23" i="30"/>
  <c r="AM52" i="30"/>
  <c r="AM23" i="30"/>
  <c r="AQ6" i="30"/>
  <c r="AK55" i="30" s="1"/>
  <c r="AK6" i="30"/>
  <c r="AK52" i="30" l="1"/>
  <c r="AK23" i="30"/>
  <c r="U52" i="30"/>
  <c r="U23" i="30"/>
  <c r="O62" i="30"/>
  <c r="O56" i="30"/>
  <c r="AC52" i="30"/>
  <c r="AC23" i="30"/>
  <c r="AM62" i="30"/>
  <c r="AM56" i="30"/>
  <c r="W62" i="30"/>
  <c r="W56" i="30"/>
  <c r="M52" i="30"/>
  <c r="M23" i="30"/>
  <c r="AE62" i="30"/>
  <c r="AE56" i="30"/>
  <c r="AP52" i="29"/>
  <c r="AM52" i="29"/>
  <c r="AM64" i="29" s="1"/>
  <c r="AH52" i="29"/>
  <c r="AE52" i="29"/>
  <c r="AE64" i="29" s="1"/>
  <c r="Z52" i="29"/>
  <c r="W52" i="29"/>
  <c r="W64" i="29" s="1"/>
  <c r="R52" i="29"/>
  <c r="O52" i="29"/>
  <c r="O64" i="29" s="1"/>
  <c r="AP40" i="29"/>
  <c r="AM40" i="29"/>
  <c r="AH40" i="29"/>
  <c r="AE40" i="29"/>
  <c r="Z40" i="29"/>
  <c r="W40" i="29"/>
  <c r="R40" i="29"/>
  <c r="O40" i="29"/>
  <c r="AP15" i="29"/>
  <c r="AP17" i="29" s="1"/>
  <c r="AO9" i="29" s="1"/>
  <c r="AP34" i="29" s="1"/>
  <c r="AK15" i="29"/>
  <c r="AK17" i="29" s="1"/>
  <c r="AM9" i="29" s="1"/>
  <c r="AH15" i="29"/>
  <c r="AH17" i="29" s="1"/>
  <c r="AG9" i="29" s="1"/>
  <c r="AH34" i="29" s="1"/>
  <c r="AC15" i="29"/>
  <c r="AC17" i="29" s="1"/>
  <c r="AE9" i="29" s="1"/>
  <c r="Z15" i="29"/>
  <c r="Z17" i="29" s="1"/>
  <c r="Y9" i="29" s="1"/>
  <c r="Z34" i="29" s="1"/>
  <c r="U15" i="29"/>
  <c r="U17" i="29" s="1"/>
  <c r="W9" i="29" s="1"/>
  <c r="R15" i="29"/>
  <c r="R17" i="29" s="1"/>
  <c r="Q9" i="29" s="1"/>
  <c r="R34" i="29" s="1"/>
  <c r="M15" i="29"/>
  <c r="M17" i="29" s="1"/>
  <c r="O9" i="29" s="1"/>
  <c r="AP14" i="29"/>
  <c r="AP16" i="29" s="1"/>
  <c r="AK14" i="29"/>
  <c r="AK16" i="29" s="1"/>
  <c r="AH14" i="29"/>
  <c r="AH16" i="29" s="1"/>
  <c r="AC14" i="29"/>
  <c r="AC16" i="29" s="1"/>
  <c r="Z14" i="29"/>
  <c r="Z16" i="29" s="1"/>
  <c r="U14" i="29"/>
  <c r="U16" i="29" s="1"/>
  <c r="R14" i="29"/>
  <c r="R16" i="29" s="1"/>
  <c r="M14" i="29"/>
  <c r="M16" i="29" s="1"/>
  <c r="AO13" i="29"/>
  <c r="AM13" i="29"/>
  <c r="AG13" i="29"/>
  <c r="AE13" i="29"/>
  <c r="Y13" i="29"/>
  <c r="W13" i="29"/>
  <c r="Q13" i="29"/>
  <c r="O13" i="29"/>
  <c r="AQ10" i="29"/>
  <c r="AK10" i="29"/>
  <c r="AK52" i="29" s="1"/>
  <c r="AI10" i="29"/>
  <c r="AC10" i="29"/>
  <c r="AC52" i="29" s="1"/>
  <c r="AA10" i="29"/>
  <c r="U10" i="29"/>
  <c r="U52" i="29" s="1"/>
  <c r="S10" i="29"/>
  <c r="M10" i="29"/>
  <c r="M52" i="29" s="1"/>
  <c r="K10" i="29"/>
  <c r="I10" i="29"/>
  <c r="AQ7" i="29"/>
  <c r="AK7" i="29"/>
  <c r="AK40" i="29" s="1"/>
  <c r="AI7" i="29"/>
  <c r="AC7" i="29"/>
  <c r="AC40" i="29" s="1"/>
  <c r="AA7" i="29"/>
  <c r="U7" i="29"/>
  <c r="U40" i="29" s="1"/>
  <c r="S7" i="29"/>
  <c r="M7" i="29"/>
  <c r="M40" i="29" s="1"/>
  <c r="K7" i="29"/>
  <c r="I7" i="29"/>
  <c r="Y6" i="29" l="1"/>
  <c r="Z18" i="29"/>
  <c r="M18" i="29"/>
  <c r="O6" i="29"/>
  <c r="U18" i="29"/>
  <c r="W6" i="29"/>
  <c r="AC18" i="29"/>
  <c r="AE6" i="29"/>
  <c r="AK18" i="29"/>
  <c r="AM6" i="29"/>
  <c r="O34" i="29"/>
  <c r="M9" i="29"/>
  <c r="M34" i="29" s="1"/>
  <c r="S9" i="29"/>
  <c r="W34" i="29"/>
  <c r="U9" i="29"/>
  <c r="U34" i="29" s="1"/>
  <c r="AA9" i="29"/>
  <c r="AC9" i="29"/>
  <c r="AC34" i="29" s="1"/>
  <c r="AE34" i="29"/>
  <c r="AI9" i="29"/>
  <c r="AM34" i="29"/>
  <c r="AK9" i="29"/>
  <c r="AK34" i="29" s="1"/>
  <c r="AQ9" i="29"/>
  <c r="Q6" i="29"/>
  <c r="R18" i="29"/>
  <c r="AH18" i="29"/>
  <c r="AG6" i="29"/>
  <c r="AO6" i="29"/>
  <c r="AP18" i="29"/>
  <c r="M49" i="29"/>
  <c r="M48" i="29"/>
  <c r="M47" i="29"/>
  <c r="M46" i="29"/>
  <c r="M45" i="29"/>
  <c r="M44" i="29"/>
  <c r="M43" i="29"/>
  <c r="M42" i="29"/>
  <c r="M41" i="29"/>
  <c r="R49" i="29"/>
  <c r="R48" i="29"/>
  <c r="R47" i="29"/>
  <c r="R46" i="29"/>
  <c r="R45" i="29"/>
  <c r="R44" i="29"/>
  <c r="R43" i="29"/>
  <c r="R42" i="29"/>
  <c r="R41" i="29"/>
  <c r="U49" i="29"/>
  <c r="U48" i="29"/>
  <c r="U47" i="29"/>
  <c r="U46" i="29"/>
  <c r="U45" i="29"/>
  <c r="U44" i="29"/>
  <c r="U43" i="29"/>
  <c r="Z49" i="29"/>
  <c r="Z48" i="29"/>
  <c r="Z47" i="29"/>
  <c r="Z46" i="29"/>
  <c r="Z45" i="29"/>
  <c r="Z44" i="29"/>
  <c r="Z43" i="29"/>
  <c r="U42" i="29"/>
  <c r="U41" i="29"/>
  <c r="Z42" i="29"/>
  <c r="Z41" i="29"/>
  <c r="AC49" i="29"/>
  <c r="AC48" i="29"/>
  <c r="AC47" i="29"/>
  <c r="AC46" i="29"/>
  <c r="AC45" i="29"/>
  <c r="AC44" i="29"/>
  <c r="AC43" i="29"/>
  <c r="AC42" i="29"/>
  <c r="AC41" i="29"/>
  <c r="AH49" i="29"/>
  <c r="AH48" i="29"/>
  <c r="AH47" i="29"/>
  <c r="AH46" i="29"/>
  <c r="AH45" i="29"/>
  <c r="AH44" i="29"/>
  <c r="AH43" i="29"/>
  <c r="AH42" i="29"/>
  <c r="AH41" i="29"/>
  <c r="AK49" i="29"/>
  <c r="AK48" i="29"/>
  <c r="AK47" i="29"/>
  <c r="AK46" i="29"/>
  <c r="AK45" i="29"/>
  <c r="AK44" i="29"/>
  <c r="AK43" i="29"/>
  <c r="AP49" i="29"/>
  <c r="AP48" i="29"/>
  <c r="AP47" i="29"/>
  <c r="AP46" i="29"/>
  <c r="AP45" i="29"/>
  <c r="AP44" i="29"/>
  <c r="AP43" i="29"/>
  <c r="AK42" i="29"/>
  <c r="AK41" i="29"/>
  <c r="AP42" i="29"/>
  <c r="AP41" i="29"/>
  <c r="M63" i="29"/>
  <c r="M62" i="29"/>
  <c r="M61" i="29"/>
  <c r="M60" i="29"/>
  <c r="M59" i="29"/>
  <c r="M58" i="29"/>
  <c r="M57" i="29"/>
  <c r="M56" i="29"/>
  <c r="M55" i="29"/>
  <c r="M54" i="29"/>
  <c r="M53" i="29"/>
  <c r="R63" i="29"/>
  <c r="R62" i="29"/>
  <c r="R61" i="29"/>
  <c r="R60" i="29"/>
  <c r="R59" i="29"/>
  <c r="R58" i="29"/>
  <c r="R57" i="29"/>
  <c r="R56" i="29"/>
  <c r="R55" i="29"/>
  <c r="R54" i="29"/>
  <c r="R53" i="29"/>
  <c r="U63" i="29"/>
  <c r="U62" i="29"/>
  <c r="U61" i="29"/>
  <c r="U60" i="29"/>
  <c r="U59" i="29"/>
  <c r="U58" i="29"/>
  <c r="U57" i="29"/>
  <c r="U56" i="29"/>
  <c r="U55" i="29"/>
  <c r="U54" i="29"/>
  <c r="U53" i="29"/>
  <c r="Z63" i="29"/>
  <c r="Z62" i="29"/>
  <c r="Z61" i="29"/>
  <c r="Z60" i="29"/>
  <c r="Z59" i="29"/>
  <c r="Z58" i="29"/>
  <c r="Z57" i="29"/>
  <c r="Z56" i="29"/>
  <c r="Z55" i="29"/>
  <c r="Z54" i="29"/>
  <c r="Z53" i="29"/>
  <c r="AC63" i="29"/>
  <c r="AC62" i="29"/>
  <c r="AC61" i="29"/>
  <c r="AC60" i="29"/>
  <c r="AC59" i="29"/>
  <c r="AC58" i="29"/>
  <c r="AC57" i="29"/>
  <c r="AC56" i="29"/>
  <c r="AC55" i="29"/>
  <c r="AC54" i="29"/>
  <c r="AC53" i="29"/>
  <c r="AH63" i="29"/>
  <c r="AH62" i="29"/>
  <c r="AH61" i="29"/>
  <c r="AH60" i="29"/>
  <c r="AH59" i="29"/>
  <c r="AH58" i="29"/>
  <c r="AH57" i="29"/>
  <c r="AH56" i="29"/>
  <c r="AH55" i="29"/>
  <c r="AH54" i="29"/>
  <c r="AH53" i="29"/>
  <c r="AK63" i="29"/>
  <c r="AK62" i="29"/>
  <c r="AK61" i="29"/>
  <c r="AK60" i="29"/>
  <c r="AK59" i="29"/>
  <c r="AK58" i="29"/>
  <c r="AK57" i="29"/>
  <c r="AK56" i="29"/>
  <c r="AK55" i="29"/>
  <c r="AK54" i="29"/>
  <c r="AK53" i="29"/>
  <c r="AP63" i="29"/>
  <c r="AP62" i="29"/>
  <c r="AP61" i="29"/>
  <c r="AP60" i="29"/>
  <c r="AP59" i="29"/>
  <c r="AP58" i="29"/>
  <c r="AP57" i="29"/>
  <c r="AP56" i="29"/>
  <c r="AP55" i="29"/>
  <c r="AP54" i="29"/>
  <c r="AP53" i="29"/>
  <c r="U13" i="29"/>
  <c r="AK13" i="29"/>
  <c r="M13" i="29"/>
  <c r="AC13" i="29"/>
  <c r="R65" i="29"/>
  <c r="Z65" i="29"/>
  <c r="AH65" i="29"/>
  <c r="AP65" i="29"/>
  <c r="Z64" i="29"/>
  <c r="AP64" i="29"/>
  <c r="O65" i="29"/>
  <c r="O50" i="29"/>
  <c r="AE65" i="29"/>
  <c r="AE50" i="29"/>
  <c r="W65" i="29"/>
  <c r="W50" i="29"/>
  <c r="AM65" i="29"/>
  <c r="AM50" i="29"/>
  <c r="Z50" i="29"/>
  <c r="AP50" i="29"/>
  <c r="AH64" i="29" l="1"/>
  <c r="R64" i="29"/>
  <c r="AH50" i="29"/>
  <c r="R50" i="29"/>
  <c r="AH29" i="29"/>
  <c r="AG12" i="29"/>
  <c r="AM36" i="29"/>
  <c r="AM35" i="29"/>
  <c r="AP36" i="29"/>
  <c r="AP35" i="29"/>
  <c r="AP37" i="29" s="1"/>
  <c r="AM37" i="29"/>
  <c r="W36" i="29"/>
  <c r="W35" i="29"/>
  <c r="W37" i="29" s="1"/>
  <c r="Z36" i="29"/>
  <c r="Z35" i="29"/>
  <c r="Z37" i="29" s="1"/>
  <c r="AM29" i="29"/>
  <c r="AM12" i="29"/>
  <c r="AK6" i="29"/>
  <c r="AQ6" i="29"/>
  <c r="AE29" i="29"/>
  <c r="AE12" i="29"/>
  <c r="AI6" i="29"/>
  <c r="AC6" i="29"/>
  <c r="W29" i="29"/>
  <c r="W12" i="29"/>
  <c r="AA6" i="29"/>
  <c r="U6" i="29"/>
  <c r="M6" i="29"/>
  <c r="O29" i="29"/>
  <c r="O12" i="29"/>
  <c r="S6" i="29"/>
  <c r="AP29" i="29"/>
  <c r="AO12" i="29"/>
  <c r="R29" i="29"/>
  <c r="Q12" i="29"/>
  <c r="AE36" i="29"/>
  <c r="AE35" i="29"/>
  <c r="AE37" i="29" s="1"/>
  <c r="AH36" i="29"/>
  <c r="AH35" i="29"/>
  <c r="O36" i="29"/>
  <c r="O35" i="29"/>
  <c r="R36" i="29"/>
  <c r="R35" i="29"/>
  <c r="O37" i="29"/>
  <c r="Z29" i="29"/>
  <c r="Y12" i="29"/>
  <c r="M29" i="29" l="1"/>
  <c r="M12" i="29"/>
  <c r="W31" i="29"/>
  <c r="W30" i="29"/>
  <c r="Z31" i="29"/>
  <c r="Z30" i="29"/>
  <c r="W38" i="29"/>
  <c r="W32" i="29"/>
  <c r="AE31" i="29"/>
  <c r="AH31" i="29"/>
  <c r="AE30" i="29"/>
  <c r="AH30" i="29"/>
  <c r="AE38" i="29"/>
  <c r="AE32" i="29"/>
  <c r="AK29" i="29"/>
  <c r="AK12" i="29"/>
  <c r="Z38" i="29"/>
  <c r="Z32" i="29"/>
  <c r="R37" i="29"/>
  <c r="AH37" i="29"/>
  <c r="O31" i="29"/>
  <c r="R31" i="29"/>
  <c r="O30" i="29"/>
  <c r="R30" i="29"/>
  <c r="R38" i="29" s="1"/>
  <c r="O38" i="29"/>
  <c r="O32" i="29"/>
  <c r="U29" i="29"/>
  <c r="U12" i="29"/>
  <c r="AC29" i="29"/>
  <c r="AC12" i="29"/>
  <c r="AM31" i="29"/>
  <c r="AM30" i="29"/>
  <c r="AM38" i="29" s="1"/>
  <c r="AP31" i="29"/>
  <c r="AP30" i="29"/>
  <c r="AP38" i="29" s="1"/>
  <c r="AH38" i="29"/>
  <c r="AH32" i="29"/>
  <c r="AM32" i="29" l="1"/>
  <c r="AP32" i="29"/>
  <c r="R32" i="29"/>
  <c r="AP81" i="28"/>
  <c r="AK81" i="28"/>
  <c r="AH81" i="28"/>
  <c r="AC81" i="28"/>
  <c r="Z81" i="28"/>
  <c r="U81" i="28"/>
  <c r="R81" i="28"/>
  <c r="M81" i="28"/>
  <c r="AP80" i="28"/>
  <c r="AK80" i="28"/>
  <c r="AH80" i="28"/>
  <c r="AC80" i="28"/>
  <c r="Z80" i="28"/>
  <c r="U80" i="28"/>
  <c r="R80" i="28"/>
  <c r="M80" i="28"/>
  <c r="AP79" i="28"/>
  <c r="AK79" i="28"/>
  <c r="AH79" i="28"/>
  <c r="AC79" i="28"/>
  <c r="Z79" i="28"/>
  <c r="U79" i="28"/>
  <c r="R79" i="28"/>
  <c r="M79" i="28"/>
  <c r="AP78" i="28"/>
  <c r="AK78" i="28"/>
  <c r="AH78" i="28"/>
  <c r="AC78" i="28"/>
  <c r="Z78" i="28"/>
  <c r="U78" i="28"/>
  <c r="R78" i="28"/>
  <c r="M78" i="28"/>
  <c r="AP77" i="28"/>
  <c r="AK77" i="28"/>
  <c r="AH77" i="28"/>
  <c r="AC77" i="28"/>
  <c r="Z77" i="28"/>
  <c r="U77" i="28"/>
  <c r="R77" i="28"/>
  <c r="M77" i="28"/>
  <c r="AP76" i="28"/>
  <c r="AK76" i="28"/>
  <c r="AH76" i="28"/>
  <c r="AC76" i="28"/>
  <c r="Z76" i="28"/>
  <c r="U76" i="28"/>
  <c r="R76" i="28"/>
  <c r="M76" i="28"/>
  <c r="AM75" i="28"/>
  <c r="AM82" i="28" s="1"/>
  <c r="AK75" i="28"/>
  <c r="AE75" i="28"/>
  <c r="AE82" i="28" s="1"/>
  <c r="AC75" i="28"/>
  <c r="W75" i="28"/>
  <c r="W82" i="28" s="1"/>
  <c r="U75" i="28"/>
  <c r="O75" i="28"/>
  <c r="O82" i="28" s="1"/>
  <c r="M75" i="28"/>
  <c r="AP72" i="28"/>
  <c r="AK72" i="28"/>
  <c r="AH72" i="28"/>
  <c r="AC72" i="28"/>
  <c r="Z72" i="28"/>
  <c r="U72" i="28"/>
  <c r="R72" i="28"/>
  <c r="M72" i="28"/>
  <c r="AP71" i="28"/>
  <c r="AH71" i="28"/>
  <c r="Z71" i="28"/>
  <c r="R71" i="28"/>
  <c r="AP70" i="28"/>
  <c r="AK70" i="28"/>
  <c r="AH70" i="28"/>
  <c r="AC70" i="28"/>
  <c r="Z70" i="28"/>
  <c r="U70" i="28"/>
  <c r="R70" i="28"/>
  <c r="M70" i="28"/>
  <c r="AP69" i="28"/>
  <c r="AK69" i="28"/>
  <c r="AH69" i="28"/>
  <c r="AC69" i="28"/>
  <c r="Z69" i="28"/>
  <c r="U69" i="28"/>
  <c r="R69" i="28"/>
  <c r="M69" i="28"/>
  <c r="AP68" i="28"/>
  <c r="AK68" i="28"/>
  <c r="AH68" i="28"/>
  <c r="AC68" i="28"/>
  <c r="Z68" i="28"/>
  <c r="U68" i="28"/>
  <c r="R68" i="28"/>
  <c r="M68" i="28"/>
  <c r="AP67" i="28"/>
  <c r="AK67" i="28"/>
  <c r="AH67" i="28"/>
  <c r="AC67" i="28"/>
  <c r="Z67" i="28"/>
  <c r="U67" i="28"/>
  <c r="R67" i="28"/>
  <c r="M67" i="28"/>
  <c r="AP66" i="28"/>
  <c r="AK66" i="28"/>
  <c r="AH66" i="28"/>
  <c r="AC66" i="28"/>
  <c r="Z66" i="28"/>
  <c r="U66" i="28"/>
  <c r="R66" i="28"/>
  <c r="M66" i="28"/>
  <c r="AP65" i="28"/>
  <c r="AK65" i="28"/>
  <c r="AH65" i="28"/>
  <c r="AC65" i="28"/>
  <c r="Z65" i="28"/>
  <c r="U65" i="28"/>
  <c r="R65" i="28"/>
  <c r="M65" i="28"/>
  <c r="AP64" i="28"/>
  <c r="AK64" i="28"/>
  <c r="AH64" i="28"/>
  <c r="AC64" i="28"/>
  <c r="Z64" i="28"/>
  <c r="U64" i="28"/>
  <c r="R64" i="28"/>
  <c r="M64" i="28"/>
  <c r="AM63" i="28"/>
  <c r="AM73" i="28" s="1"/>
  <c r="AK63" i="28"/>
  <c r="AE63" i="28"/>
  <c r="AE73" i="28" s="1"/>
  <c r="AC63" i="28"/>
  <c r="W63" i="28"/>
  <c r="W73" i="28" s="1"/>
  <c r="U63" i="28"/>
  <c r="O63" i="28"/>
  <c r="O73" i="28" s="1"/>
  <c r="M63" i="28"/>
  <c r="AP60" i="28"/>
  <c r="AK60" i="28"/>
  <c r="AH60" i="28"/>
  <c r="AC60" i="28"/>
  <c r="Z60" i="28"/>
  <c r="U60" i="28"/>
  <c r="R60" i="28"/>
  <c r="M60" i="28"/>
  <c r="AP59" i="28"/>
  <c r="AK59" i="28"/>
  <c r="AH59" i="28"/>
  <c r="AC59" i="28"/>
  <c r="Z59" i="28"/>
  <c r="U59" i="28"/>
  <c r="R59" i="28"/>
  <c r="M59" i="28"/>
  <c r="AP58" i="28"/>
  <c r="AK58" i="28"/>
  <c r="AH58" i="28"/>
  <c r="AC58" i="28"/>
  <c r="Z58" i="28"/>
  <c r="U58" i="28"/>
  <c r="R58" i="28"/>
  <c r="M58" i="28"/>
  <c r="AP57" i="28"/>
  <c r="AK57" i="28"/>
  <c r="AH57" i="28"/>
  <c r="AC57" i="28"/>
  <c r="Z57" i="28"/>
  <c r="U57" i="28"/>
  <c r="R57" i="28"/>
  <c r="M57" i="28"/>
  <c r="AP56" i="28"/>
  <c r="AK56" i="28"/>
  <c r="AH56" i="28"/>
  <c r="AC56" i="28"/>
  <c r="Z56" i="28"/>
  <c r="U56" i="28"/>
  <c r="R56" i="28"/>
  <c r="M56" i="28"/>
  <c r="AP55" i="28"/>
  <c r="AK55" i="28"/>
  <c r="AH55" i="28"/>
  <c r="AC55" i="28"/>
  <c r="Z55" i="28"/>
  <c r="U55" i="28"/>
  <c r="R55" i="28"/>
  <c r="M55" i="28"/>
  <c r="AP54" i="28"/>
  <c r="AK54" i="28"/>
  <c r="AH54" i="28"/>
  <c r="AC54" i="28"/>
  <c r="Z54" i="28"/>
  <c r="U54" i="28"/>
  <c r="R54" i="28"/>
  <c r="M54" i="28"/>
  <c r="AP53" i="28"/>
  <c r="AP61" i="28" s="1"/>
  <c r="AM53" i="28"/>
  <c r="AM61" i="28" s="1"/>
  <c r="AK53" i="28"/>
  <c r="AE53" i="28"/>
  <c r="AE61" i="28" s="1"/>
  <c r="AC53" i="28"/>
  <c r="W53" i="28"/>
  <c r="W61" i="28" s="1"/>
  <c r="U53" i="28"/>
  <c r="O53" i="28"/>
  <c r="O61" i="28" s="1"/>
  <c r="M53" i="28"/>
  <c r="AP50" i="28"/>
  <c r="AK50" i="28"/>
  <c r="AH50" i="28"/>
  <c r="AC50" i="28"/>
  <c r="Z50" i="28"/>
  <c r="U50" i="28"/>
  <c r="R50" i="28"/>
  <c r="M50" i="28"/>
  <c r="AP49" i="28"/>
  <c r="AK49" i="28"/>
  <c r="AH49" i="28"/>
  <c r="AC49" i="28"/>
  <c r="Z49" i="28"/>
  <c r="U49" i="28"/>
  <c r="R49" i="28"/>
  <c r="M49" i="28"/>
  <c r="AP48" i="28"/>
  <c r="AK48" i="28"/>
  <c r="AH48" i="28"/>
  <c r="AC48" i="28"/>
  <c r="Z48" i="28"/>
  <c r="U48" i="28"/>
  <c r="R48" i="28"/>
  <c r="M48" i="28"/>
  <c r="AP47" i="28"/>
  <c r="AK47" i="28"/>
  <c r="AH47" i="28"/>
  <c r="AC47" i="28"/>
  <c r="Z47" i="28"/>
  <c r="U47" i="28"/>
  <c r="R47" i="28"/>
  <c r="M47" i="28"/>
  <c r="AP46" i="28"/>
  <c r="AK46" i="28"/>
  <c r="AH46" i="28"/>
  <c r="AC46" i="28"/>
  <c r="Z46" i="28"/>
  <c r="U46" i="28"/>
  <c r="R46" i="28"/>
  <c r="M46" i="28"/>
  <c r="AP45" i="28"/>
  <c r="AK45" i="28"/>
  <c r="AH45" i="28"/>
  <c r="AC45" i="28"/>
  <c r="Z45" i="28"/>
  <c r="U45" i="28"/>
  <c r="R45" i="28"/>
  <c r="M45" i="28"/>
  <c r="AP44" i="28"/>
  <c r="AK44" i="28"/>
  <c r="AH44" i="28"/>
  <c r="AC44" i="28"/>
  <c r="Z44" i="28"/>
  <c r="U44" i="28"/>
  <c r="R44" i="28"/>
  <c r="M44" i="28"/>
  <c r="AP43" i="28"/>
  <c r="AK43" i="28"/>
  <c r="AK71" i="28" s="1"/>
  <c r="AH43" i="28"/>
  <c r="AC43" i="28"/>
  <c r="AC71" i="28" s="1"/>
  <c r="Z43" i="28"/>
  <c r="U43" i="28"/>
  <c r="U71" i="28" s="1"/>
  <c r="R43" i="28"/>
  <c r="M43" i="28"/>
  <c r="M71" i="28" s="1"/>
  <c r="AP42" i="28"/>
  <c r="AM42" i="28"/>
  <c r="AM83" i="28" s="1"/>
  <c r="AK42" i="28"/>
  <c r="AE42" i="28"/>
  <c r="AC42" i="28"/>
  <c r="W42" i="28"/>
  <c r="W83" i="28" s="1"/>
  <c r="U42" i="28"/>
  <c r="O42" i="28"/>
  <c r="M42" i="28"/>
  <c r="AP17" i="28"/>
  <c r="AP19" i="28" s="1"/>
  <c r="AO10" i="28" s="1"/>
  <c r="Z17" i="28"/>
  <c r="Z19" i="28" s="1"/>
  <c r="Y10" i="28" s="1"/>
  <c r="AP16" i="28"/>
  <c r="AP18" i="28" s="1"/>
  <c r="Z16" i="28"/>
  <c r="Z18" i="28" s="1"/>
  <c r="AO15" i="28"/>
  <c r="AM15" i="28"/>
  <c r="AK15" i="28"/>
  <c r="AE15" i="28"/>
  <c r="AC15" i="28"/>
  <c r="W15" i="28"/>
  <c r="U15" i="28"/>
  <c r="O15" i="28"/>
  <c r="M15" i="28"/>
  <c r="AM14" i="28"/>
  <c r="W14" i="28"/>
  <c r="AO12" i="28"/>
  <c r="AP75" i="28" s="1"/>
  <c r="AP82" i="28" s="1"/>
  <c r="AG12" i="28"/>
  <c r="AH75" i="28" s="1"/>
  <c r="AH82" i="28" s="1"/>
  <c r="Y12" i="28"/>
  <c r="Z75" i="28" s="1"/>
  <c r="Z82" i="28" s="1"/>
  <c r="Q12" i="28"/>
  <c r="R75" i="28" s="1"/>
  <c r="R82" i="28" s="1"/>
  <c r="K12" i="28"/>
  <c r="I12" i="28"/>
  <c r="AO11" i="28"/>
  <c r="AK17" i="28" s="1"/>
  <c r="AK19" i="28" s="1"/>
  <c r="AG11" i="28"/>
  <c r="Y11" i="28"/>
  <c r="U17" i="28" s="1"/>
  <c r="U19" i="28" s="1"/>
  <c r="Q11" i="28"/>
  <c r="R17" i="28" s="1"/>
  <c r="R19" i="28" s="1"/>
  <c r="Q10" i="28" s="1"/>
  <c r="R37" i="28" s="1"/>
  <c r="K11" i="28"/>
  <c r="I11" i="28"/>
  <c r="AM10" i="28"/>
  <c r="AM37" i="28" s="1"/>
  <c r="W10" i="28"/>
  <c r="W37" i="28" s="1"/>
  <c r="AO8" i="28"/>
  <c r="AP63" i="28" s="1"/>
  <c r="AP73" i="28" s="1"/>
  <c r="AG8" i="28"/>
  <c r="AH63" i="28" s="1"/>
  <c r="AH73" i="28" s="1"/>
  <c r="Y8" i="28"/>
  <c r="Z63" i="28" s="1"/>
  <c r="Z73" i="28" s="1"/>
  <c r="Q8" i="28"/>
  <c r="R63" i="28" s="1"/>
  <c r="R73" i="28" s="1"/>
  <c r="K8" i="28"/>
  <c r="I8" i="28"/>
  <c r="AO7" i="28"/>
  <c r="AK16" i="28" s="1"/>
  <c r="AK18" i="28" s="1"/>
  <c r="AK20" i="28" s="1"/>
  <c r="AG7" i="28"/>
  <c r="AH16" i="28" s="1"/>
  <c r="AH18" i="28" s="1"/>
  <c r="Y7" i="28"/>
  <c r="U16" i="28" s="1"/>
  <c r="U18" i="28" s="1"/>
  <c r="U20" i="28" s="1"/>
  <c r="Q7" i="28"/>
  <c r="K7" i="28"/>
  <c r="I7" i="28"/>
  <c r="AM6" i="28"/>
  <c r="AM33" i="28" s="1"/>
  <c r="W6" i="28"/>
  <c r="W33" i="28" s="1"/>
  <c r="AG6" i="28" l="1"/>
  <c r="Z20" i="28"/>
  <c r="Y6" i="28"/>
  <c r="Z37" i="28"/>
  <c r="U10" i="28"/>
  <c r="U37" i="28" s="1"/>
  <c r="AP83" i="28"/>
  <c r="AP20" i="28"/>
  <c r="AO6" i="28"/>
  <c r="AP37" i="28"/>
  <c r="AK10" i="28"/>
  <c r="AK37" i="28" s="1"/>
  <c r="R42" i="28"/>
  <c r="M16" i="28"/>
  <c r="M18" i="28" s="1"/>
  <c r="AH53" i="28"/>
  <c r="AH61" i="28" s="1"/>
  <c r="AC17" i="28"/>
  <c r="AC19" i="28" s="1"/>
  <c r="AE10" i="28" s="1"/>
  <c r="AA6" i="28"/>
  <c r="AQ6" i="28"/>
  <c r="AA10" i="28"/>
  <c r="AQ10" i="28"/>
  <c r="Y15" i="28"/>
  <c r="R16" i="28"/>
  <c r="R18" i="28" s="1"/>
  <c r="AH17" i="28"/>
  <c r="AH19" i="28" s="1"/>
  <c r="AG10" i="28" s="1"/>
  <c r="AH37" i="28" s="1"/>
  <c r="Z42" i="28"/>
  <c r="AE83" i="28"/>
  <c r="AE51" i="28"/>
  <c r="Z53" i="28"/>
  <c r="Z61" i="28" s="1"/>
  <c r="AH42" i="28"/>
  <c r="AC16" i="28"/>
  <c r="AC18" i="28" s="1"/>
  <c r="AG15" i="28"/>
  <c r="R53" i="28"/>
  <c r="R61" i="28" s="1"/>
  <c r="M17" i="28"/>
  <c r="M19" i="28" s="1"/>
  <c r="O10" i="28" s="1"/>
  <c r="Q15" i="28"/>
  <c r="O83" i="28"/>
  <c r="O51" i="28"/>
  <c r="AP51" i="28"/>
  <c r="W51" i="28"/>
  <c r="AM51" i="28"/>
  <c r="M10" i="28" l="1"/>
  <c r="M37" i="28" s="1"/>
  <c r="O37" i="28"/>
  <c r="S10" i="28"/>
  <c r="AH83" i="28"/>
  <c r="AH51" i="28"/>
  <c r="Z83" i="28"/>
  <c r="Z51" i="28"/>
  <c r="Q6" i="28"/>
  <c r="R20" i="28"/>
  <c r="AM38" i="28"/>
  <c r="AM39" i="28" s="1"/>
  <c r="AP38" i="28"/>
  <c r="W38" i="28"/>
  <c r="W39" i="28" s="1"/>
  <c r="Z38" i="28"/>
  <c r="AM34" i="28"/>
  <c r="AP34" i="28"/>
  <c r="AE37" i="28"/>
  <c r="AC10" i="28"/>
  <c r="AC37" i="28" s="1"/>
  <c r="AI10" i="28"/>
  <c r="M20" i="28"/>
  <c r="O6" i="28"/>
  <c r="AP33" i="28"/>
  <c r="AK6" i="28"/>
  <c r="AO14" i="28"/>
  <c r="Z33" i="28"/>
  <c r="Y14" i="28"/>
  <c r="U6" i="28"/>
  <c r="AH33" i="28"/>
  <c r="AG14" i="28"/>
  <c r="AC20" i="28"/>
  <c r="AE6" i="28"/>
  <c r="W34" i="28"/>
  <c r="Z34" i="28"/>
  <c r="R83" i="28"/>
  <c r="R51" i="28"/>
  <c r="AP39" i="28"/>
  <c r="Z39" i="28"/>
  <c r="AH20" i="28"/>
  <c r="W40" i="28" l="1"/>
  <c r="W35" i="28"/>
  <c r="AE14" i="28"/>
  <c r="AI6" i="28"/>
  <c r="AE33" i="28"/>
  <c r="AC6" i="28"/>
  <c r="U14" i="28"/>
  <c r="U33" i="28"/>
  <c r="Z40" i="28"/>
  <c r="Z35" i="28"/>
  <c r="AK33" i="28"/>
  <c r="AK14" i="28"/>
  <c r="O33" i="28"/>
  <c r="O14" i="28"/>
  <c r="S6" i="28"/>
  <c r="M6" i="28"/>
  <c r="AE38" i="28"/>
  <c r="AH38" i="28"/>
  <c r="AH39" i="28" s="1"/>
  <c r="AE39" i="28"/>
  <c r="AM35" i="28"/>
  <c r="AM40" i="28"/>
  <c r="R33" i="28"/>
  <c r="Q14" i="28"/>
  <c r="O39" i="28"/>
  <c r="AP40" i="28"/>
  <c r="AP35" i="28"/>
  <c r="O38" i="28"/>
  <c r="R38" i="28"/>
  <c r="R39" i="28" s="1"/>
  <c r="M33" i="28" l="1"/>
  <c r="M14" i="28"/>
  <c r="AC33" i="28"/>
  <c r="AC14" i="28"/>
  <c r="AE34" i="28"/>
  <c r="AH34" i="28"/>
  <c r="O34" i="28"/>
  <c r="R34" i="28"/>
  <c r="R40" i="28" s="1"/>
  <c r="O40" i="28"/>
  <c r="O35" i="28"/>
  <c r="AE40" i="28"/>
  <c r="AE35" i="28"/>
  <c r="R35" i="28" l="1"/>
  <c r="AH40" i="28"/>
  <c r="AH35" i="28"/>
  <c r="AP47" i="27"/>
  <c r="AM47" i="27"/>
  <c r="AM52" i="27" s="1"/>
  <c r="AH47" i="27"/>
  <c r="AE47" i="27"/>
  <c r="AE52" i="27" s="1"/>
  <c r="Z47" i="27"/>
  <c r="W47" i="27"/>
  <c r="W52" i="27" s="1"/>
  <c r="R47" i="27"/>
  <c r="O47" i="27"/>
  <c r="O52" i="27" s="1"/>
  <c r="AP39" i="27"/>
  <c r="AM39" i="27"/>
  <c r="AM45" i="27" s="1"/>
  <c r="AH39" i="27"/>
  <c r="AE39" i="27"/>
  <c r="AE45" i="27" s="1"/>
  <c r="Z39" i="27"/>
  <c r="W39" i="27"/>
  <c r="W45" i="27" s="1"/>
  <c r="R39" i="27"/>
  <c r="O39" i="27"/>
  <c r="O45" i="27" s="1"/>
  <c r="AP35" i="27"/>
  <c r="AM35" i="27"/>
  <c r="AM37" i="27" s="1"/>
  <c r="AH35" i="27"/>
  <c r="AE35" i="27"/>
  <c r="AE37" i="27" s="1"/>
  <c r="Z35" i="27"/>
  <c r="W35" i="27"/>
  <c r="W37" i="27" s="1"/>
  <c r="R35" i="27"/>
  <c r="O35" i="27"/>
  <c r="O37" i="27" s="1"/>
  <c r="AP31" i="27"/>
  <c r="AM31" i="27"/>
  <c r="AM53" i="27" s="1"/>
  <c r="AH31" i="27"/>
  <c r="AE31" i="27"/>
  <c r="AE53" i="27" s="1"/>
  <c r="Z31" i="27"/>
  <c r="W31" i="27"/>
  <c r="W53" i="27" s="1"/>
  <c r="R31" i="27"/>
  <c r="O31" i="27"/>
  <c r="O53" i="27" s="1"/>
  <c r="AP17" i="27"/>
  <c r="AP19" i="27" s="1"/>
  <c r="AK17" i="27"/>
  <c r="AK19" i="27" s="1"/>
  <c r="AH17" i="27"/>
  <c r="AH19" i="27" s="1"/>
  <c r="AC17" i="27"/>
  <c r="AC19" i="27" s="1"/>
  <c r="Z17" i="27"/>
  <c r="Z19" i="27" s="1"/>
  <c r="U17" i="27"/>
  <c r="U19" i="27" s="1"/>
  <c r="R17" i="27"/>
  <c r="R19" i="27" s="1"/>
  <c r="M17" i="27"/>
  <c r="M19" i="27" s="1"/>
  <c r="AP16" i="27"/>
  <c r="AP18" i="27" s="1"/>
  <c r="AP20" i="27" s="1"/>
  <c r="AK16" i="27"/>
  <c r="AK18" i="27" s="1"/>
  <c r="AK20" i="27" s="1"/>
  <c r="AH16" i="27"/>
  <c r="AH18" i="27" s="1"/>
  <c r="AH20" i="27" s="1"/>
  <c r="AC16" i="27"/>
  <c r="AC18" i="27" s="1"/>
  <c r="AC20" i="27" s="1"/>
  <c r="Z16" i="27"/>
  <c r="Z18" i="27" s="1"/>
  <c r="Z20" i="27" s="1"/>
  <c r="U16" i="27"/>
  <c r="U18" i="27" s="1"/>
  <c r="U20" i="27" s="1"/>
  <c r="R16" i="27"/>
  <c r="R18" i="27" s="1"/>
  <c r="R20" i="27" s="1"/>
  <c r="M16" i="27"/>
  <c r="M18" i="27" s="1"/>
  <c r="M20" i="27" s="1"/>
  <c r="AO15" i="27"/>
  <c r="AM15" i="27"/>
  <c r="AG15" i="27"/>
  <c r="AE15" i="27"/>
  <c r="Y15" i="27"/>
  <c r="W15" i="27"/>
  <c r="Q15" i="27"/>
  <c r="O15" i="27"/>
  <c r="AO14" i="27"/>
  <c r="AM14" i="27"/>
  <c r="AK14" i="27"/>
  <c r="AG14" i="27"/>
  <c r="AE14" i="27"/>
  <c r="AC14" i="27"/>
  <c r="Y14" i="27"/>
  <c r="W14" i="27"/>
  <c r="U14" i="27"/>
  <c r="Q14" i="27"/>
  <c r="O14" i="27"/>
  <c r="M14" i="27"/>
  <c r="AQ12" i="27"/>
  <c r="AK12" i="27"/>
  <c r="AK47" i="27" s="1"/>
  <c r="AI12" i="27"/>
  <c r="AC12" i="27"/>
  <c r="AC47" i="27" s="1"/>
  <c r="AA12" i="27"/>
  <c r="U12" i="27"/>
  <c r="U47" i="27" s="1"/>
  <c r="S12" i="27"/>
  <c r="M12" i="27"/>
  <c r="M47" i="27" s="1"/>
  <c r="K12" i="27"/>
  <c r="I12" i="27"/>
  <c r="AQ11" i="27"/>
  <c r="AK11" i="27"/>
  <c r="AK35" i="27" s="1"/>
  <c r="AI11" i="27"/>
  <c r="AC11" i="27"/>
  <c r="AC35" i="27" s="1"/>
  <c r="AA11" i="27"/>
  <c r="U11" i="27"/>
  <c r="U35" i="27" s="1"/>
  <c r="S11" i="27"/>
  <c r="M11" i="27"/>
  <c r="M35" i="27" s="1"/>
  <c r="K11" i="27"/>
  <c r="I11" i="27"/>
  <c r="AQ10" i="27"/>
  <c r="AI10" i="27"/>
  <c r="AA10" i="27"/>
  <c r="S10" i="27"/>
  <c r="AQ8" i="27"/>
  <c r="AK8" i="27"/>
  <c r="AK39" i="27" s="1"/>
  <c r="AI8" i="27"/>
  <c r="AC8" i="27"/>
  <c r="AC39" i="27" s="1"/>
  <c r="AA8" i="27"/>
  <c r="U8" i="27"/>
  <c r="U39" i="27" s="1"/>
  <c r="S8" i="27"/>
  <c r="M8" i="27"/>
  <c r="M39" i="27" s="1"/>
  <c r="K8" i="27"/>
  <c r="I8" i="27"/>
  <c r="AQ7" i="27"/>
  <c r="AK7" i="27"/>
  <c r="AI7" i="27"/>
  <c r="AC7" i="27"/>
  <c r="AC31" i="27" s="1"/>
  <c r="AA7" i="27"/>
  <c r="U7" i="27"/>
  <c r="U31" i="27" s="1"/>
  <c r="S7" i="27"/>
  <c r="M7" i="27"/>
  <c r="M31" i="27" s="1"/>
  <c r="K7" i="27"/>
  <c r="I7" i="27"/>
  <c r="AQ6" i="27"/>
  <c r="AI6" i="27"/>
  <c r="AA6" i="27"/>
  <c r="S6" i="27"/>
  <c r="R32" i="27" l="1"/>
  <c r="M32" i="27"/>
  <c r="Z32" i="27"/>
  <c r="U32" i="27"/>
  <c r="AH32" i="27"/>
  <c r="AC32" i="27"/>
  <c r="AP32" i="27"/>
  <c r="AK32" i="27"/>
  <c r="R44" i="27"/>
  <c r="R43" i="27"/>
  <c r="R42" i="27"/>
  <c r="R41" i="27"/>
  <c r="R40" i="27"/>
  <c r="M44" i="27"/>
  <c r="M43" i="27"/>
  <c r="M42" i="27"/>
  <c r="M41" i="27"/>
  <c r="M40" i="27"/>
  <c r="Z44" i="27"/>
  <c r="Z43" i="27"/>
  <c r="Z42" i="27"/>
  <c r="Z41" i="27"/>
  <c r="Z40" i="27"/>
  <c r="U44" i="27"/>
  <c r="U43" i="27"/>
  <c r="U42" i="27"/>
  <c r="U41" i="27"/>
  <c r="U40" i="27"/>
  <c r="AH44" i="27"/>
  <c r="AH43" i="27"/>
  <c r="AH42" i="27"/>
  <c r="AH41" i="27"/>
  <c r="AH40" i="27"/>
  <c r="AC44" i="27"/>
  <c r="AC43" i="27"/>
  <c r="AC42" i="27"/>
  <c r="AC41" i="27"/>
  <c r="AC40" i="27"/>
  <c r="AP44" i="27"/>
  <c r="AP43" i="27"/>
  <c r="AP42" i="27"/>
  <c r="AP41" i="27"/>
  <c r="AP40" i="27"/>
  <c r="AK44" i="27"/>
  <c r="AK43" i="27"/>
  <c r="AK42" i="27"/>
  <c r="AK41" i="27"/>
  <c r="AK40" i="27"/>
  <c r="R36" i="27"/>
  <c r="M36" i="27"/>
  <c r="Z36" i="27"/>
  <c r="U36" i="27"/>
  <c r="AH36" i="27"/>
  <c r="AC36" i="27"/>
  <c r="AP36" i="27"/>
  <c r="AK36" i="27"/>
  <c r="R51" i="27"/>
  <c r="R50" i="27"/>
  <c r="R49" i="27"/>
  <c r="R48" i="27"/>
  <c r="M51" i="27"/>
  <c r="M50" i="27"/>
  <c r="M49" i="27"/>
  <c r="M48" i="27"/>
  <c r="Z51" i="27"/>
  <c r="Z50" i="27"/>
  <c r="Z49" i="27"/>
  <c r="Z48" i="27"/>
  <c r="U51" i="27"/>
  <c r="U50" i="27"/>
  <c r="U49" i="27"/>
  <c r="U48" i="27"/>
  <c r="AH51" i="27"/>
  <c r="AH50" i="27"/>
  <c r="AH49" i="27"/>
  <c r="AH48" i="27"/>
  <c r="AC51" i="27"/>
  <c r="AC50" i="27"/>
  <c r="AC49" i="27"/>
  <c r="AC48" i="27"/>
  <c r="AP51" i="27"/>
  <c r="AP50" i="27"/>
  <c r="AP49" i="27"/>
  <c r="AP48" i="27"/>
  <c r="AK51" i="27"/>
  <c r="AK50" i="27"/>
  <c r="AK49" i="27"/>
  <c r="AK48" i="27"/>
  <c r="U15" i="27"/>
  <c r="AK31" i="27"/>
  <c r="AK15" i="27"/>
  <c r="M15" i="27"/>
  <c r="AC15" i="27"/>
  <c r="R53" i="27"/>
  <c r="Z53" i="27"/>
  <c r="AH53" i="27"/>
  <c r="AP53" i="27"/>
  <c r="R37" i="27"/>
  <c r="Z37" i="27"/>
  <c r="AH37" i="27"/>
  <c r="AP37" i="27"/>
  <c r="R45" i="27"/>
  <c r="Z45" i="27"/>
  <c r="AH45" i="27"/>
  <c r="AP45" i="27"/>
  <c r="R52" i="27"/>
  <c r="Z52" i="27"/>
  <c r="AH52" i="27"/>
  <c r="AP52" i="27"/>
  <c r="O33" i="27"/>
  <c r="W33" i="27"/>
  <c r="AE33" i="27"/>
  <c r="AM33" i="27"/>
  <c r="R33" i="27"/>
  <c r="Z33" i="27"/>
  <c r="AH33" i="27"/>
  <c r="AP33" i="27"/>
  <c r="AP48" i="26" l="1"/>
  <c r="AM48" i="26"/>
  <c r="AH48" i="26"/>
  <c r="AE48" i="26"/>
  <c r="Z48" i="26"/>
  <c r="W48" i="26"/>
  <c r="R48" i="26"/>
  <c r="O48" i="26"/>
  <c r="AP47" i="26"/>
  <c r="AM47" i="26"/>
  <c r="AH47" i="26"/>
  <c r="AE47" i="26"/>
  <c r="Z47" i="26"/>
  <c r="W47" i="26"/>
  <c r="R47" i="26"/>
  <c r="O47" i="26"/>
  <c r="AP46" i="26"/>
  <c r="AM46" i="26"/>
  <c r="AH46" i="26"/>
  <c r="AE46" i="26"/>
  <c r="Z46" i="26"/>
  <c r="W46" i="26"/>
  <c r="R46" i="26"/>
  <c r="O46" i="26"/>
  <c r="AP45" i="26"/>
  <c r="AM45" i="26"/>
  <c r="AH45" i="26"/>
  <c r="AE45" i="26"/>
  <c r="Z45" i="26"/>
  <c r="W45" i="26"/>
  <c r="R45" i="26"/>
  <c r="O45" i="26"/>
  <c r="AK43" i="26"/>
  <c r="AC43" i="26"/>
  <c r="U43" i="26"/>
  <c r="M43" i="26"/>
  <c r="AP40" i="26"/>
  <c r="AM40" i="26"/>
  <c r="AH40" i="26"/>
  <c r="AE40" i="26"/>
  <c r="Z40" i="26"/>
  <c r="W40" i="26"/>
  <c r="R40" i="26"/>
  <c r="O40" i="26"/>
  <c r="AK38" i="26"/>
  <c r="AC38" i="26"/>
  <c r="U38" i="26"/>
  <c r="M38" i="26"/>
  <c r="AP34" i="26"/>
  <c r="AM34" i="26"/>
  <c r="AH34" i="26"/>
  <c r="AE34" i="26"/>
  <c r="Z34" i="26"/>
  <c r="W34" i="26"/>
  <c r="R34" i="26"/>
  <c r="O34" i="26"/>
  <c r="AK33" i="26"/>
  <c r="AC33" i="26"/>
  <c r="U33" i="26"/>
  <c r="M33" i="26"/>
  <c r="AP30" i="26"/>
  <c r="AM30" i="26"/>
  <c r="AH30" i="26"/>
  <c r="AE30" i="26"/>
  <c r="Z30" i="26"/>
  <c r="W30" i="26"/>
  <c r="R30" i="26"/>
  <c r="O30" i="26"/>
  <c r="AK29" i="26"/>
  <c r="AC29" i="26"/>
  <c r="U29" i="26"/>
  <c r="M29" i="26"/>
  <c r="AK13" i="26"/>
  <c r="AC13" i="26"/>
  <c r="U13" i="26"/>
  <c r="M13" i="26"/>
  <c r="AK12" i="26"/>
  <c r="AC12" i="26"/>
  <c r="U12" i="26"/>
  <c r="M12" i="26"/>
  <c r="AO10" i="26"/>
  <c r="AP43" i="26" s="1"/>
  <c r="AP49" i="26" s="1"/>
  <c r="AM10" i="26"/>
  <c r="AP15" i="26" s="1"/>
  <c r="AP17" i="26" s="1"/>
  <c r="AO9" i="26" s="1"/>
  <c r="AP33" i="26" s="1"/>
  <c r="AP35" i="26" s="1"/>
  <c r="AG10" i="26"/>
  <c r="AH43" i="26" s="1"/>
  <c r="AH49" i="26" s="1"/>
  <c r="AE10" i="26"/>
  <c r="AE43" i="26" s="1"/>
  <c r="AE49" i="26" s="1"/>
  <c r="Y10" i="26"/>
  <c r="Z43" i="26" s="1"/>
  <c r="Z49" i="26" s="1"/>
  <c r="W10" i="26"/>
  <c r="Z15" i="26" s="1"/>
  <c r="Z17" i="26" s="1"/>
  <c r="Y9" i="26" s="1"/>
  <c r="Z33" i="26" s="1"/>
  <c r="Z35" i="26" s="1"/>
  <c r="Q10" i="26"/>
  <c r="R43" i="26" s="1"/>
  <c r="R49" i="26" s="1"/>
  <c r="O10" i="26"/>
  <c r="O43" i="26" s="1"/>
  <c r="O49" i="26" s="1"/>
  <c r="K10" i="26"/>
  <c r="I10" i="26"/>
  <c r="AO7" i="26"/>
  <c r="AP38" i="26" s="1"/>
  <c r="AM7" i="26"/>
  <c r="AP14" i="26" s="1"/>
  <c r="AP16" i="26" s="1"/>
  <c r="AG7" i="26"/>
  <c r="AH38" i="26" s="1"/>
  <c r="AE7" i="26"/>
  <c r="AE38" i="26" s="1"/>
  <c r="Y7" i="26"/>
  <c r="Z38" i="26" s="1"/>
  <c r="W7" i="26"/>
  <c r="Z14" i="26" s="1"/>
  <c r="Z16" i="26" s="1"/>
  <c r="Q7" i="26"/>
  <c r="R38" i="26" s="1"/>
  <c r="O7" i="26"/>
  <c r="O38" i="26" s="1"/>
  <c r="K7" i="26"/>
  <c r="I7" i="26"/>
  <c r="AP49" i="25"/>
  <c r="AM49" i="25"/>
  <c r="AH49" i="25"/>
  <c r="AE49" i="25"/>
  <c r="Z49" i="25"/>
  <c r="W49" i="25"/>
  <c r="R49" i="25"/>
  <c r="O49" i="25"/>
  <c r="AP48" i="25"/>
  <c r="AM48" i="25"/>
  <c r="AH48" i="25"/>
  <c r="AE48" i="25"/>
  <c r="Z48" i="25"/>
  <c r="W48" i="25"/>
  <c r="R48" i="25"/>
  <c r="O48" i="25"/>
  <c r="AP47" i="25"/>
  <c r="AM47" i="25"/>
  <c r="AH47" i="25"/>
  <c r="AE47" i="25"/>
  <c r="Z47" i="25"/>
  <c r="W47" i="25"/>
  <c r="R47" i="25"/>
  <c r="O47" i="25"/>
  <c r="AP46" i="25"/>
  <c r="AM46" i="25"/>
  <c r="AH46" i="25"/>
  <c r="AE46" i="25"/>
  <c r="Z46" i="25"/>
  <c r="W46" i="25"/>
  <c r="R46" i="25"/>
  <c r="O46" i="25"/>
  <c r="AP45" i="25"/>
  <c r="AM45" i="25"/>
  <c r="AH45" i="25"/>
  <c r="AE45" i="25"/>
  <c r="Z45" i="25"/>
  <c r="W45" i="25"/>
  <c r="R45" i="25"/>
  <c r="O45" i="25"/>
  <c r="AP44" i="25"/>
  <c r="AM44" i="25"/>
  <c r="AH44" i="25"/>
  <c r="AE44" i="25"/>
  <c r="Z44" i="25"/>
  <c r="W44" i="25"/>
  <c r="R44" i="25"/>
  <c r="O44" i="25"/>
  <c r="AP43" i="25"/>
  <c r="AM43" i="25"/>
  <c r="AH43" i="25"/>
  <c r="AE43" i="25"/>
  <c r="Z43" i="25"/>
  <c r="W43" i="25"/>
  <c r="R43" i="25"/>
  <c r="O43" i="25"/>
  <c r="AP42" i="25"/>
  <c r="AM42" i="25"/>
  <c r="AH42" i="25"/>
  <c r="AE42" i="25"/>
  <c r="Z42" i="25"/>
  <c r="W42" i="25"/>
  <c r="R42" i="25"/>
  <c r="O42" i="25"/>
  <c r="AP41" i="25"/>
  <c r="AM41" i="25"/>
  <c r="AH41" i="25"/>
  <c r="AE41" i="25"/>
  <c r="Z41" i="25"/>
  <c r="W41" i="25"/>
  <c r="R41" i="25"/>
  <c r="O41" i="25"/>
  <c r="AP40" i="25"/>
  <c r="AM40" i="25"/>
  <c r="AH40" i="25"/>
  <c r="AE40" i="25"/>
  <c r="Z40" i="25"/>
  <c r="W40" i="25"/>
  <c r="R40" i="25"/>
  <c r="O40" i="25"/>
  <c r="AK39" i="25"/>
  <c r="AH39" i="25"/>
  <c r="AH50" i="25" s="1"/>
  <c r="AC39" i="25"/>
  <c r="U39" i="25"/>
  <c r="R39" i="25"/>
  <c r="R50" i="25" s="1"/>
  <c r="M39" i="25"/>
  <c r="AP36" i="25"/>
  <c r="AM36" i="25"/>
  <c r="AH36" i="25"/>
  <c r="AE36" i="25"/>
  <c r="Z36" i="25"/>
  <c r="W36" i="25"/>
  <c r="R36" i="25"/>
  <c r="O36" i="25"/>
  <c r="AP35" i="25"/>
  <c r="AM35" i="25"/>
  <c r="AH35" i="25"/>
  <c r="AE35" i="25"/>
  <c r="Z35" i="25"/>
  <c r="W35" i="25"/>
  <c r="R35" i="25"/>
  <c r="O35" i="25"/>
  <c r="AP34" i="25"/>
  <c r="AM34" i="25"/>
  <c r="AH34" i="25"/>
  <c r="AE34" i="25"/>
  <c r="Z34" i="25"/>
  <c r="W34" i="25"/>
  <c r="R34" i="25"/>
  <c r="O34" i="25"/>
  <c r="AP33" i="25"/>
  <c r="AM33" i="25"/>
  <c r="AH33" i="25"/>
  <c r="AE33" i="25"/>
  <c r="Z33" i="25"/>
  <c r="W33" i="25"/>
  <c r="R33" i="25"/>
  <c r="O33" i="25"/>
  <c r="AP32" i="25"/>
  <c r="AM32" i="25"/>
  <c r="AH32" i="25"/>
  <c r="AE32" i="25"/>
  <c r="Z32" i="25"/>
  <c r="W32" i="25"/>
  <c r="R32" i="25"/>
  <c r="O32" i="25"/>
  <c r="AP31" i="25"/>
  <c r="AM31" i="25"/>
  <c r="AH31" i="25"/>
  <c r="AE31" i="25"/>
  <c r="Z31" i="25"/>
  <c r="W31" i="25"/>
  <c r="R31" i="25"/>
  <c r="O31" i="25"/>
  <c r="AP30" i="25"/>
  <c r="AM30" i="25"/>
  <c r="AH30" i="25"/>
  <c r="AE30" i="25"/>
  <c r="Z30" i="25"/>
  <c r="W30" i="25"/>
  <c r="R30" i="25"/>
  <c r="O30" i="25"/>
  <c r="AP29" i="25"/>
  <c r="AM29" i="25"/>
  <c r="AH29" i="25"/>
  <c r="AE29" i="25"/>
  <c r="Z29" i="25"/>
  <c r="W29" i="25"/>
  <c r="R29" i="25"/>
  <c r="O29" i="25"/>
  <c r="AP28" i="25"/>
  <c r="AM28" i="25"/>
  <c r="AH28" i="25"/>
  <c r="AE28" i="25"/>
  <c r="Z28" i="25"/>
  <c r="W28" i="25"/>
  <c r="R28" i="25"/>
  <c r="O28" i="25"/>
  <c r="AK27" i="25"/>
  <c r="AH27" i="25"/>
  <c r="AH51" i="25" s="1"/>
  <c r="AC27" i="25"/>
  <c r="U27" i="25"/>
  <c r="R27" i="25"/>
  <c r="R51" i="25" s="1"/>
  <c r="M27" i="25"/>
  <c r="AK13" i="25"/>
  <c r="AG13" i="25"/>
  <c r="AC13" i="25"/>
  <c r="U13" i="25"/>
  <c r="Q13" i="25"/>
  <c r="M13" i="25"/>
  <c r="AK12" i="25"/>
  <c r="AC12" i="25"/>
  <c r="U12" i="25"/>
  <c r="M12" i="25"/>
  <c r="AO10" i="25"/>
  <c r="AP39" i="25" s="1"/>
  <c r="AP50" i="25" s="1"/>
  <c r="AM10" i="25"/>
  <c r="AG10" i="25"/>
  <c r="AE10" i="25"/>
  <c r="Y10" i="25"/>
  <c r="Z39" i="25" s="1"/>
  <c r="Z50" i="25" s="1"/>
  <c r="W10" i="25"/>
  <c r="Q10" i="25"/>
  <c r="O10" i="25"/>
  <c r="K10" i="25"/>
  <c r="I10" i="25"/>
  <c r="AO7" i="25"/>
  <c r="AP27" i="25" s="1"/>
  <c r="AM7" i="25"/>
  <c r="AG7" i="25"/>
  <c r="AE7" i="25"/>
  <c r="Y7" i="25"/>
  <c r="Z27" i="25" s="1"/>
  <c r="W7" i="25"/>
  <c r="Q7" i="25"/>
  <c r="O7" i="25"/>
  <c r="K7" i="25"/>
  <c r="I7" i="25"/>
  <c r="AP64" i="24"/>
  <c r="AM64" i="24"/>
  <c r="AH64" i="24"/>
  <c r="AE64" i="24"/>
  <c r="Z64" i="24"/>
  <c r="W64" i="24"/>
  <c r="R64" i="24"/>
  <c r="O64" i="24"/>
  <c r="AP63" i="24"/>
  <c r="AM63" i="24"/>
  <c r="AH63" i="24"/>
  <c r="AE63" i="24"/>
  <c r="Z63" i="24"/>
  <c r="W63" i="24"/>
  <c r="R63" i="24"/>
  <c r="O63" i="24"/>
  <c r="AP62" i="24"/>
  <c r="AM62" i="24"/>
  <c r="AH62" i="24"/>
  <c r="AE62" i="24"/>
  <c r="Z62" i="24"/>
  <c r="W62" i="24"/>
  <c r="R62" i="24"/>
  <c r="O62" i="24"/>
  <c r="AP61" i="24"/>
  <c r="AM61" i="24"/>
  <c r="AH61" i="24"/>
  <c r="AE61" i="24"/>
  <c r="Z61" i="24"/>
  <c r="W61" i="24"/>
  <c r="R61" i="24"/>
  <c r="O61" i="24"/>
  <c r="AP60" i="24"/>
  <c r="AM60" i="24"/>
  <c r="AH60" i="24"/>
  <c r="AE60" i="24"/>
  <c r="Z60" i="24"/>
  <c r="W60" i="24"/>
  <c r="R60" i="24"/>
  <c r="O60" i="24"/>
  <c r="AP59" i="24"/>
  <c r="AM59" i="24"/>
  <c r="AH59" i="24"/>
  <c r="AE59" i="24"/>
  <c r="Z59" i="24"/>
  <c r="W59" i="24"/>
  <c r="R59" i="24"/>
  <c r="O59" i="24"/>
  <c r="AK58" i="24"/>
  <c r="AC58" i="24"/>
  <c r="U58" i="24"/>
  <c r="M58" i="24"/>
  <c r="AP55" i="24"/>
  <c r="AM55" i="24"/>
  <c r="AH55" i="24"/>
  <c r="AE55" i="24"/>
  <c r="Z55" i="24"/>
  <c r="W55" i="24"/>
  <c r="R55" i="24"/>
  <c r="O55" i="24"/>
  <c r="AP54" i="24"/>
  <c r="AM54" i="24"/>
  <c r="AH54" i="24"/>
  <c r="AE54" i="24"/>
  <c r="Z54" i="24"/>
  <c r="W54" i="24"/>
  <c r="R54" i="24"/>
  <c r="O54" i="24"/>
  <c r="AP53" i="24"/>
  <c r="AM53" i="24"/>
  <c r="AH53" i="24"/>
  <c r="AE53" i="24"/>
  <c r="Z53" i="24"/>
  <c r="W53" i="24"/>
  <c r="R53" i="24"/>
  <c r="O53" i="24"/>
  <c r="AP52" i="24"/>
  <c r="AM52" i="24"/>
  <c r="AH52" i="24"/>
  <c r="AE52" i="24"/>
  <c r="Z52" i="24"/>
  <c r="W52" i="24"/>
  <c r="R52" i="24"/>
  <c r="O52" i="24"/>
  <c r="AP51" i="24"/>
  <c r="AM51" i="24"/>
  <c r="AH51" i="24"/>
  <c r="AE51" i="24"/>
  <c r="Z51" i="24"/>
  <c r="W51" i="24"/>
  <c r="R51" i="24"/>
  <c r="O51" i="24"/>
  <c r="AP50" i="24"/>
  <c r="AM50" i="24"/>
  <c r="AH50" i="24"/>
  <c r="AE50" i="24"/>
  <c r="Z50" i="24"/>
  <c r="W50" i="24"/>
  <c r="R50" i="24"/>
  <c r="O50" i="24"/>
  <c r="AK49" i="24"/>
  <c r="AC49" i="24"/>
  <c r="U49" i="24"/>
  <c r="M49" i="24"/>
  <c r="AP46" i="24"/>
  <c r="AM46" i="24"/>
  <c r="AH46" i="24"/>
  <c r="AE46" i="24"/>
  <c r="Z46" i="24"/>
  <c r="W46" i="24"/>
  <c r="R46" i="24"/>
  <c r="O46" i="24"/>
  <c r="AP45" i="24"/>
  <c r="AM45" i="24"/>
  <c r="AH45" i="24"/>
  <c r="AE45" i="24"/>
  <c r="Z45" i="24"/>
  <c r="W45" i="24"/>
  <c r="R45" i="24"/>
  <c r="O45" i="24"/>
  <c r="AP44" i="24"/>
  <c r="AM44" i="24"/>
  <c r="AH44" i="24"/>
  <c r="AE44" i="24"/>
  <c r="Z44" i="24"/>
  <c r="W44" i="24"/>
  <c r="R44" i="24"/>
  <c r="O44" i="24"/>
  <c r="AP43" i="24"/>
  <c r="AM43" i="24"/>
  <c r="AH43" i="24"/>
  <c r="AE43" i="24"/>
  <c r="Z43" i="24"/>
  <c r="W43" i="24"/>
  <c r="R43" i="24"/>
  <c r="O43" i="24"/>
  <c r="AP42" i="24"/>
  <c r="AM42" i="24"/>
  <c r="AH42" i="24"/>
  <c r="AE42" i="24"/>
  <c r="Z42" i="24"/>
  <c r="W42" i="24"/>
  <c r="R42" i="24"/>
  <c r="O42" i="24"/>
  <c r="AP41" i="24"/>
  <c r="AM41" i="24"/>
  <c r="AH41" i="24"/>
  <c r="AE41" i="24"/>
  <c r="Z41" i="24"/>
  <c r="W41" i="24"/>
  <c r="R41" i="24"/>
  <c r="O41" i="24"/>
  <c r="AK40" i="24"/>
  <c r="AC40" i="24"/>
  <c r="U40" i="24"/>
  <c r="M40" i="24"/>
  <c r="AP37" i="24"/>
  <c r="AM37" i="24"/>
  <c r="AH37" i="24"/>
  <c r="AE37" i="24"/>
  <c r="Z37" i="24"/>
  <c r="W37" i="24"/>
  <c r="R37" i="24"/>
  <c r="O37" i="24"/>
  <c r="AP36" i="24"/>
  <c r="AM36" i="24"/>
  <c r="AH36" i="24"/>
  <c r="AE36" i="24"/>
  <c r="Z36" i="24"/>
  <c r="W36" i="24"/>
  <c r="R36" i="24"/>
  <c r="O36" i="24"/>
  <c r="AP35" i="24"/>
  <c r="AM35" i="24"/>
  <c r="AH35" i="24"/>
  <c r="AE35" i="24"/>
  <c r="Z35" i="24"/>
  <c r="W35" i="24"/>
  <c r="R35" i="24"/>
  <c r="O35" i="24"/>
  <c r="AP34" i="24"/>
  <c r="AM34" i="24"/>
  <c r="AH34" i="24"/>
  <c r="AE34" i="24"/>
  <c r="Z34" i="24"/>
  <c r="W34" i="24"/>
  <c r="R34" i="24"/>
  <c r="O34" i="24"/>
  <c r="AP33" i="24"/>
  <c r="AM33" i="24"/>
  <c r="AH33" i="24"/>
  <c r="AE33" i="24"/>
  <c r="Z33" i="24"/>
  <c r="W33" i="24"/>
  <c r="R33" i="24"/>
  <c r="O33" i="24"/>
  <c r="AP32" i="24"/>
  <c r="AM32" i="24"/>
  <c r="AH32" i="24"/>
  <c r="AE32" i="24"/>
  <c r="Z32" i="24"/>
  <c r="W32" i="24"/>
  <c r="R32" i="24"/>
  <c r="O32" i="24"/>
  <c r="AK31" i="24"/>
  <c r="AE31" i="24"/>
  <c r="AC31" i="24"/>
  <c r="U31" i="24"/>
  <c r="O31" i="24"/>
  <c r="M31" i="24"/>
  <c r="AK15" i="24"/>
  <c r="AE15" i="24"/>
  <c r="AC15" i="24"/>
  <c r="U15" i="24"/>
  <c r="O15" i="24"/>
  <c r="M15" i="24"/>
  <c r="AK14" i="24"/>
  <c r="AC14" i="24"/>
  <c r="U14" i="24"/>
  <c r="M14" i="24"/>
  <c r="AO12" i="24"/>
  <c r="AP58" i="24" s="1"/>
  <c r="AP65" i="24" s="1"/>
  <c r="AM12" i="24"/>
  <c r="AM58" i="24" s="1"/>
  <c r="AM65" i="24" s="1"/>
  <c r="AG12" i="24"/>
  <c r="AH58" i="24" s="1"/>
  <c r="AH65" i="24" s="1"/>
  <c r="AE12" i="24"/>
  <c r="AE58" i="24" s="1"/>
  <c r="AE65" i="24" s="1"/>
  <c r="Y12" i="24"/>
  <c r="Z58" i="24" s="1"/>
  <c r="Z65" i="24" s="1"/>
  <c r="W12" i="24"/>
  <c r="W58" i="24" s="1"/>
  <c r="W65" i="24" s="1"/>
  <c r="Q12" i="24"/>
  <c r="R58" i="24" s="1"/>
  <c r="R65" i="24" s="1"/>
  <c r="O12" i="24"/>
  <c r="O58" i="24" s="1"/>
  <c r="O65" i="24" s="1"/>
  <c r="K12" i="24"/>
  <c r="I12" i="24"/>
  <c r="AO11" i="24"/>
  <c r="AM11" i="24"/>
  <c r="AM49" i="24" s="1"/>
  <c r="AM56" i="24" s="1"/>
  <c r="AG11" i="24"/>
  <c r="AE11" i="24"/>
  <c r="AE49" i="24" s="1"/>
  <c r="AE56" i="24" s="1"/>
  <c r="Y11" i="24"/>
  <c r="W11" i="24"/>
  <c r="W49" i="24" s="1"/>
  <c r="W56" i="24" s="1"/>
  <c r="Q11" i="24"/>
  <c r="O11" i="24"/>
  <c r="O49" i="24" s="1"/>
  <c r="O56" i="24" s="1"/>
  <c r="K11" i="24"/>
  <c r="I11" i="24"/>
  <c r="AO8" i="24"/>
  <c r="AP40" i="24" s="1"/>
  <c r="AP47" i="24" s="1"/>
  <c r="AM8" i="24"/>
  <c r="AM40" i="24" s="1"/>
  <c r="AM47" i="24" s="1"/>
  <c r="AG8" i="24"/>
  <c r="AH40" i="24" s="1"/>
  <c r="AH47" i="24" s="1"/>
  <c r="AE8" i="24"/>
  <c r="AE40" i="24" s="1"/>
  <c r="AE47" i="24" s="1"/>
  <c r="Y8" i="24"/>
  <c r="Z40" i="24" s="1"/>
  <c r="Z47" i="24" s="1"/>
  <c r="W8" i="24"/>
  <c r="W40" i="24" s="1"/>
  <c r="W47" i="24" s="1"/>
  <c r="Q8" i="24"/>
  <c r="R40" i="24" s="1"/>
  <c r="R47" i="24" s="1"/>
  <c r="O8" i="24"/>
  <c r="O40" i="24" s="1"/>
  <c r="O47" i="24" s="1"/>
  <c r="K8" i="24"/>
  <c r="I8" i="24"/>
  <c r="AO7" i="24"/>
  <c r="AM7" i="24"/>
  <c r="AM31" i="24" s="1"/>
  <c r="AG7" i="24"/>
  <c r="AE7" i="24"/>
  <c r="Y7" i="24"/>
  <c r="Z31" i="24" s="1"/>
  <c r="W7" i="24"/>
  <c r="W31" i="24" s="1"/>
  <c r="Q7" i="24"/>
  <c r="O7" i="24"/>
  <c r="K7" i="24"/>
  <c r="I7" i="24"/>
  <c r="AP41" i="23"/>
  <c r="AM41" i="23"/>
  <c r="AH41" i="23"/>
  <c r="AE41" i="23"/>
  <c r="Z41" i="23"/>
  <c r="W41" i="23"/>
  <c r="R41" i="23"/>
  <c r="O41" i="23"/>
  <c r="AP40" i="23"/>
  <c r="AM40" i="23"/>
  <c r="AH40" i="23"/>
  <c r="AE40" i="23"/>
  <c r="Z40" i="23"/>
  <c r="W40" i="23"/>
  <c r="R40" i="23"/>
  <c r="O40" i="23"/>
  <c r="AP39" i="23"/>
  <c r="AM39" i="23"/>
  <c r="AH39" i="23"/>
  <c r="AE39" i="23"/>
  <c r="Z39" i="23"/>
  <c r="W39" i="23"/>
  <c r="R39" i="23"/>
  <c r="O39" i="23"/>
  <c r="AP38" i="23"/>
  <c r="AM38" i="23"/>
  <c r="AH38" i="23"/>
  <c r="AE38" i="23"/>
  <c r="Z38" i="23"/>
  <c r="W38" i="23"/>
  <c r="R38" i="23"/>
  <c r="O38" i="23"/>
  <c r="AP37" i="23"/>
  <c r="AM37" i="23"/>
  <c r="AH37" i="23"/>
  <c r="AE37" i="23"/>
  <c r="Z37" i="23"/>
  <c r="W37" i="23"/>
  <c r="R37" i="23"/>
  <c r="O37" i="23"/>
  <c r="AP36" i="23"/>
  <c r="AM36" i="23"/>
  <c r="AH36" i="23"/>
  <c r="AE36" i="23"/>
  <c r="Z36" i="23"/>
  <c r="W36" i="23"/>
  <c r="R36" i="23"/>
  <c r="O36" i="23"/>
  <c r="AK34" i="23"/>
  <c r="AC34" i="23"/>
  <c r="U34" i="23"/>
  <c r="M34" i="23"/>
  <c r="AP31" i="23"/>
  <c r="AM31" i="23"/>
  <c r="AH31" i="23"/>
  <c r="AE31" i="23"/>
  <c r="Z31" i="23"/>
  <c r="W31" i="23"/>
  <c r="R31" i="23"/>
  <c r="O31" i="23"/>
  <c r="AP29" i="23"/>
  <c r="AM29" i="23"/>
  <c r="AH29" i="23"/>
  <c r="AE29" i="23"/>
  <c r="Z29" i="23"/>
  <c r="W29" i="23"/>
  <c r="R29" i="23"/>
  <c r="O29" i="23"/>
  <c r="AK27" i="23"/>
  <c r="AC27" i="23"/>
  <c r="U27" i="23"/>
  <c r="M27" i="23"/>
  <c r="AK13" i="23"/>
  <c r="AC13" i="23"/>
  <c r="U13" i="23"/>
  <c r="M13" i="23"/>
  <c r="AK12" i="23"/>
  <c r="AC12" i="23"/>
  <c r="U12" i="23"/>
  <c r="M12" i="23"/>
  <c r="AO10" i="23"/>
  <c r="AP34" i="23" s="1"/>
  <c r="AP42" i="23" s="1"/>
  <c r="AM10" i="23"/>
  <c r="AP15" i="23" s="1"/>
  <c r="AP17" i="23" s="1"/>
  <c r="AO9" i="23" s="1"/>
  <c r="AG10" i="23"/>
  <c r="AH34" i="23" s="1"/>
  <c r="AH42" i="23" s="1"/>
  <c r="AE10" i="23"/>
  <c r="AE34" i="23" s="1"/>
  <c r="AE42" i="23" s="1"/>
  <c r="Y10" i="23"/>
  <c r="Z34" i="23" s="1"/>
  <c r="Z42" i="23" s="1"/>
  <c r="W10" i="23"/>
  <c r="Z15" i="23" s="1"/>
  <c r="Z17" i="23" s="1"/>
  <c r="Y9" i="23" s="1"/>
  <c r="Q10" i="23"/>
  <c r="R34" i="23" s="1"/>
  <c r="R42" i="23" s="1"/>
  <c r="O10" i="23"/>
  <c r="O34" i="23" s="1"/>
  <c r="O42" i="23" s="1"/>
  <c r="K10" i="23"/>
  <c r="I10" i="23"/>
  <c r="AO7" i="23"/>
  <c r="AP27" i="23" s="1"/>
  <c r="AM7" i="23"/>
  <c r="AP14" i="23" s="1"/>
  <c r="AP16" i="23" s="1"/>
  <c r="AG7" i="23"/>
  <c r="AH27" i="23" s="1"/>
  <c r="AE7" i="23"/>
  <c r="AE27" i="23" s="1"/>
  <c r="Y7" i="23"/>
  <c r="Z27" i="23" s="1"/>
  <c r="W7" i="23"/>
  <c r="Z14" i="23" s="1"/>
  <c r="Z16" i="23" s="1"/>
  <c r="Q7" i="23"/>
  <c r="R27" i="23" s="1"/>
  <c r="O7" i="23"/>
  <c r="O27" i="23" s="1"/>
  <c r="K7" i="23"/>
  <c r="I7" i="23"/>
  <c r="AP54" i="22"/>
  <c r="AM54" i="22"/>
  <c r="AH54" i="22"/>
  <c r="AE54" i="22"/>
  <c r="Z54" i="22"/>
  <c r="W54" i="22"/>
  <c r="R54" i="22"/>
  <c r="O54" i="22"/>
  <c r="AP53" i="22"/>
  <c r="AM53" i="22"/>
  <c r="AH53" i="22"/>
  <c r="AE53" i="22"/>
  <c r="Z53" i="22"/>
  <c r="W53" i="22"/>
  <c r="R53" i="22"/>
  <c r="O53" i="22"/>
  <c r="AP52" i="22"/>
  <c r="AM52" i="22"/>
  <c r="AH52" i="22"/>
  <c r="AE52" i="22"/>
  <c r="Z52" i="22"/>
  <c r="W52" i="22"/>
  <c r="R52" i="22"/>
  <c r="O52" i="22"/>
  <c r="AP51" i="22"/>
  <c r="AM51" i="22"/>
  <c r="AH51" i="22"/>
  <c r="AE51" i="22"/>
  <c r="Z51" i="22"/>
  <c r="W51" i="22"/>
  <c r="R51" i="22"/>
  <c r="O51" i="22"/>
  <c r="AP50" i="22"/>
  <c r="AM50" i="22"/>
  <c r="AH50" i="22"/>
  <c r="AE50" i="22"/>
  <c r="Z50" i="22"/>
  <c r="W50" i="22"/>
  <c r="R50" i="22"/>
  <c r="O50" i="22"/>
  <c r="AP49" i="22"/>
  <c r="AM49" i="22"/>
  <c r="AH49" i="22"/>
  <c r="AE49" i="22"/>
  <c r="Z49" i="22"/>
  <c r="W49" i="22"/>
  <c r="R49" i="22"/>
  <c r="O49" i="22"/>
  <c r="AP48" i="22"/>
  <c r="AM48" i="22"/>
  <c r="AH48" i="22"/>
  <c r="AE48" i="22"/>
  <c r="Z48" i="22"/>
  <c r="W48" i="22"/>
  <c r="R48" i="22"/>
  <c r="O48" i="22"/>
  <c r="AP47" i="22"/>
  <c r="AM47" i="22"/>
  <c r="AH47" i="22"/>
  <c r="AE47" i="22"/>
  <c r="Z47" i="22"/>
  <c r="W47" i="22"/>
  <c r="R47" i="22"/>
  <c r="O47" i="22"/>
  <c r="AP46" i="22"/>
  <c r="AM46" i="22"/>
  <c r="AH46" i="22"/>
  <c r="AE46" i="22"/>
  <c r="Z46" i="22"/>
  <c r="W46" i="22"/>
  <c r="R46" i="22"/>
  <c r="O46" i="22"/>
  <c r="AP45" i="22"/>
  <c r="AM45" i="22"/>
  <c r="AH45" i="22"/>
  <c r="AE45" i="22"/>
  <c r="Z45" i="22"/>
  <c r="W45" i="22"/>
  <c r="R45" i="22"/>
  <c r="O45" i="22"/>
  <c r="AP44" i="22"/>
  <c r="AM44" i="22"/>
  <c r="AH44" i="22"/>
  <c r="AE44" i="22"/>
  <c r="Z44" i="22"/>
  <c r="W44" i="22"/>
  <c r="R44" i="22"/>
  <c r="O44" i="22"/>
  <c r="AP43" i="22"/>
  <c r="AM43" i="22"/>
  <c r="AH43" i="22"/>
  <c r="AE43" i="22"/>
  <c r="Z43" i="22"/>
  <c r="W43" i="22"/>
  <c r="R43" i="22"/>
  <c r="O43" i="22"/>
  <c r="AK42" i="22"/>
  <c r="AC42" i="22"/>
  <c r="U42" i="22"/>
  <c r="M42" i="22"/>
  <c r="AP39" i="22"/>
  <c r="AM39" i="22"/>
  <c r="AH39" i="22"/>
  <c r="AE39" i="22"/>
  <c r="Z39" i="22"/>
  <c r="W39" i="22"/>
  <c r="R39" i="22"/>
  <c r="O39" i="22"/>
  <c r="AP38" i="22"/>
  <c r="AM38" i="22"/>
  <c r="AH38" i="22"/>
  <c r="AE38" i="22"/>
  <c r="Z38" i="22"/>
  <c r="W38" i="22"/>
  <c r="R38" i="22"/>
  <c r="O38" i="22"/>
  <c r="AP37" i="22"/>
  <c r="AM37" i="22"/>
  <c r="AH37" i="22"/>
  <c r="AE37" i="22"/>
  <c r="Z37" i="22"/>
  <c r="W37" i="22"/>
  <c r="R37" i="22"/>
  <c r="O37" i="22"/>
  <c r="AP36" i="22"/>
  <c r="AM36" i="22"/>
  <c r="AH36" i="22"/>
  <c r="AE36" i="22"/>
  <c r="Z36" i="22"/>
  <c r="W36" i="22"/>
  <c r="R36" i="22"/>
  <c r="O36" i="22"/>
  <c r="AP35" i="22"/>
  <c r="AM35" i="22"/>
  <c r="AH35" i="22"/>
  <c r="AE35" i="22"/>
  <c r="Z35" i="22"/>
  <c r="W35" i="22"/>
  <c r="R35" i="22"/>
  <c r="O35" i="22"/>
  <c r="AP34" i="22"/>
  <c r="AM34" i="22"/>
  <c r="AH34" i="22"/>
  <c r="AE34" i="22"/>
  <c r="Z34" i="22"/>
  <c r="W34" i="22"/>
  <c r="R34" i="22"/>
  <c r="O34" i="22"/>
  <c r="AP33" i="22"/>
  <c r="AM33" i="22"/>
  <c r="AH33" i="22"/>
  <c r="AE33" i="22"/>
  <c r="Z33" i="22"/>
  <c r="W33" i="22"/>
  <c r="R33" i="22"/>
  <c r="O33" i="22"/>
  <c r="AP32" i="22"/>
  <c r="AM32" i="22"/>
  <c r="AH32" i="22"/>
  <c r="AE32" i="22"/>
  <c r="Z32" i="22"/>
  <c r="W32" i="22"/>
  <c r="R32" i="22"/>
  <c r="O32" i="22"/>
  <c r="AP31" i="22"/>
  <c r="AM31" i="22"/>
  <c r="AH31" i="22"/>
  <c r="AE31" i="22"/>
  <c r="Z31" i="22"/>
  <c r="W31" i="22"/>
  <c r="R31" i="22"/>
  <c r="O31" i="22"/>
  <c r="AP30" i="22"/>
  <c r="AM30" i="22"/>
  <c r="AH30" i="22"/>
  <c r="AE30" i="22"/>
  <c r="Z30" i="22"/>
  <c r="W30" i="22"/>
  <c r="R30" i="22"/>
  <c r="O30" i="22"/>
  <c r="AP29" i="22"/>
  <c r="AM29" i="22"/>
  <c r="AH29" i="22"/>
  <c r="AE29" i="22"/>
  <c r="Z29" i="22"/>
  <c r="W29" i="22"/>
  <c r="R29" i="22"/>
  <c r="O29" i="22"/>
  <c r="AP28" i="22"/>
  <c r="AM28" i="22"/>
  <c r="AH28" i="22"/>
  <c r="AE28" i="22"/>
  <c r="Z28" i="22"/>
  <c r="W28" i="22"/>
  <c r="R28" i="22"/>
  <c r="O28" i="22"/>
  <c r="AK27" i="22"/>
  <c r="AE27" i="22"/>
  <c r="AC27" i="22"/>
  <c r="U27" i="22"/>
  <c r="O27" i="22"/>
  <c r="O56" i="22" s="1"/>
  <c r="M27" i="22"/>
  <c r="AK13" i="22"/>
  <c r="AE13" i="22"/>
  <c r="AC13" i="22"/>
  <c r="U13" i="22"/>
  <c r="O13" i="22"/>
  <c r="M13" i="22"/>
  <c r="AK12" i="22"/>
  <c r="AC12" i="22"/>
  <c r="U12" i="22"/>
  <c r="M12" i="22"/>
  <c r="AO10" i="22"/>
  <c r="AP42" i="22" s="1"/>
  <c r="AP55" i="22" s="1"/>
  <c r="AM10" i="22"/>
  <c r="AM42" i="22" s="1"/>
  <c r="AM55" i="22" s="1"/>
  <c r="AG10" i="22"/>
  <c r="AH42" i="22" s="1"/>
  <c r="AH55" i="22" s="1"/>
  <c r="AE10" i="22"/>
  <c r="AE42" i="22" s="1"/>
  <c r="AE55" i="22" s="1"/>
  <c r="Y10" i="22"/>
  <c r="Z42" i="22" s="1"/>
  <c r="Z55" i="22" s="1"/>
  <c r="W10" i="22"/>
  <c r="W42" i="22" s="1"/>
  <c r="W55" i="22" s="1"/>
  <c r="Q10" i="22"/>
  <c r="R42" i="22" s="1"/>
  <c r="R55" i="22" s="1"/>
  <c r="O10" i="22"/>
  <c r="O42" i="22" s="1"/>
  <c r="O55" i="22" s="1"/>
  <c r="K10" i="22"/>
  <c r="I10" i="22"/>
  <c r="AO7" i="22"/>
  <c r="AP14" i="22" s="1"/>
  <c r="AP16" i="22" s="1"/>
  <c r="AM7" i="22"/>
  <c r="AM27" i="22" s="1"/>
  <c r="AG7" i="22"/>
  <c r="AH27" i="22" s="1"/>
  <c r="AE7" i="22"/>
  <c r="AC14" i="22" s="1"/>
  <c r="AC16" i="22" s="1"/>
  <c r="Y7" i="22"/>
  <c r="Z14" i="22" s="1"/>
  <c r="Z16" i="22" s="1"/>
  <c r="W7" i="22"/>
  <c r="W27" i="22" s="1"/>
  <c r="Q7" i="22"/>
  <c r="R27" i="22" s="1"/>
  <c r="O7" i="22"/>
  <c r="M14" i="22" s="1"/>
  <c r="M16" i="22" s="1"/>
  <c r="K7" i="22"/>
  <c r="I7" i="22"/>
  <c r="O50" i="26" l="1"/>
  <c r="O41" i="26"/>
  <c r="Z18" i="26"/>
  <c r="Y6" i="26"/>
  <c r="AE50" i="26"/>
  <c r="AE41" i="26"/>
  <c r="AP18" i="26"/>
  <c r="AO6" i="26"/>
  <c r="R50" i="26"/>
  <c r="R41" i="26"/>
  <c r="Z50" i="26"/>
  <c r="Z41" i="26"/>
  <c r="AH50" i="26"/>
  <c r="AH41" i="26"/>
  <c r="AP50" i="26"/>
  <c r="AP41" i="26"/>
  <c r="Q13" i="26"/>
  <c r="W13" i="26"/>
  <c r="AG13" i="26"/>
  <c r="AM13" i="26"/>
  <c r="M14" i="26"/>
  <c r="M16" i="26" s="1"/>
  <c r="U14" i="26"/>
  <c r="U16" i="26" s="1"/>
  <c r="AC14" i="26"/>
  <c r="AC16" i="26" s="1"/>
  <c r="AK14" i="26"/>
  <c r="AK16" i="26" s="1"/>
  <c r="M15" i="26"/>
  <c r="M17" i="26" s="1"/>
  <c r="O9" i="26" s="1"/>
  <c r="O33" i="26" s="1"/>
  <c r="O35" i="26" s="1"/>
  <c r="U15" i="26"/>
  <c r="U17" i="26" s="1"/>
  <c r="W9" i="26" s="1"/>
  <c r="W33" i="26" s="1"/>
  <c r="W35" i="26" s="1"/>
  <c r="AC15" i="26"/>
  <c r="AC17" i="26" s="1"/>
  <c r="AE9" i="26" s="1"/>
  <c r="AE33" i="26" s="1"/>
  <c r="AE35" i="26" s="1"/>
  <c r="AK15" i="26"/>
  <c r="AK17" i="26" s="1"/>
  <c r="AM9" i="26" s="1"/>
  <c r="AM33" i="26" s="1"/>
  <c r="AM35" i="26" s="1"/>
  <c r="W38" i="26"/>
  <c r="AM38" i="26"/>
  <c r="W43" i="26"/>
  <c r="W49" i="26" s="1"/>
  <c r="AM43" i="26"/>
  <c r="AM49" i="26" s="1"/>
  <c r="O13" i="26"/>
  <c r="Y13" i="26"/>
  <c r="AE13" i="26"/>
  <c r="AO13" i="26"/>
  <c r="R14" i="26"/>
  <c r="R16" i="26" s="1"/>
  <c r="AH14" i="26"/>
  <c r="AH16" i="26" s="1"/>
  <c r="R15" i="26"/>
  <c r="R17" i="26" s="1"/>
  <c r="Q9" i="26" s="1"/>
  <c r="R33" i="26" s="1"/>
  <c r="R35" i="26" s="1"/>
  <c r="AH15" i="26"/>
  <c r="AH17" i="26" s="1"/>
  <c r="AG9" i="26" s="1"/>
  <c r="AH33" i="26" s="1"/>
  <c r="AH35" i="26" s="1"/>
  <c r="O27" i="25"/>
  <c r="R14" i="25"/>
  <c r="R16" i="25" s="1"/>
  <c r="O13" i="25"/>
  <c r="Z14" i="25"/>
  <c r="Z16" i="25" s="1"/>
  <c r="W27" i="25"/>
  <c r="AE27" i="25"/>
  <c r="AH14" i="25"/>
  <c r="AH16" i="25" s="1"/>
  <c r="AE13" i="25"/>
  <c r="AP14" i="25"/>
  <c r="AP16" i="25" s="1"/>
  <c r="AM27" i="25"/>
  <c r="O39" i="25"/>
  <c r="O50" i="25" s="1"/>
  <c r="R15" i="25"/>
  <c r="R17" i="25" s="1"/>
  <c r="Q9" i="25" s="1"/>
  <c r="Z15" i="25"/>
  <c r="Z17" i="25" s="1"/>
  <c r="Y9" i="25" s="1"/>
  <c r="W39" i="25"/>
  <c r="W50" i="25" s="1"/>
  <c r="AE39" i="25"/>
  <c r="AE50" i="25" s="1"/>
  <c r="AH15" i="25"/>
  <c r="AH17" i="25" s="1"/>
  <c r="AG9" i="25" s="1"/>
  <c r="AP15" i="25"/>
  <c r="AP17" i="25" s="1"/>
  <c r="AO9" i="25" s="1"/>
  <c r="AM39" i="25"/>
  <c r="AM50" i="25" s="1"/>
  <c r="M14" i="25"/>
  <c r="M16" i="25" s="1"/>
  <c r="AC14" i="25"/>
  <c r="AC16" i="25" s="1"/>
  <c r="M15" i="25"/>
  <c r="M17" i="25" s="1"/>
  <c r="O9" i="25" s="1"/>
  <c r="S9" i="25" s="1"/>
  <c r="AC15" i="25"/>
  <c r="AC17" i="25" s="1"/>
  <c r="AE9" i="25" s="1"/>
  <c r="AI9" i="25" s="1"/>
  <c r="Z51" i="25"/>
  <c r="Z37" i="25"/>
  <c r="AP51" i="25"/>
  <c r="AP37" i="25"/>
  <c r="W13" i="25"/>
  <c r="AM13" i="25"/>
  <c r="U14" i="25"/>
  <c r="U16" i="25" s="1"/>
  <c r="AK14" i="25"/>
  <c r="AK16" i="25" s="1"/>
  <c r="U15" i="25"/>
  <c r="U17" i="25" s="1"/>
  <c r="W9" i="25" s="1"/>
  <c r="AA9" i="25" s="1"/>
  <c r="AK15" i="25"/>
  <c r="AK17" i="25" s="1"/>
  <c r="AM9" i="25" s="1"/>
  <c r="Y13" i="25"/>
  <c r="AO13" i="25"/>
  <c r="R37" i="25"/>
  <c r="AH37" i="25"/>
  <c r="R31" i="24"/>
  <c r="Q15" i="24"/>
  <c r="AP31" i="24"/>
  <c r="AP16" i="24"/>
  <c r="AP18" i="24" s="1"/>
  <c r="AH49" i="24"/>
  <c r="AH56" i="24" s="1"/>
  <c r="AH17" i="24"/>
  <c r="AH19" i="24" s="1"/>
  <c r="AG10" i="24" s="1"/>
  <c r="M16" i="24"/>
  <c r="M18" i="24" s="1"/>
  <c r="W66" i="24"/>
  <c r="W38" i="24"/>
  <c r="AC16" i="24"/>
  <c r="AC18" i="24" s="1"/>
  <c r="AM66" i="24"/>
  <c r="AM38" i="24"/>
  <c r="R16" i="24"/>
  <c r="R18" i="24" s="1"/>
  <c r="AE66" i="24"/>
  <c r="Z38" i="24"/>
  <c r="AH16" i="24"/>
  <c r="AH18" i="24" s="1"/>
  <c r="AH31" i="24"/>
  <c r="AG15" i="24"/>
  <c r="R49" i="24"/>
  <c r="R56" i="24" s="1"/>
  <c r="R17" i="24"/>
  <c r="R19" i="24" s="1"/>
  <c r="Q10" i="24" s="1"/>
  <c r="Z49" i="24"/>
  <c r="Z56" i="24" s="1"/>
  <c r="Z17" i="24"/>
  <c r="Z19" i="24" s="1"/>
  <c r="Y10" i="24" s="1"/>
  <c r="AP49" i="24"/>
  <c r="AP56" i="24" s="1"/>
  <c r="AP17" i="24"/>
  <c r="AP19" i="24" s="1"/>
  <c r="AO10" i="24" s="1"/>
  <c r="Y15" i="24"/>
  <c r="AO15" i="24"/>
  <c r="Z16" i="24"/>
  <c r="Z18" i="24" s="1"/>
  <c r="O66" i="24"/>
  <c r="W15" i="24"/>
  <c r="AM15" i="24"/>
  <c r="U16" i="24"/>
  <c r="U18" i="24" s="1"/>
  <c r="AK16" i="24"/>
  <c r="AK18" i="24" s="1"/>
  <c r="M17" i="24"/>
  <c r="M19" i="24" s="1"/>
  <c r="O10" i="24" s="1"/>
  <c r="S10" i="24" s="1"/>
  <c r="U17" i="24"/>
  <c r="U19" i="24" s="1"/>
  <c r="W10" i="24" s="1"/>
  <c r="AA10" i="24" s="1"/>
  <c r="AC17" i="24"/>
  <c r="AC19" i="24" s="1"/>
  <c r="AE10" i="24" s="1"/>
  <c r="AI10" i="24" s="1"/>
  <c r="AK17" i="24"/>
  <c r="AK19" i="24" s="1"/>
  <c r="AM10" i="24" s="1"/>
  <c r="AQ10" i="24" s="1"/>
  <c r="O38" i="24"/>
  <c r="AE38" i="24"/>
  <c r="O43" i="23"/>
  <c r="O32" i="23"/>
  <c r="Z18" i="23"/>
  <c r="Y6" i="23"/>
  <c r="Y12" i="23" s="1"/>
  <c r="AE43" i="23"/>
  <c r="AE32" i="23"/>
  <c r="AP18" i="23"/>
  <c r="AO6" i="23"/>
  <c r="AO12" i="23" s="1"/>
  <c r="R43" i="23"/>
  <c r="R32" i="23"/>
  <c r="Z43" i="23"/>
  <c r="Z32" i="23"/>
  <c r="AH43" i="23"/>
  <c r="AH32" i="23"/>
  <c r="AP43" i="23"/>
  <c r="AP32" i="23"/>
  <c r="Q13" i="23"/>
  <c r="W13" i="23"/>
  <c r="AG13" i="23"/>
  <c r="AM13" i="23"/>
  <c r="M14" i="23"/>
  <c r="M16" i="23" s="1"/>
  <c r="U14" i="23"/>
  <c r="U16" i="23" s="1"/>
  <c r="AC14" i="23"/>
  <c r="AC16" i="23" s="1"/>
  <c r="AK14" i="23"/>
  <c r="AK16" i="23" s="1"/>
  <c r="M15" i="23"/>
  <c r="M17" i="23" s="1"/>
  <c r="O9" i="23" s="1"/>
  <c r="U15" i="23"/>
  <c r="U17" i="23" s="1"/>
  <c r="W9" i="23" s="1"/>
  <c r="AA9" i="23" s="1"/>
  <c r="AC15" i="23"/>
  <c r="AC17" i="23" s="1"/>
  <c r="AE9" i="23" s="1"/>
  <c r="AK15" i="23"/>
  <c r="AK17" i="23" s="1"/>
  <c r="AM9" i="23" s="1"/>
  <c r="AQ9" i="23" s="1"/>
  <c r="W27" i="23"/>
  <c r="AM27" i="23"/>
  <c r="W34" i="23"/>
  <c r="W42" i="23" s="1"/>
  <c r="AM34" i="23"/>
  <c r="AM42" i="23" s="1"/>
  <c r="O13" i="23"/>
  <c r="Y13" i="23"/>
  <c r="AE13" i="23"/>
  <c r="AO13" i="23"/>
  <c r="R14" i="23"/>
  <c r="R16" i="23" s="1"/>
  <c r="AH14" i="23"/>
  <c r="AH16" i="23" s="1"/>
  <c r="R15" i="23"/>
  <c r="R17" i="23" s="1"/>
  <c r="Q9" i="23" s="1"/>
  <c r="AH15" i="23"/>
  <c r="AH17" i="23" s="1"/>
  <c r="AG9" i="23" s="1"/>
  <c r="R56" i="22"/>
  <c r="R40" i="22"/>
  <c r="AO6" i="22"/>
  <c r="O6" i="22"/>
  <c r="W56" i="22"/>
  <c r="W40" i="22"/>
  <c r="AE6" i="22"/>
  <c r="AM56" i="22"/>
  <c r="AM40" i="22"/>
  <c r="AE56" i="22"/>
  <c r="Y6" i="22"/>
  <c r="AH56" i="22"/>
  <c r="AH40" i="22"/>
  <c r="Y13" i="22"/>
  <c r="AO13" i="22"/>
  <c r="R14" i="22"/>
  <c r="R16" i="22" s="1"/>
  <c r="AH14" i="22"/>
  <c r="AH16" i="22" s="1"/>
  <c r="R15" i="22"/>
  <c r="R17" i="22" s="1"/>
  <c r="Q9" i="22" s="1"/>
  <c r="AH15" i="22"/>
  <c r="AH17" i="22" s="1"/>
  <c r="AG9" i="22" s="1"/>
  <c r="Z27" i="22"/>
  <c r="AP27" i="22"/>
  <c r="Q13" i="22"/>
  <c r="W13" i="22"/>
  <c r="AG13" i="22"/>
  <c r="AM13" i="22"/>
  <c r="U14" i="22"/>
  <c r="U16" i="22" s="1"/>
  <c r="AK14" i="22"/>
  <c r="AK16" i="22" s="1"/>
  <c r="M15" i="22"/>
  <c r="M17" i="22" s="1"/>
  <c r="O9" i="22" s="1"/>
  <c r="S9" i="22" s="1"/>
  <c r="U15" i="22"/>
  <c r="U17" i="22" s="1"/>
  <c r="W9" i="22" s="1"/>
  <c r="AA9" i="22" s="1"/>
  <c r="AC15" i="22"/>
  <c r="AC17" i="22" s="1"/>
  <c r="AE9" i="22" s="1"/>
  <c r="AK15" i="22"/>
  <c r="AK17" i="22" s="1"/>
  <c r="AM9" i="22" s="1"/>
  <c r="O40" i="22"/>
  <c r="AE40" i="22"/>
  <c r="Z15" i="22"/>
  <c r="Z17" i="22" s="1"/>
  <c r="Y9" i="22" s="1"/>
  <c r="AP15" i="22"/>
  <c r="AP17" i="22" s="1"/>
  <c r="AO9" i="22" s="1"/>
  <c r="AH18" i="26" l="1"/>
  <c r="AG6" i="26"/>
  <c r="AM50" i="26"/>
  <c r="AM41" i="26"/>
  <c r="AK18" i="26"/>
  <c r="AM6" i="26"/>
  <c r="U18" i="26"/>
  <c r="W6" i="26"/>
  <c r="AP29" i="26"/>
  <c r="AO12" i="26"/>
  <c r="Z29" i="26"/>
  <c r="Y12" i="26"/>
  <c r="R18" i="26"/>
  <c r="Q6" i="26"/>
  <c r="W50" i="26"/>
  <c r="W41" i="26"/>
  <c r="AC18" i="26"/>
  <c r="AE6" i="26"/>
  <c r="M18" i="26"/>
  <c r="O6" i="26"/>
  <c r="W6" i="25"/>
  <c r="U18" i="25"/>
  <c r="M18" i="25"/>
  <c r="O6" i="25"/>
  <c r="AP18" i="25"/>
  <c r="AO6" i="25"/>
  <c r="AO12" i="25" s="1"/>
  <c r="AH18" i="25"/>
  <c r="AG6" i="25"/>
  <c r="AG12" i="25" s="1"/>
  <c r="W51" i="25"/>
  <c r="W37" i="25"/>
  <c r="O51" i="25"/>
  <c r="O37" i="25"/>
  <c r="AQ9" i="25"/>
  <c r="AM6" i="25"/>
  <c r="AK18" i="25"/>
  <c r="AC18" i="25"/>
  <c r="AE6" i="25"/>
  <c r="AM51" i="25"/>
  <c r="AM37" i="25"/>
  <c r="AE51" i="25"/>
  <c r="AE37" i="25"/>
  <c r="Z18" i="25"/>
  <c r="Y6" i="25"/>
  <c r="Y12" i="25" s="1"/>
  <c r="R18" i="25"/>
  <c r="Q6" i="25"/>
  <c r="Q12" i="25" s="1"/>
  <c r="U20" i="24"/>
  <c r="W6" i="24"/>
  <c r="Y6" i="24"/>
  <c r="Y14" i="24" s="1"/>
  <c r="Z20" i="24"/>
  <c r="AH66" i="24"/>
  <c r="AH38" i="24"/>
  <c r="AC20" i="24"/>
  <c r="AE6" i="24"/>
  <c r="AP20" i="24"/>
  <c r="AO6" i="24"/>
  <c r="AO14" i="24" s="1"/>
  <c r="AK20" i="24"/>
  <c r="AM6" i="24"/>
  <c r="AH20" i="24"/>
  <c r="AG6" i="24"/>
  <c r="AG14" i="24" s="1"/>
  <c r="Z66" i="24"/>
  <c r="R20" i="24"/>
  <c r="Q6" i="24"/>
  <c r="Q14" i="24" s="1"/>
  <c r="M20" i="24"/>
  <c r="O6" i="24"/>
  <c r="AP66" i="24"/>
  <c r="AP38" i="24"/>
  <c r="R66" i="24"/>
  <c r="R38" i="24"/>
  <c r="AH18" i="23"/>
  <c r="AG6" i="23"/>
  <c r="AG12" i="23" s="1"/>
  <c r="AM43" i="23"/>
  <c r="AM32" i="23"/>
  <c r="AM6" i="23"/>
  <c r="AK18" i="23"/>
  <c r="W6" i="23"/>
  <c r="U18" i="23"/>
  <c r="R18" i="23"/>
  <c r="Q6" i="23"/>
  <c r="Q12" i="23" s="1"/>
  <c r="W43" i="23"/>
  <c r="W32" i="23"/>
  <c r="AI9" i="23"/>
  <c r="S9" i="23"/>
  <c r="AC18" i="23"/>
  <c r="AE6" i="23"/>
  <c r="M18" i="23"/>
  <c r="O6" i="23"/>
  <c r="AI9" i="22"/>
  <c r="U18" i="22"/>
  <c r="W6" i="22"/>
  <c r="Z56" i="22"/>
  <c r="Z40" i="22"/>
  <c r="Q6" i="22"/>
  <c r="Q12" i="22" s="1"/>
  <c r="R18" i="22"/>
  <c r="Y12" i="22"/>
  <c r="AE12" i="22"/>
  <c r="S6" i="22"/>
  <c r="O12" i="22"/>
  <c r="AP18" i="22"/>
  <c r="AQ9" i="22"/>
  <c r="AM6" i="22"/>
  <c r="AK18" i="22"/>
  <c r="AP56" i="22"/>
  <c r="AP40" i="22"/>
  <c r="AH18" i="22"/>
  <c r="AG6" i="22"/>
  <c r="AG12" i="22" s="1"/>
  <c r="Z18" i="22"/>
  <c r="AC18" i="22"/>
  <c r="M18" i="22"/>
  <c r="AO12" i="22"/>
  <c r="AP36" i="26" l="1"/>
  <c r="AP31" i="26"/>
  <c r="O29" i="26"/>
  <c r="O12" i="26"/>
  <c r="AE29" i="26"/>
  <c r="AE12" i="26"/>
  <c r="R29" i="26"/>
  <c r="Q12" i="26"/>
  <c r="W29" i="26"/>
  <c r="W12" i="26"/>
  <c r="AM29" i="26"/>
  <c r="AM12" i="26"/>
  <c r="AH29" i="26"/>
  <c r="AG12" i="26"/>
  <c r="Z36" i="26"/>
  <c r="Z31" i="26"/>
  <c r="AQ6" i="25"/>
  <c r="AM12" i="25"/>
  <c r="O12" i="25"/>
  <c r="S6" i="25"/>
  <c r="AE12" i="25"/>
  <c r="AI6" i="25"/>
  <c r="AA6" i="25"/>
  <c r="W12" i="25"/>
  <c r="AM14" i="24"/>
  <c r="AQ6" i="24"/>
  <c r="AI6" i="24"/>
  <c r="AE14" i="24"/>
  <c r="W14" i="24"/>
  <c r="AA6" i="24"/>
  <c r="S6" i="24"/>
  <c r="O14" i="24"/>
  <c r="O12" i="23"/>
  <c r="S6" i="23"/>
  <c r="AE12" i="23"/>
  <c r="AI6" i="23"/>
  <c r="AA6" i="23"/>
  <c r="W12" i="23"/>
  <c r="AQ6" i="23"/>
  <c r="AM12" i="23"/>
  <c r="AI6" i="22"/>
  <c r="AM12" i="22"/>
  <c r="AQ6" i="22"/>
  <c r="AA6" i="22"/>
  <c r="W12" i="22"/>
  <c r="AH36" i="26" l="1"/>
  <c r="AH31" i="26"/>
  <c r="AM36" i="26"/>
  <c r="AM31" i="26"/>
  <c r="W36" i="26"/>
  <c r="W31" i="26"/>
  <c r="R36" i="26"/>
  <c r="R31" i="26"/>
  <c r="AE36" i="26"/>
  <c r="AE31" i="26"/>
  <c r="O36" i="26"/>
  <c r="O31" i="26"/>
  <c r="AP46" i="21"/>
  <c r="AM46" i="21"/>
  <c r="AH46" i="21"/>
  <c r="AE46" i="21"/>
  <c r="Z46" i="21"/>
  <c r="W46" i="21"/>
  <c r="R46" i="21"/>
  <c r="O46" i="21"/>
  <c r="AP45" i="21"/>
  <c r="AM45" i="21"/>
  <c r="AH45" i="21"/>
  <c r="AE45" i="21"/>
  <c r="Z45" i="21"/>
  <c r="W45" i="21"/>
  <c r="R45" i="21"/>
  <c r="O45" i="21"/>
  <c r="AP44" i="21"/>
  <c r="AM44" i="21"/>
  <c r="AH44" i="21"/>
  <c r="AE44" i="21"/>
  <c r="Z44" i="21"/>
  <c r="W44" i="21"/>
  <c r="R44" i="21"/>
  <c r="O44" i="21"/>
  <c r="AK43" i="21"/>
  <c r="AC43" i="21"/>
  <c r="U43" i="21"/>
  <c r="M43" i="21"/>
  <c r="AP40" i="21"/>
  <c r="AM40" i="21"/>
  <c r="AH40" i="21"/>
  <c r="AE40" i="21"/>
  <c r="Z40" i="21"/>
  <c r="W40" i="21"/>
  <c r="R40" i="21"/>
  <c r="O40" i="21"/>
  <c r="AP39" i="21"/>
  <c r="AM39" i="21"/>
  <c r="AH39" i="21"/>
  <c r="AE39" i="21"/>
  <c r="Z39" i="21"/>
  <c r="W39" i="21"/>
  <c r="R39" i="21"/>
  <c r="O39" i="21"/>
  <c r="AP38" i="21"/>
  <c r="AM38" i="21"/>
  <c r="AH38" i="21"/>
  <c r="AE38" i="21"/>
  <c r="Z38" i="21"/>
  <c r="W38" i="21"/>
  <c r="R38" i="21"/>
  <c r="O38" i="21"/>
  <c r="AP37" i="21"/>
  <c r="AM37" i="21"/>
  <c r="AK37" i="21"/>
  <c r="AH37" i="21"/>
  <c r="AE37" i="21"/>
  <c r="AE48" i="21" s="1"/>
  <c r="AC37" i="21"/>
  <c r="Z37" i="21"/>
  <c r="W37" i="21"/>
  <c r="U37" i="21"/>
  <c r="R37" i="21"/>
  <c r="O37" i="21"/>
  <c r="O48" i="21" s="1"/>
  <c r="M37" i="21"/>
  <c r="AP34" i="21"/>
  <c r="AM34" i="21"/>
  <c r="AH34" i="21"/>
  <c r="AE34" i="21"/>
  <c r="Z34" i="21"/>
  <c r="W34" i="21"/>
  <c r="R34" i="21"/>
  <c r="O34" i="21"/>
  <c r="AP30" i="21"/>
  <c r="AM30" i="21"/>
  <c r="AH30" i="21"/>
  <c r="AH35" i="21" s="1"/>
  <c r="AE30" i="21"/>
  <c r="Z30" i="21"/>
  <c r="W30" i="21"/>
  <c r="R30" i="21"/>
  <c r="R35" i="21" s="1"/>
  <c r="O30" i="21"/>
  <c r="AP29" i="21"/>
  <c r="AP35" i="21" s="1"/>
  <c r="AM29" i="21"/>
  <c r="AM35" i="21" s="1"/>
  <c r="AK29" i="21"/>
  <c r="AH29" i="21"/>
  <c r="AE29" i="21"/>
  <c r="AE35" i="21" s="1"/>
  <c r="AC29" i="21"/>
  <c r="Z29" i="21"/>
  <c r="Z35" i="21" s="1"/>
  <c r="W29" i="21"/>
  <c r="W35" i="21" s="1"/>
  <c r="U29" i="21"/>
  <c r="R29" i="21"/>
  <c r="O29" i="21"/>
  <c r="O35" i="21" s="1"/>
  <c r="M29" i="21"/>
  <c r="AK13" i="21"/>
  <c r="AE13" i="21"/>
  <c r="AC13" i="21"/>
  <c r="U13" i="21"/>
  <c r="O13" i="21"/>
  <c r="M13" i="21"/>
  <c r="AK12" i="21"/>
  <c r="AC12" i="21"/>
  <c r="U12" i="21"/>
  <c r="M12" i="21"/>
  <c r="AO10" i="21"/>
  <c r="AP43" i="21" s="1"/>
  <c r="AP47" i="21" s="1"/>
  <c r="AM10" i="21"/>
  <c r="AM43" i="21" s="1"/>
  <c r="AM47" i="21" s="1"/>
  <c r="AG10" i="21"/>
  <c r="AH43" i="21" s="1"/>
  <c r="AH47" i="21" s="1"/>
  <c r="AE10" i="21"/>
  <c r="AE43" i="21" s="1"/>
  <c r="AE47" i="21" s="1"/>
  <c r="Y10" i="21"/>
  <c r="Z43" i="21" s="1"/>
  <c r="Z47" i="21" s="1"/>
  <c r="W10" i="21"/>
  <c r="W43" i="21" s="1"/>
  <c r="W47" i="21" s="1"/>
  <c r="Q10" i="21"/>
  <c r="R43" i="21" s="1"/>
  <c r="R47" i="21" s="1"/>
  <c r="O10" i="21"/>
  <c r="O43" i="21" s="1"/>
  <c r="O47" i="21" s="1"/>
  <c r="K10" i="21"/>
  <c r="I10" i="21"/>
  <c r="K7" i="21"/>
  <c r="I7" i="21"/>
  <c r="R48" i="21" l="1"/>
  <c r="W48" i="21"/>
  <c r="AH48" i="21"/>
  <c r="AM48" i="21"/>
  <c r="Z48" i="21"/>
  <c r="AP48" i="21"/>
  <c r="Y13" i="21"/>
  <c r="R15" i="21"/>
  <c r="R17" i="21" s="1"/>
  <c r="AH15" i="21"/>
  <c r="AH17" i="21" s="1"/>
  <c r="Q13" i="21"/>
  <c r="W13" i="21"/>
  <c r="AG13" i="21"/>
  <c r="AM13" i="21"/>
  <c r="M15" i="21"/>
  <c r="M17" i="21" s="1"/>
  <c r="U15" i="21"/>
  <c r="U17" i="21" s="1"/>
  <c r="AC15" i="21"/>
  <c r="AC17" i="21" s="1"/>
  <c r="AK15" i="21"/>
  <c r="AK17" i="21" s="1"/>
  <c r="O31" i="21"/>
  <c r="W31" i="21"/>
  <c r="AE31" i="21"/>
  <c r="AM31" i="21"/>
  <c r="O41" i="21"/>
  <c r="W41" i="21"/>
  <c r="AE41" i="21"/>
  <c r="AM41" i="21"/>
  <c r="AO13" i="21"/>
  <c r="Z15" i="21"/>
  <c r="Z17" i="21" s="1"/>
  <c r="AP15" i="21"/>
  <c r="AP17" i="21" s="1"/>
  <c r="R31" i="21"/>
  <c r="Z31" i="21"/>
  <c r="AH31" i="21"/>
  <c r="AP31" i="21"/>
  <c r="R41" i="21"/>
  <c r="Z41" i="21"/>
  <c r="AH41" i="21"/>
  <c r="AP41" i="21"/>
  <c r="AP18" i="21" l="1"/>
  <c r="AO9" i="21"/>
  <c r="AO12" i="21" s="1"/>
  <c r="AC18" i="21"/>
  <c r="AE9" i="21"/>
  <c r="M18" i="21"/>
  <c r="O9" i="21"/>
  <c r="R18" i="21"/>
  <c r="Q9" i="21"/>
  <c r="Q12" i="21" s="1"/>
  <c r="Z18" i="21"/>
  <c r="Y9" i="21"/>
  <c r="Y12" i="21" s="1"/>
  <c r="AK18" i="21"/>
  <c r="AM9" i="21"/>
  <c r="U18" i="21"/>
  <c r="W9" i="21"/>
  <c r="AH18" i="21"/>
  <c r="AG9" i="21"/>
  <c r="AG12" i="21" s="1"/>
  <c r="W12" i="21" l="1"/>
  <c r="AA9" i="21"/>
  <c r="AQ9" i="21"/>
  <c r="AM12" i="21"/>
  <c r="S9" i="21"/>
  <c r="O12" i="21"/>
  <c r="AE12" i="21"/>
  <c r="AI9" i="21"/>
  <c r="AP59" i="20" l="1"/>
  <c r="AM59" i="20"/>
  <c r="AH59" i="20"/>
  <c r="AE59" i="20"/>
  <c r="Z59" i="20"/>
  <c r="W59" i="20"/>
  <c r="R59" i="20"/>
  <c r="O59" i="20"/>
  <c r="AP58" i="20"/>
  <c r="AM58" i="20"/>
  <c r="AH58" i="20"/>
  <c r="AE58" i="20"/>
  <c r="Z58" i="20"/>
  <c r="W58" i="20"/>
  <c r="R58" i="20"/>
  <c r="O58" i="20"/>
  <c r="AP57" i="20"/>
  <c r="AM57" i="20"/>
  <c r="AH57" i="20"/>
  <c r="AE57" i="20"/>
  <c r="Z57" i="20"/>
  <c r="W57" i="20"/>
  <c r="R57" i="20"/>
  <c r="O57" i="20"/>
  <c r="AP56" i="20"/>
  <c r="AM56" i="20"/>
  <c r="AH56" i="20"/>
  <c r="AE56" i="20"/>
  <c r="Z56" i="20"/>
  <c r="W56" i="20"/>
  <c r="R56" i="20"/>
  <c r="O56" i="20"/>
  <c r="AP55" i="20"/>
  <c r="AM55" i="20"/>
  <c r="AH55" i="20"/>
  <c r="AE55" i="20"/>
  <c r="Z55" i="20"/>
  <c r="W55" i="20"/>
  <c r="R55" i="20"/>
  <c r="O55" i="20"/>
  <c r="AP53" i="20"/>
  <c r="AM53" i="20"/>
  <c r="AH53" i="20"/>
  <c r="AE53" i="20"/>
  <c r="Z53" i="20"/>
  <c r="W53" i="20"/>
  <c r="R53" i="20"/>
  <c r="O53" i="20"/>
  <c r="AP52" i="20"/>
  <c r="AM52" i="20"/>
  <c r="AH52" i="20"/>
  <c r="AE52" i="20"/>
  <c r="Z52" i="20"/>
  <c r="W52" i="20"/>
  <c r="R52" i="20"/>
  <c r="O52" i="20"/>
  <c r="AP51" i="20"/>
  <c r="AM51" i="20"/>
  <c r="AH51" i="20"/>
  <c r="AE51" i="20"/>
  <c r="Z51" i="20"/>
  <c r="W51" i="20"/>
  <c r="R51" i="20"/>
  <c r="O51" i="20"/>
  <c r="AK50" i="20"/>
  <c r="AC50" i="20"/>
  <c r="U50" i="20"/>
  <c r="M50" i="20"/>
  <c r="AP47" i="20"/>
  <c r="AM47" i="20"/>
  <c r="AH47" i="20"/>
  <c r="AE47" i="20"/>
  <c r="Z47" i="20"/>
  <c r="W47" i="20"/>
  <c r="R47" i="20"/>
  <c r="O47" i="20"/>
  <c r="AP46" i="20"/>
  <c r="AM46" i="20"/>
  <c r="AH46" i="20"/>
  <c r="AE46" i="20"/>
  <c r="Z46" i="20"/>
  <c r="W46" i="20"/>
  <c r="R46" i="20"/>
  <c r="O46" i="20"/>
  <c r="AP45" i="20"/>
  <c r="AM45" i="20"/>
  <c r="AH45" i="20"/>
  <c r="AE45" i="20"/>
  <c r="Z45" i="20"/>
  <c r="W45" i="20"/>
  <c r="R45" i="20"/>
  <c r="O45" i="20"/>
  <c r="AP44" i="20"/>
  <c r="AM44" i="20"/>
  <c r="AH44" i="20"/>
  <c r="AE44" i="20"/>
  <c r="Z44" i="20"/>
  <c r="W44" i="20"/>
  <c r="R44" i="20"/>
  <c r="O44" i="20"/>
  <c r="AP43" i="20"/>
  <c r="AM43" i="20"/>
  <c r="AH43" i="20"/>
  <c r="AE43" i="20"/>
  <c r="Z43" i="20"/>
  <c r="W43" i="20"/>
  <c r="R43" i="20"/>
  <c r="O43" i="20"/>
  <c r="AP41" i="20"/>
  <c r="AM41" i="20"/>
  <c r="AH41" i="20"/>
  <c r="AE41" i="20"/>
  <c r="Z41" i="20"/>
  <c r="W41" i="20"/>
  <c r="R41" i="20"/>
  <c r="O41" i="20"/>
  <c r="AP40" i="20"/>
  <c r="AM40" i="20"/>
  <c r="AH40" i="20"/>
  <c r="AE40" i="20"/>
  <c r="Z40" i="20"/>
  <c r="W40" i="20"/>
  <c r="R40" i="20"/>
  <c r="O40" i="20"/>
  <c r="AP39" i="20"/>
  <c r="AM39" i="20"/>
  <c r="AH39" i="20"/>
  <c r="AE39" i="20"/>
  <c r="Z39" i="20"/>
  <c r="W39" i="20"/>
  <c r="R39" i="20"/>
  <c r="O39" i="20"/>
  <c r="AK38" i="20"/>
  <c r="AE38" i="20"/>
  <c r="AC38" i="20"/>
  <c r="U38" i="20"/>
  <c r="O38" i="20"/>
  <c r="M38" i="20"/>
  <c r="AK33" i="20"/>
  <c r="AC33" i="20"/>
  <c r="U33" i="20"/>
  <c r="M33" i="20"/>
  <c r="AK29" i="20"/>
  <c r="AC29" i="20"/>
  <c r="U29" i="20"/>
  <c r="M29" i="20"/>
  <c r="AK13" i="20"/>
  <c r="AE13" i="20"/>
  <c r="AC13" i="20"/>
  <c r="U13" i="20"/>
  <c r="O13" i="20"/>
  <c r="M13" i="20"/>
  <c r="AK12" i="20"/>
  <c r="AC12" i="20"/>
  <c r="U12" i="20"/>
  <c r="M12" i="20"/>
  <c r="AO10" i="20"/>
  <c r="AP50" i="20" s="1"/>
  <c r="AP60" i="20" s="1"/>
  <c r="AM10" i="20"/>
  <c r="AM50" i="20" s="1"/>
  <c r="AM60" i="20" s="1"/>
  <c r="AG10" i="20"/>
  <c r="AH50" i="20" s="1"/>
  <c r="AH60" i="20" s="1"/>
  <c r="AE10" i="20"/>
  <c r="AE50" i="20" s="1"/>
  <c r="AE60" i="20" s="1"/>
  <c r="Y10" i="20"/>
  <c r="Z50" i="20" s="1"/>
  <c r="Z60" i="20" s="1"/>
  <c r="W10" i="20"/>
  <c r="W50" i="20" s="1"/>
  <c r="W60" i="20" s="1"/>
  <c r="Q10" i="20"/>
  <c r="R50" i="20" s="1"/>
  <c r="R60" i="20" s="1"/>
  <c r="O10" i="20"/>
  <c r="O50" i="20" s="1"/>
  <c r="O60" i="20" s="1"/>
  <c r="K10" i="20"/>
  <c r="I10" i="20"/>
  <c r="AO7" i="20"/>
  <c r="AP38" i="20" s="1"/>
  <c r="AM7" i="20"/>
  <c r="AM38" i="20" s="1"/>
  <c r="AG7" i="20"/>
  <c r="AH14" i="20" s="1"/>
  <c r="AH16" i="20" s="1"/>
  <c r="AE7" i="20"/>
  <c r="Y7" i="20"/>
  <c r="Z38" i="20" s="1"/>
  <c r="W7" i="20"/>
  <c r="W38" i="20" s="1"/>
  <c r="Q7" i="20"/>
  <c r="R14" i="20" s="1"/>
  <c r="R16" i="20" s="1"/>
  <c r="O7" i="20"/>
  <c r="K7" i="20"/>
  <c r="I7" i="20"/>
  <c r="AG6" i="20" l="1"/>
  <c r="Q6" i="20"/>
  <c r="Z61" i="20"/>
  <c r="Z48" i="20"/>
  <c r="AP61" i="20"/>
  <c r="AP48" i="20"/>
  <c r="M14" i="20"/>
  <c r="M16" i="20" s="1"/>
  <c r="W61" i="20"/>
  <c r="W48" i="20"/>
  <c r="AC14" i="20"/>
  <c r="AC16" i="20" s="1"/>
  <c r="AM61" i="20"/>
  <c r="AM48" i="20"/>
  <c r="R15" i="20"/>
  <c r="R17" i="20" s="1"/>
  <c r="Q9" i="20" s="1"/>
  <c r="R33" i="20" s="1"/>
  <c r="AH15" i="20"/>
  <c r="AH17" i="20" s="1"/>
  <c r="AG9" i="20" s="1"/>
  <c r="AH33" i="20" s="1"/>
  <c r="AE61" i="20"/>
  <c r="R38" i="20"/>
  <c r="Q13" i="20"/>
  <c r="AH38" i="20"/>
  <c r="AG13" i="20"/>
  <c r="Y13" i="20"/>
  <c r="AO13" i="20"/>
  <c r="Z14" i="20"/>
  <c r="Z16" i="20" s="1"/>
  <c r="AP14" i="20"/>
  <c r="AP16" i="20" s="1"/>
  <c r="Z15" i="20"/>
  <c r="Z17" i="20" s="1"/>
  <c r="Y9" i="20" s="1"/>
  <c r="Z33" i="20" s="1"/>
  <c r="AP15" i="20"/>
  <c r="AP17" i="20" s="1"/>
  <c r="AO9" i="20" s="1"/>
  <c r="AP33" i="20" s="1"/>
  <c r="O61" i="20"/>
  <c r="W13" i="20"/>
  <c r="AM13" i="20"/>
  <c r="U14" i="20"/>
  <c r="U16" i="20" s="1"/>
  <c r="AK14" i="20"/>
  <c r="AK16" i="20" s="1"/>
  <c r="M15" i="20"/>
  <c r="M17" i="20" s="1"/>
  <c r="O9" i="20" s="1"/>
  <c r="U15" i="20"/>
  <c r="U17" i="20" s="1"/>
  <c r="W9" i="20" s="1"/>
  <c r="AC15" i="20"/>
  <c r="AC17" i="20" s="1"/>
  <c r="AE9" i="20" s="1"/>
  <c r="AK15" i="20"/>
  <c r="AK17" i="20" s="1"/>
  <c r="AM9" i="20" s="1"/>
  <c r="O48" i="20"/>
  <c r="AE48" i="20"/>
  <c r="AM33" i="20" l="1"/>
  <c r="AQ9" i="20"/>
  <c r="W33" i="20"/>
  <c r="AA9" i="20"/>
  <c r="AK18" i="20"/>
  <c r="AM6" i="20"/>
  <c r="Z18" i="20"/>
  <c r="Y6" i="20"/>
  <c r="AH61" i="20"/>
  <c r="AH48" i="20"/>
  <c r="R61" i="20"/>
  <c r="R48" i="20"/>
  <c r="AC18" i="20"/>
  <c r="AE6" i="20"/>
  <c r="R29" i="20"/>
  <c r="Q12" i="20"/>
  <c r="AH18" i="20"/>
  <c r="AI9" i="20"/>
  <c r="AE33" i="20"/>
  <c r="S9" i="20"/>
  <c r="O33" i="20"/>
  <c r="U18" i="20"/>
  <c r="W6" i="20"/>
  <c r="AO6" i="20"/>
  <c r="AP18" i="20"/>
  <c r="M18" i="20"/>
  <c r="O6" i="20"/>
  <c r="R18" i="20"/>
  <c r="AH29" i="20"/>
  <c r="AG12" i="20"/>
  <c r="O34" i="20" l="1"/>
  <c r="R34" i="20"/>
  <c r="R35" i="20" s="1"/>
  <c r="AE34" i="20"/>
  <c r="AH34" i="20"/>
  <c r="AH35" i="20" s="1"/>
  <c r="AI6" i="20"/>
  <c r="AE29" i="20"/>
  <c r="AE12" i="20"/>
  <c r="AM29" i="20"/>
  <c r="AM12" i="20"/>
  <c r="AQ6" i="20"/>
  <c r="W34" i="20"/>
  <c r="Z34" i="20"/>
  <c r="Z35" i="20" s="1"/>
  <c r="AM34" i="20"/>
  <c r="AP34" i="20"/>
  <c r="AP35" i="20" s="1"/>
  <c r="O29" i="20"/>
  <c r="O12" i="20"/>
  <c r="S6" i="20"/>
  <c r="AP29" i="20"/>
  <c r="AO12" i="20"/>
  <c r="W29" i="20"/>
  <c r="W12" i="20"/>
  <c r="AA6" i="20"/>
  <c r="O35" i="20"/>
  <c r="AE35" i="20"/>
  <c r="Z29" i="20"/>
  <c r="Y12" i="20"/>
  <c r="W35" i="20"/>
  <c r="AM35" i="20"/>
  <c r="Z36" i="20" l="1"/>
  <c r="W30" i="20"/>
  <c r="W31" i="20" s="1"/>
  <c r="Z30" i="20"/>
  <c r="Z31" i="20" s="1"/>
  <c r="W36" i="20"/>
  <c r="AP36" i="20"/>
  <c r="AM30" i="20"/>
  <c r="AM31" i="20" s="1"/>
  <c r="AP30" i="20"/>
  <c r="AP31" i="20" s="1"/>
  <c r="AM36" i="20"/>
  <c r="O30" i="20"/>
  <c r="O31" i="20" s="1"/>
  <c r="R30" i="20"/>
  <c r="O36" i="20"/>
  <c r="AE30" i="20"/>
  <c r="AE36" i="20" s="1"/>
  <c r="AH30" i="20"/>
  <c r="AH36" i="20" l="1"/>
  <c r="AH31" i="20"/>
  <c r="R36" i="20"/>
  <c r="R31" i="20"/>
  <c r="AE31" i="20"/>
  <c r="AM42" i="15" l="1"/>
  <c r="W42" i="15"/>
  <c r="AS41" i="15"/>
  <c r="AC41" i="15"/>
  <c r="M41" i="15"/>
  <c r="AK40" i="15"/>
  <c r="U40" i="15"/>
  <c r="AS39" i="15"/>
  <c r="AC39" i="15"/>
  <c r="M39" i="15"/>
  <c r="AK38" i="15"/>
  <c r="U38" i="15"/>
  <c r="AX37" i="15"/>
  <c r="AU37" i="15"/>
  <c r="AU42" i="15" s="1"/>
  <c r="AS37" i="15"/>
  <c r="AP37" i="15"/>
  <c r="AM37" i="15"/>
  <c r="AK37" i="15"/>
  <c r="AH37" i="15"/>
  <c r="AE37" i="15"/>
  <c r="AE42" i="15" s="1"/>
  <c r="AC37" i="15"/>
  <c r="Z37" i="15"/>
  <c r="W37" i="15"/>
  <c r="U37" i="15"/>
  <c r="R37" i="15"/>
  <c r="O37" i="15"/>
  <c r="O42" i="15" s="1"/>
  <c r="M37" i="15"/>
  <c r="AX32" i="15"/>
  <c r="AH32" i="15"/>
  <c r="R32" i="15"/>
  <c r="AP31" i="15"/>
  <c r="Z31" i="15"/>
  <c r="AX30" i="15"/>
  <c r="AH30" i="15"/>
  <c r="R30" i="15"/>
  <c r="AX29" i="15"/>
  <c r="AU29" i="15"/>
  <c r="AS29" i="15"/>
  <c r="AP29" i="15"/>
  <c r="AM29" i="15"/>
  <c r="AM43" i="15" s="1"/>
  <c r="AK29" i="15"/>
  <c r="AH29" i="15"/>
  <c r="AE29" i="15"/>
  <c r="AC29" i="15"/>
  <c r="Z29" i="15"/>
  <c r="W29" i="15"/>
  <c r="W43" i="15" s="1"/>
  <c r="U29" i="15"/>
  <c r="R29" i="15"/>
  <c r="O29" i="15"/>
  <c r="M29" i="15"/>
  <c r="AX27" i="15"/>
  <c r="AU27" i="15"/>
  <c r="AP27" i="15"/>
  <c r="AM27" i="15"/>
  <c r="AM33" i="15" s="1"/>
  <c r="AK27" i="15"/>
  <c r="AH27" i="15"/>
  <c r="AE27" i="15"/>
  <c r="Z27" i="15"/>
  <c r="W27" i="15"/>
  <c r="W33" i="15" s="1"/>
  <c r="U27" i="15"/>
  <c r="R27" i="15"/>
  <c r="O27" i="15"/>
  <c r="AX16" i="15"/>
  <c r="AX17" i="15" s="1"/>
  <c r="AS16" i="15"/>
  <c r="AS17" i="15" s="1"/>
  <c r="AS18" i="15" s="1"/>
  <c r="AP16" i="15"/>
  <c r="AP17" i="15" s="1"/>
  <c r="AK16" i="15"/>
  <c r="AK17" i="15" s="1"/>
  <c r="AH16" i="15"/>
  <c r="AH17" i="15" s="1"/>
  <c r="AC16" i="15"/>
  <c r="AC17" i="15" s="1"/>
  <c r="AC18" i="15" s="1"/>
  <c r="Z16" i="15"/>
  <c r="Z17" i="15" s="1"/>
  <c r="U16" i="15"/>
  <c r="U17" i="15" s="1"/>
  <c r="R16" i="15"/>
  <c r="R17" i="15" s="1"/>
  <c r="M16" i="15"/>
  <c r="M17" i="15" s="1"/>
  <c r="M18" i="15" s="1"/>
  <c r="AW15" i="15"/>
  <c r="AU15" i="15"/>
  <c r="AS15" i="15"/>
  <c r="AO15" i="15"/>
  <c r="AM15" i="15"/>
  <c r="AG15" i="15"/>
  <c r="AE15" i="15"/>
  <c r="AC15" i="15"/>
  <c r="Y15" i="15"/>
  <c r="W15" i="15"/>
  <c r="Q15" i="15"/>
  <c r="O15" i="15"/>
  <c r="M15" i="15"/>
  <c r="AS14" i="15"/>
  <c r="AK14" i="15"/>
  <c r="AC14" i="15"/>
  <c r="U14" i="15"/>
  <c r="M14" i="15"/>
  <c r="AY12" i="15"/>
  <c r="AS12" i="15"/>
  <c r="AS27" i="15" s="1"/>
  <c r="AQ12" i="15"/>
  <c r="AK12" i="15"/>
  <c r="AK15" i="15" s="1"/>
  <c r="AI12" i="15"/>
  <c r="AC12" i="15"/>
  <c r="AC27" i="15" s="1"/>
  <c r="AA12" i="15"/>
  <c r="U12" i="15"/>
  <c r="U15" i="15" s="1"/>
  <c r="S12" i="15"/>
  <c r="M12" i="15"/>
  <c r="M27" i="15" s="1"/>
  <c r="K12" i="15"/>
  <c r="I12" i="15"/>
  <c r="AU11" i="15"/>
  <c r="AU14" i="15" s="1"/>
  <c r="AE11" i="15"/>
  <c r="AE14" i="15" s="1"/>
  <c r="O11" i="15"/>
  <c r="O14" i="15" s="1"/>
  <c r="AW8" i="15"/>
  <c r="AU8" i="15"/>
  <c r="AS8" i="15"/>
  <c r="AO8" i="15"/>
  <c r="AM8" i="15"/>
  <c r="AK8" i="15"/>
  <c r="AG8" i="15"/>
  <c r="AE8" i="15"/>
  <c r="AC8" i="15"/>
  <c r="Y8" i="15"/>
  <c r="W8" i="15"/>
  <c r="U8" i="15"/>
  <c r="Q8" i="15"/>
  <c r="O8" i="15"/>
  <c r="M8" i="15"/>
  <c r="R33" i="15" l="1"/>
  <c r="AX33" i="15"/>
  <c r="Q11" i="15"/>
  <c r="Q14" i="15" s="1"/>
  <c r="R18" i="15"/>
  <c r="Z18" i="15"/>
  <c r="Y11" i="15"/>
  <c r="Y14" i="15" s="1"/>
  <c r="AG11" i="15"/>
  <c r="AH18" i="15"/>
  <c r="AP18" i="15"/>
  <c r="AO11" i="15"/>
  <c r="AO14" i="15" s="1"/>
  <c r="AW11" i="15"/>
  <c r="AW14" i="15" s="1"/>
  <c r="AX18" i="15"/>
  <c r="AE33" i="15"/>
  <c r="AE43" i="15"/>
  <c r="S11" i="15"/>
  <c r="AY11" i="15"/>
  <c r="R41" i="15"/>
  <c r="R40" i="15"/>
  <c r="R39" i="15"/>
  <c r="R38" i="15"/>
  <c r="R42" i="15" s="1"/>
  <c r="M32" i="15"/>
  <c r="M31" i="15"/>
  <c r="M30" i="15"/>
  <c r="Z41" i="15"/>
  <c r="Z40" i="15"/>
  <c r="Z39" i="15"/>
  <c r="Z38" i="15"/>
  <c r="U32" i="15"/>
  <c r="U31" i="15"/>
  <c r="U30" i="15"/>
  <c r="AH41" i="15"/>
  <c r="AH40" i="15"/>
  <c r="AH39" i="15"/>
  <c r="AH42" i="15" s="1"/>
  <c r="AH38" i="15"/>
  <c r="AC32" i="15"/>
  <c r="AC31" i="15"/>
  <c r="AC30" i="15"/>
  <c r="AP41" i="15"/>
  <c r="AP40" i="15"/>
  <c r="AP39" i="15"/>
  <c r="AP38" i="15"/>
  <c r="AP42" i="15" s="1"/>
  <c r="AK32" i="15"/>
  <c r="AK31" i="15"/>
  <c r="AK30" i="15"/>
  <c r="AX41" i="15"/>
  <c r="AX40" i="15"/>
  <c r="AX39" i="15"/>
  <c r="AX38" i="15"/>
  <c r="AX42" i="15" s="1"/>
  <c r="AS32" i="15"/>
  <c r="AS31" i="15"/>
  <c r="AS30" i="15"/>
  <c r="U18" i="15"/>
  <c r="W11" i="15"/>
  <c r="AK18" i="15"/>
  <c r="AM11" i="15"/>
  <c r="O33" i="15"/>
  <c r="O43" i="15"/>
  <c r="AU33" i="15"/>
  <c r="AU43" i="15"/>
  <c r="Z30" i="15"/>
  <c r="AP30" i="15"/>
  <c r="AP43" i="15" s="1"/>
  <c r="R31" i="15"/>
  <c r="R43" i="15" s="1"/>
  <c r="AH31" i="15"/>
  <c r="AH33" i="15" s="1"/>
  <c r="AX31" i="15"/>
  <c r="AX43" i="15" s="1"/>
  <c r="Z32" i="15"/>
  <c r="AP32" i="15"/>
  <c r="Z42" i="15"/>
  <c r="M38" i="15"/>
  <c r="AC38" i="15"/>
  <c r="AS38" i="15"/>
  <c r="U39" i="15"/>
  <c r="AK39" i="15"/>
  <c r="M40" i="15"/>
  <c r="AC40" i="15"/>
  <c r="AS40" i="15"/>
  <c r="U41" i="15"/>
  <c r="AK41" i="15"/>
  <c r="AH43" i="15" l="1"/>
  <c r="AM14" i="15"/>
  <c r="AQ11" i="15"/>
  <c r="W14" i="15"/>
  <c r="AA11" i="15"/>
  <c r="AP33" i="15"/>
  <c r="Z33" i="15"/>
  <c r="Z43" i="15"/>
  <c r="AG14" i="15"/>
  <c r="AI11" i="15"/>
</calcChain>
</file>

<file path=xl/sharedStrings.xml><?xml version="1.0" encoding="utf-8"?>
<sst xmlns="http://schemas.openxmlformats.org/spreadsheetml/2006/main" count="2918" uniqueCount="547">
  <si>
    <t>Контрольные замеры по ПС 35/6 кВ Аглофабрика</t>
  </si>
  <si>
    <t>Дата: 16.06.2021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</si>
  <si>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</si>
  <si>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</si>
  <si>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</si>
  <si>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</si>
  <si>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</si>
  <si>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</si>
  <si>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</si>
  <si>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</si>
  <si>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</si>
  <si>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</si>
  <si>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</si>
  <si>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</si>
  <si>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</si>
  <si>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</si>
  <si>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</si>
  <si>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Положение РПН (ПБВ) / ВДТ:</t>
  </si>
  <si>
    <t>/</t>
  </si>
  <si>
    <t>№2</t>
  </si>
  <si>
    <t>2С</t>
  </si>
  <si>
    <t>Итого: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</si>
  <si>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</si>
  <si>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</si>
  <si>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</si>
  <si>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</si>
  <si>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</si>
  <si>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35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</si>
  <si>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</si>
  <si>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</si>
  <si>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</si>
  <si>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</si>
  <si>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</si>
  <si>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</si>
  <si>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</si>
  <si>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</si>
  <si>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</si>
  <si>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</si>
  <si>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</si>
  <si>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</si>
  <si>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</si>
  <si>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</si>
  <si>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</si>
  <si>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</si>
  <si>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35 кВ</t>
  </si>
  <si>
    <t>В 35 кВ Т№1 1С</t>
  </si>
  <si>
    <t>Лебяжка 1 (яч.7а)</t>
  </si>
  <si>
    <t>Небаланс по шине 1С 35 кВ</t>
  </si>
  <si>
    <t>2С 35 кВ</t>
  </si>
  <si>
    <t>В 35 кВ Т№2 2С</t>
  </si>
  <si>
    <t>Лебяжка 2 (яч.15а)</t>
  </si>
  <si>
    <t>Небаланс по шине 2С 35 кВ</t>
  </si>
  <si>
    <t>Небаланс по шинам 35 кВ</t>
  </si>
  <si>
    <t>1С 6 кВ</t>
  </si>
  <si>
    <t>В 6 кВ Т№1 1С</t>
  </si>
  <si>
    <t>ТП-8А (яч.3)</t>
  </si>
  <si>
    <t>ПС-6А ф.1 (яч.5)</t>
  </si>
  <si>
    <t>ПС-16 ф.1 (яч.1)</t>
  </si>
  <si>
    <t>Оборудованный резерв (яч.9)</t>
  </si>
  <si>
    <t>ПС ЦРММ (яч.11)</t>
  </si>
  <si>
    <t>Насос-2 (яч.25)</t>
  </si>
  <si>
    <t>ПС-3 ф.1 (яч.17)</t>
  </si>
  <si>
    <t>ПС Известковая ф.1 (яч.21)</t>
  </si>
  <si>
    <t>ПС-1 ф.1 (яч.23)</t>
  </si>
  <si>
    <t>Небаланс по шине 1С 6 кВ</t>
  </si>
  <si>
    <t>2С 6 кВ</t>
  </si>
  <si>
    <t>В 6 кВ Т№2 2С</t>
  </si>
  <si>
    <t>Насос-3 (яч.20)</t>
  </si>
  <si>
    <t>ТП Промко (яч.8)</t>
  </si>
  <si>
    <t>ПС-6А ф.2 (яч.6)</t>
  </si>
  <si>
    <t>Оборудованный резерв (яч.4)</t>
  </si>
  <si>
    <t>ПС-3 ф.2 (яч.12)</t>
  </si>
  <si>
    <t>Насос-1 (яч.22)</t>
  </si>
  <si>
    <t>ПС Известковая ф.2 (яч.16)</t>
  </si>
  <si>
    <t>ПС-16 ф.2 (яч.2)</t>
  </si>
  <si>
    <t>ПС-1 ф.2 (яч.18)</t>
  </si>
  <si>
    <t>Небаланс по шине 2С 6 кВ</t>
  </si>
  <si>
    <t>Небаланс по шинам 6 кВ</t>
  </si>
  <si>
    <t>Замер провёл:</t>
  </si>
  <si>
    <t xml:space="preserve">Начальник ЦСиП ВГОК </t>
  </si>
  <si>
    <t>Д.Е. Боровков</t>
  </si>
  <si>
    <t>Контрольные замеры по ПС 110/10 кВ Воздушная</t>
  </si>
  <si>
    <t>&lt;нет&gt;</t>
  </si>
  <si>
    <t>3С</t>
  </si>
  <si>
    <t>4С</t>
  </si>
  <si>
    <t>110 кВ</t>
  </si>
  <si>
    <t>10 кВ</t>
  </si>
  <si>
    <t>Нагрузка, приведенная к шинам 110 кВ, с учетом потерь, МВА</t>
  </si>
  <si>
    <t>Т№1 - НН1</t>
  </si>
  <si>
    <t>Т№2 - НН1</t>
  </si>
  <si>
    <t>Т№1 - НН2</t>
  </si>
  <si>
    <t>Т№2 - НН2</t>
  </si>
  <si>
    <t>1С 10 кВ</t>
  </si>
  <si>
    <t>В 10 кВ Т№1 1С</t>
  </si>
  <si>
    <t>ГТК-1 (яч.8)</t>
  </si>
  <si>
    <t>Небаланс по шине 1С 10 кВ</t>
  </si>
  <si>
    <t>2С 10 кВ</t>
  </si>
  <si>
    <t>В 10 кВ Т№2 2С</t>
  </si>
  <si>
    <t>ГТК-2 (яч.14)</t>
  </si>
  <si>
    <t>Небаланс по шине 2С 10 кВ</t>
  </si>
  <si>
    <t>3С 10 кВ</t>
  </si>
  <si>
    <t>В 10 кВ Т№1 3С</t>
  </si>
  <si>
    <t>ТП1 Т1 (яч.18)</t>
  </si>
  <si>
    <t>ТП2 Т1 (яч.19)</t>
  </si>
  <si>
    <t>ДТК-1 (яч.17)</t>
  </si>
  <si>
    <t>АТК (яч.16)</t>
  </si>
  <si>
    <t>ТСН-1 (яч.20)</t>
  </si>
  <si>
    <t>Небаланс по шине 3С 10 кВ</t>
  </si>
  <si>
    <t>4С 10 кВ</t>
  </si>
  <si>
    <t>В 10 кВ Т№2 4С</t>
  </si>
  <si>
    <t>ТСН-2 (яч.25)</t>
  </si>
  <si>
    <t>ТП1 Т2 (яч.27)</t>
  </si>
  <si>
    <t>ТП2 Т2 (яч.28)</t>
  </si>
  <si>
    <t>ДТК-2 (яч.29)</t>
  </si>
  <si>
    <t>Небаланс по шине 4С 10 кВ</t>
  </si>
  <si>
    <t>Небаланс по шинам 10 кВ</t>
  </si>
  <si>
    <t>Царегородцев</t>
  </si>
  <si>
    <t>Шведов</t>
  </si>
  <si>
    <t>Технический директор</t>
  </si>
  <si>
    <t>филиала ООО "ЕвразЭнергоТранс" в г. Нижний Тагил</t>
  </si>
  <si>
    <t>К.С. Матяш</t>
  </si>
  <si>
    <t>Начальник ЦСиП НТМК</t>
  </si>
  <si>
    <t>С.В. Шпаков</t>
  </si>
  <si>
    <t>Исполнитель:</t>
  </si>
  <si>
    <t>П.В. Татаурова</t>
  </si>
  <si>
    <t>т. 49-13-38</t>
  </si>
  <si>
    <t>Контрольные замеры по ПС 35/6 кВ Горная</t>
  </si>
  <si>
    <t>Горбуново (яч.1)</t>
  </si>
  <si>
    <t>выкл.</t>
  </si>
  <si>
    <t>Леба (яч.26)</t>
  </si>
  <si>
    <t>Штурмовой (яч.13)</t>
  </si>
  <si>
    <t>ТСН-1 (яч.22)</t>
  </si>
  <si>
    <t>Голый камень (яч.16)</t>
  </si>
  <si>
    <t>Экскаваторы РОР (яч.15)</t>
  </si>
  <si>
    <t>Таркус-1 (яч.3)</t>
  </si>
  <si>
    <t>Контрольные замеры по ПС 110/6 кВ Доменная</t>
  </si>
  <si>
    <t>1С 110 кВ</t>
  </si>
  <si>
    <t>В 110 кВ Т№1 1С</t>
  </si>
  <si>
    <t>Тагил</t>
  </si>
  <si>
    <t>Небаланс по шине 1С 110 кВ</t>
  </si>
  <si>
    <t>2С 110 кВ</t>
  </si>
  <si>
    <t>В 110 кВ Т№2 2С</t>
  </si>
  <si>
    <t>Вязовская</t>
  </si>
  <si>
    <t>Небаланс по шине 2С 110 кВ</t>
  </si>
  <si>
    <t>Небаланс по шинам 110 кВ</t>
  </si>
  <si>
    <t>1-К 1500 (яч.38)</t>
  </si>
  <si>
    <t>2-450 (яч.37)</t>
  </si>
  <si>
    <t>1-ТД1 (яч.37)</t>
  </si>
  <si>
    <t>Резервный ввод 2 ПС 25(яч.37)</t>
  </si>
  <si>
    <t>ТСН-1 (яч.37)</t>
  </si>
  <si>
    <t>10-К 1500 (яч.36)</t>
  </si>
  <si>
    <t>1-55 (яч.4)</t>
  </si>
  <si>
    <t>4-ТД1 (яч.4)</t>
  </si>
  <si>
    <t>Резервный ввод 2 ПС 24(яч.31)</t>
  </si>
  <si>
    <t>2-55 (яч.9)</t>
  </si>
  <si>
    <t>2-К 1500 (яч.8)</t>
  </si>
  <si>
    <t>8-К 1500 (яч.33)</t>
  </si>
  <si>
    <t>1-450 (яч.6)</t>
  </si>
  <si>
    <t>ТСН-2 (яч.6)</t>
  </si>
  <si>
    <t>ПС 300 (яч.6)</t>
  </si>
  <si>
    <t>3С 6 кВ</t>
  </si>
  <si>
    <t>В 6 кВ Т№1 3С</t>
  </si>
  <si>
    <t>1-452 (яч.11)</t>
  </si>
  <si>
    <t>1-ТД2 (яч.11)</t>
  </si>
  <si>
    <t>2-2 (яч.11)</t>
  </si>
  <si>
    <t>ДАК-1 (яч.30)</t>
  </si>
  <si>
    <t>7-К 1500 (яч.13)</t>
  </si>
  <si>
    <t>4-К 1500 (яч.14)</t>
  </si>
  <si>
    <t>1-451 (яч.28)</t>
  </si>
  <si>
    <t>12-К 1500 (яч.27)</t>
  </si>
  <si>
    <t>Небаланс по шине 3С 6 кВ</t>
  </si>
  <si>
    <t>4С 6 кВ</t>
  </si>
  <si>
    <t>В 6 кВ Т№2 4С</t>
  </si>
  <si>
    <t>9-К 1500 (яч.23)</t>
  </si>
  <si>
    <t>ДАК-3 (яч.19)</t>
  </si>
  <si>
    <t>4-ТД2 (яч.24)</t>
  </si>
  <si>
    <t>2-452  (яч.26)</t>
  </si>
  <si>
    <t>Т7 ТЭЦ (яч.26)</t>
  </si>
  <si>
    <t>2-451 (яч.26)</t>
  </si>
  <si>
    <t>Небаланс по шине 4С 6 кВ</t>
  </si>
  <si>
    <t>Соколова</t>
  </si>
  <si>
    <t>Контрольные замеры по ПС 110/6 кВ Евстюниха</t>
  </si>
  <si>
    <t>Сад Горняк 2 (яч.27)</t>
  </si>
  <si>
    <t>ТП Котельная шахты Т-1 (яч.31</t>
  </si>
  <si>
    <t>Компрессор 5 (яч.33)</t>
  </si>
  <si>
    <t>ПС Калориферная ф.1 (яч.35)</t>
  </si>
  <si>
    <t>ПС Фланговая ф.1 (яч.19)</t>
  </si>
  <si>
    <t>ПС АБК ф.1 (яч.17)</t>
  </si>
  <si>
    <t>Поселок Евстюниха (яч.15)</t>
  </si>
  <si>
    <t>Компреесор 2 (яч.11)</t>
  </si>
  <si>
    <t>Компрессор 1 (яч.9)</t>
  </si>
  <si>
    <t>Скиповый подъем (яч.7)</t>
  </si>
  <si>
    <t>ЦПП-0,00гор. ф.1 (яч.3)</t>
  </si>
  <si>
    <t>ЦПП-240гор. ф.1 (яч.1)</t>
  </si>
  <si>
    <t>ЦПП-240гор. ф.2 (яч.2)</t>
  </si>
  <si>
    <t>ЦПП-0,00гор. ф.2 (яч.4)</t>
  </si>
  <si>
    <t>Компрессор 4 (яч.8)</t>
  </si>
  <si>
    <t>Компрессор 3 (яч.10)</t>
  </si>
  <si>
    <t>ПС АБК ф.2 (яч.14)</t>
  </si>
  <si>
    <t>ТП Насосн 1 подъема 1 (яч.16)</t>
  </si>
  <si>
    <t>УМП (яч.18)</t>
  </si>
  <si>
    <t>ПС Фланговая ф.2 (яч.20)</t>
  </si>
  <si>
    <t>ПС Калориферная ф.2 (яч.36)</t>
  </si>
  <si>
    <t>Клетьевой подъем (яч.34)</t>
  </si>
  <si>
    <t>ТП Котельная шахты Т-2 (яч.32</t>
  </si>
  <si>
    <t>Двигатель СД-2500 (яч.26)</t>
  </si>
  <si>
    <t>Контрольные замеры по ПС 35/6 кВ Карьер</t>
  </si>
  <si>
    <t>СВ 6 кВ 1С-2С</t>
  </si>
  <si>
    <t>Карьер 1 (яч.21)</t>
  </si>
  <si>
    <t>Оборудованный резерв (яч.17)</t>
  </si>
  <si>
    <t>Карьер 2 (яч.15)</t>
  </si>
  <si>
    <t>СВ 6 кВ 2С-1С</t>
  </si>
  <si>
    <t>Карьер 4 (яч.16)</t>
  </si>
  <si>
    <t>Депо Т-1 (яч.18)</t>
  </si>
  <si>
    <t>Тр-р РОР 100кВа (яч.20)</t>
  </si>
  <si>
    <t>Карьер 3 (яч.22)</t>
  </si>
  <si>
    <t>Карьер 5 (яч.24)</t>
  </si>
  <si>
    <t>Котельная ГГМ (яч.26)</t>
  </si>
  <si>
    <t>Контрольные замеры по ПС 110/6 кВ Кислородная</t>
  </si>
  <si>
    <t>СВ 110 кВ 1С-2С</t>
  </si>
  <si>
    <t>СВ 110 кВ 2С-1С</t>
  </si>
  <si>
    <t>1-51 (яч.2)</t>
  </si>
  <si>
    <t>1-38 (яч.7)</t>
  </si>
  <si>
    <t>1-252 (яч.7)</t>
  </si>
  <si>
    <t>1-44 (яч.9)</t>
  </si>
  <si>
    <t>1-12 (яч.9)</t>
  </si>
  <si>
    <t>1-48 (яч.11)</t>
  </si>
  <si>
    <t>1-426 (яч.11)</t>
  </si>
  <si>
    <t>1-39 (яч.12)</t>
  </si>
  <si>
    <t>1-26 (яч.13)</t>
  </si>
  <si>
    <t>3-12 (яч.15)</t>
  </si>
  <si>
    <t>2-39 (яч.18)</t>
  </si>
  <si>
    <t>2-38 (яч.19)</t>
  </si>
  <si>
    <t>2-252 (яч.19)</t>
  </si>
  <si>
    <t>2-44 (яч.21)</t>
  </si>
  <si>
    <t>2-48 (яч.23)</t>
  </si>
  <si>
    <t>2-426 (яч.23)</t>
  </si>
  <si>
    <t>Тагилспецстрой (яч.26)</t>
  </si>
  <si>
    <t>2-51 (яч.26)</t>
  </si>
  <si>
    <t>2-640 (яч.27)</t>
  </si>
  <si>
    <t>2-26 (яч.27)</t>
  </si>
  <si>
    <t>Степченков</t>
  </si>
  <si>
    <t>Контрольные замеры по ПС 110/35/6 кВ Коксовая</t>
  </si>
  <si>
    <t>1СШ</t>
  </si>
  <si>
    <t>2СШ</t>
  </si>
  <si>
    <t>№3</t>
  </si>
  <si>
    <t>№4</t>
  </si>
  <si>
    <t>№5</t>
  </si>
  <si>
    <t>в резерве</t>
  </si>
  <si>
    <t>Т№5 - НН</t>
  </si>
  <si>
    <t>Т№3 - НН1</t>
  </si>
  <si>
    <t>Т№4 - НН1</t>
  </si>
  <si>
    <t>Т№3 - НН2</t>
  </si>
  <si>
    <t>Т№4 - НН2</t>
  </si>
  <si>
    <t>1СШ 110 кВ</t>
  </si>
  <si>
    <t>В 110 кВ Т№1 1СШ</t>
  </si>
  <si>
    <t>В 110 кВ Т№3 1СШ</t>
  </si>
  <si>
    <t>В 110 кВ Т№5 1СШ</t>
  </si>
  <si>
    <t>НТМК 1 (яч.1)</t>
  </si>
  <si>
    <t>Небаланс по шине 1СШ 110 кВ</t>
  </si>
  <si>
    <t>2СШ 110 кВ</t>
  </si>
  <si>
    <t>В 110 кВ Т№2 2СШ</t>
  </si>
  <si>
    <t>В 110 кВ Т№4 2СШ</t>
  </si>
  <si>
    <t>НТМК 2 (яч.3)</t>
  </si>
  <si>
    <t>Небаланс по шине 2СШ 110 кВ</t>
  </si>
  <si>
    <t>АКОС-1 (яч.3)</t>
  </si>
  <si>
    <t>АКОС-2 (яч.4)</t>
  </si>
  <si>
    <t>АКОС-3 (яч.13)</t>
  </si>
  <si>
    <t>АКОС-4 (яч.14)</t>
  </si>
  <si>
    <t>3С 35 кВ</t>
  </si>
  <si>
    <t>В 35 кВ Т№5 3С</t>
  </si>
  <si>
    <t>Небаланс по шине 3С 35 кВ</t>
  </si>
  <si>
    <t>В 6 кВ Т№3 1С</t>
  </si>
  <si>
    <t>1-81 (яч.1,2)</t>
  </si>
  <si>
    <t>2-79 (яч.12)</t>
  </si>
  <si>
    <t>1-18 (яч.14)</t>
  </si>
  <si>
    <t>1-299 (яч.15)</t>
  </si>
  <si>
    <t>1-60 (яч.18)</t>
  </si>
  <si>
    <t>2-459, ПС 466 (яч.23)</t>
  </si>
  <si>
    <t>В 6 кВ Т№4 2С</t>
  </si>
  <si>
    <t>ТСН-1 (яч.26)</t>
  </si>
  <si>
    <t>2-60 (яч.28)</t>
  </si>
  <si>
    <t>3-18 (яч.30)</t>
  </si>
  <si>
    <t>В 6 кВ Т№3 3С</t>
  </si>
  <si>
    <t>1-59 (яч.82)</t>
  </si>
  <si>
    <t>ТСН-2 (яч.79)</t>
  </si>
  <si>
    <t>3-299 (яч.73)</t>
  </si>
  <si>
    <t>2-295 (яч.72)</t>
  </si>
  <si>
    <t>В 6 кВ Т№4 4С</t>
  </si>
  <si>
    <t>2-59 (яч.68)</t>
  </si>
  <si>
    <t>3-81 (яч.55,56)</t>
  </si>
  <si>
    <t>Степченкова</t>
  </si>
  <si>
    <t>Контрольные замеры по ПС 110/6 кВ Магнетитовая</t>
  </si>
  <si>
    <t>ПС Закладочн. комплекс (яч.1)</t>
  </si>
  <si>
    <t>ПС-11 ф.1 (яч.3)</t>
  </si>
  <si>
    <t>ПС Компрессорная ф.1 (яч.9)</t>
  </si>
  <si>
    <t>ЦПП гор.-450м ф.1 (яч.11)</t>
  </si>
  <si>
    <t>ЦПП гор.-130м ф.1 (яч.13)</t>
  </si>
  <si>
    <t>ПС Котельная ф.1 (яч.15)</t>
  </si>
  <si>
    <t>В 6 кВ Т№1 2С</t>
  </si>
  <si>
    <t>ф.2 Двигатель шахта 15 (яч.12)</t>
  </si>
  <si>
    <t>ПС ВЖР ф.1 (яч.8)</t>
  </si>
  <si>
    <t>ПС Нососная-130 гор. ф.1(яч.6)</t>
  </si>
  <si>
    <t>Машинное отеление ф.1 (яч.10)</t>
  </si>
  <si>
    <t>ПС Копер ф.1 (яч.14)</t>
  </si>
  <si>
    <t>Ш. Клет.подъем.машина (яч.16)</t>
  </si>
  <si>
    <t>В 6 кВ Т№2 3С</t>
  </si>
  <si>
    <t>ПС Компрессорная ф.2 (яч.25)</t>
  </si>
  <si>
    <t>ЦПП гор.-130м ф.2 (яч.29)</t>
  </si>
  <si>
    <t>ЦПП гор.-450м ф.2 (яч.33)</t>
  </si>
  <si>
    <t>ПС ВЖР ф.2 (яч.31)</t>
  </si>
  <si>
    <t>ПС Котельная ф.2 (яч.27)</t>
  </si>
  <si>
    <t>ПС-11 ф.2 (яч.35)</t>
  </si>
  <si>
    <t>ПС Насосная-130 гор.ф.2(яч.40</t>
  </si>
  <si>
    <t>Машинное отеление ф.2 (яч.32)</t>
  </si>
  <si>
    <t>ф.1 Двигатель шахта 15 (яч.34)</t>
  </si>
  <si>
    <t>ТП-7 Т 630кВа (яч.42)</t>
  </si>
  <si>
    <t>Ш. Клет. подъем.машина(яч.26)</t>
  </si>
  <si>
    <t>ПС Копер ф.2 (яч.28)</t>
  </si>
  <si>
    <t>Контрольные замеры по ПС 110/6 кВ Нижняя</t>
  </si>
  <si>
    <t>Т№3 - НН</t>
  </si>
  <si>
    <t>1-12 (яч.19)</t>
  </si>
  <si>
    <t>1-8 (яч.18)</t>
  </si>
  <si>
    <t>МПГЭС ВЛ-17 (яч.17)</t>
  </si>
  <si>
    <t>1-11 (яч.15)</t>
  </si>
  <si>
    <t>1-4 (яч.12)</t>
  </si>
  <si>
    <t>1-2 (яч.10)</t>
  </si>
  <si>
    <t>1-9 (яч.9)</t>
  </si>
  <si>
    <t>1-КТП-10 (яч.8)</t>
  </si>
  <si>
    <t>МПГЭС ВЛ-6 (яч.6)</t>
  </si>
  <si>
    <t>1-5 (яч.4)</t>
  </si>
  <si>
    <t>УК3, УК4 (яч.51)</t>
  </si>
  <si>
    <t>МПГЭС ВЛ-42 (яч.42)</t>
  </si>
  <si>
    <t>2-5 (яч.40)</t>
  </si>
  <si>
    <t>2-4 (яч.37)</t>
  </si>
  <si>
    <t>2-2 (яч.36)</t>
  </si>
  <si>
    <t>2-9 (яч.35)</t>
  </si>
  <si>
    <t>2-11 (яч.33)</t>
  </si>
  <si>
    <t>2-8 (яч.31)</t>
  </si>
  <si>
    <t>2-КТП-10 (яч.30)</t>
  </si>
  <si>
    <t>МПГЭС ВЛ-29 (яч.29)</t>
  </si>
  <si>
    <t>2-12 (яч.28)</t>
  </si>
  <si>
    <t xml:space="preserve"> КТП Кузница (яч.27)</t>
  </si>
  <si>
    <t>УК1, УК2 (яч.45)</t>
  </si>
  <si>
    <t>Тр 91 Т-1 (яч.74)</t>
  </si>
  <si>
    <t>ФКУ (яч.76)</t>
  </si>
  <si>
    <t>Тр 91 Т-2 (яч.77)</t>
  </si>
  <si>
    <t>Гребнева</t>
  </si>
  <si>
    <t>Контрольные замеры по ПС 110/6 кВ НТМК</t>
  </si>
  <si>
    <t>3СШ</t>
  </si>
  <si>
    <t>4СШ</t>
  </si>
  <si>
    <t>Тагил 1 (яч.1)</t>
  </si>
  <si>
    <t>Прокатная (яч.3)</t>
  </si>
  <si>
    <t>Коксовая 1 (яч.5)</t>
  </si>
  <si>
    <t>Связь 1 (яч.10)</t>
  </si>
  <si>
    <t>Тагил 2 (яч.2)</t>
  </si>
  <si>
    <t>Коксовая 2 (яч.7)</t>
  </si>
  <si>
    <t>Связь 2 (яч.9)</t>
  </si>
  <si>
    <t>1СШ 6 кВ</t>
  </si>
  <si>
    <t>В 6 кВ Т№1 1СШ</t>
  </si>
  <si>
    <t>СВ 6 кВ 1СШ-3СШ</t>
  </si>
  <si>
    <t>4-61 (яч.39)</t>
  </si>
  <si>
    <t>1-37 (яч.37)</t>
  </si>
  <si>
    <t>1-14 (яч.35)</t>
  </si>
  <si>
    <t>1-8 (яч.33)</t>
  </si>
  <si>
    <t>1-ТЭЦ (яч.31)</t>
  </si>
  <si>
    <t>3-10 (яч.25)</t>
  </si>
  <si>
    <t>7-ПВС (яч.15)</t>
  </si>
  <si>
    <t>2-57 (яч.13)</t>
  </si>
  <si>
    <t>3-ТЭЦ (яч.11)</t>
  </si>
  <si>
    <t>1-9 (яч.7)</t>
  </si>
  <si>
    <t>1-36 (яч.5)</t>
  </si>
  <si>
    <t>ТСН-1 (яч.3)</t>
  </si>
  <si>
    <t>Небаланс по шине 1СШ 6 кВ</t>
  </si>
  <si>
    <t>2СШ 6 кВ</t>
  </si>
  <si>
    <t>В 6 кВ Т№2 2СШ</t>
  </si>
  <si>
    <t>СВ 6 кВ 2СШ-4СШ</t>
  </si>
  <si>
    <t>ТСН-2 (яч.4)</t>
  </si>
  <si>
    <t>2-37 (яч.6)</t>
  </si>
  <si>
    <t>2-8 (яч.8)</t>
  </si>
  <si>
    <t>2-ТЭЦ (яч.12)</t>
  </si>
  <si>
    <t>2-36 (яч.14)</t>
  </si>
  <si>
    <t>4-ТЭЦ (яч.16)</t>
  </si>
  <si>
    <t>2-17 (яч.18)</t>
  </si>
  <si>
    <t>4-10 (яч.26)</t>
  </si>
  <si>
    <t>2-61 (яч.32)</t>
  </si>
  <si>
    <t>2-9 (яч.34)</t>
  </si>
  <si>
    <t>2-14 (яч.36)</t>
  </si>
  <si>
    <t>8-ПВС (яч.38)</t>
  </si>
  <si>
    <t>Небаланс по шине 2СШ 6 кВ</t>
  </si>
  <si>
    <t>3СШ 6 кВ</t>
  </si>
  <si>
    <t>В 6 кВ Т№3 3СШ</t>
  </si>
  <si>
    <t>СВ 6 кВ 3СШ-4СШ</t>
  </si>
  <si>
    <t>СВ 6 кВ 3СШ-1СШ</t>
  </si>
  <si>
    <t>3-11 (яч.29)</t>
  </si>
  <si>
    <t>1-11 (яч.27)</t>
  </si>
  <si>
    <t>1-10а (яч.23)</t>
  </si>
  <si>
    <t>Небаланс по шине 3СШ 6 кВ</t>
  </si>
  <si>
    <t>4СШ 6 кВ</t>
  </si>
  <si>
    <t>СВ 6 кВ 4СШ-3СШ</t>
  </si>
  <si>
    <t>СВ 6 кВ 4СШ-2СШ</t>
  </si>
  <si>
    <t>2-10а (яч.24)</t>
  </si>
  <si>
    <t>2-11 (яч.28)</t>
  </si>
  <si>
    <t>4-11 (яч.30)</t>
  </si>
  <si>
    <t>Небаланс по шине 4СШ 6 кВ</t>
  </si>
  <si>
    <t>Павлова</t>
  </si>
  <si>
    <t>Южакова</t>
  </si>
  <si>
    <t>Контрольные замеры по ПС 110/6 кВ Обжиговая</t>
  </si>
  <si>
    <t>ТСН</t>
  </si>
  <si>
    <t>СШ (С)</t>
  </si>
  <si>
    <t>ТСН№1</t>
  </si>
  <si>
    <t>ТСН№2</t>
  </si>
  <si>
    <t>1С, 2С</t>
  </si>
  <si>
    <t>1-461 (яч.3)</t>
  </si>
  <si>
    <t>1-463 (яч.4)</t>
  </si>
  <si>
    <t>1-462 (яч.8)</t>
  </si>
  <si>
    <t>2-463 (яч.12)</t>
  </si>
  <si>
    <t>2-462 (яч.13)</t>
  </si>
  <si>
    <t>2-461 (яч.14)</t>
  </si>
  <si>
    <t>ДОФ-3 (яч.16)</t>
  </si>
  <si>
    <t>Абросимов</t>
  </si>
  <si>
    <t>Липовцев</t>
  </si>
  <si>
    <t>Контрольные замеры по ПС 110/6 кВ Обогатительная</t>
  </si>
  <si>
    <t>ГЛК  Гора Долгая ф.1 (яч.31)</t>
  </si>
  <si>
    <t>Литейка 1 (яч.29)</t>
  </si>
  <si>
    <t>ПС Каменск.насосн.ф.2 (яч.27)</t>
  </si>
  <si>
    <t>ПС Шахта 13 ф.1 (яч.25)</t>
  </si>
  <si>
    <t>ПС РП-1 ф.1 (яч.23)</t>
  </si>
  <si>
    <t>Грат №4 (яч.21)</t>
  </si>
  <si>
    <t>Землесосн.станция Т-1 (яч.19)</t>
  </si>
  <si>
    <t>ТП-5 Т 630кВа (яч.7)</t>
  </si>
  <si>
    <t>ТП-4 Т-1 1000кВа (яч.9)</t>
  </si>
  <si>
    <t>ТП-4 Т-2 1000кВа (яч.10)</t>
  </si>
  <si>
    <t>ТП РСЦ Т 180кВа (яч.8)</t>
  </si>
  <si>
    <t>Землесосн.станция Т-2 (яч.2)</t>
  </si>
  <si>
    <t>ТП-3 Т 630кВа (яч.20)</t>
  </si>
  <si>
    <t>Литейка 2 (яч.22)</t>
  </si>
  <si>
    <t>ПС РП-1 ф.2 (яч.24)</t>
  </si>
  <si>
    <t>ПС Шахта 13 ф.2 (яч.26)</t>
  </si>
  <si>
    <t>ПС Каменск.насосн.ф.1 (яч.28)</t>
  </si>
  <si>
    <t>ГЛК Гора Долгая ф.2 (яч.30)</t>
  </si>
  <si>
    <t>Грат №3 (яч.32)</t>
  </si>
  <si>
    <t>Контрольные замеры по ПС 110/10/6 кВ Прокатная</t>
  </si>
  <si>
    <t>СВ 110 кВ 1СШ-2СШ</t>
  </si>
  <si>
    <t>НТМК</t>
  </si>
  <si>
    <t>Вязовская 1</t>
  </si>
  <si>
    <t>СВ 110 кВ 2СШ-1СШ</t>
  </si>
  <si>
    <t>Вязовская 2</t>
  </si>
  <si>
    <t>В 10 кВ Т№3 1С</t>
  </si>
  <si>
    <t>СВ 10 кВ 1С-3С</t>
  </si>
  <si>
    <t>2-73 (яч.2)</t>
  </si>
  <si>
    <t>1-73 (яч.4)</t>
  </si>
  <si>
    <t>2-71 (яч.11)</t>
  </si>
  <si>
    <t>В 10 кВ Т№3 2С</t>
  </si>
  <si>
    <t>СВ 10 кВ 2С-4С</t>
  </si>
  <si>
    <t>2-75 (яч.16)</t>
  </si>
  <si>
    <t>2-76 (яч.24)</t>
  </si>
  <si>
    <t>В 10 кВ Т№4 3С</t>
  </si>
  <si>
    <t>СВ 10 кВ 3С-1С</t>
  </si>
  <si>
    <t>1-75 (яч.17)</t>
  </si>
  <si>
    <t>1-76 (яч.23)</t>
  </si>
  <si>
    <t>1-71 (яч.35)</t>
  </si>
  <si>
    <t>В 10 кВ Т№4 4С</t>
  </si>
  <si>
    <t>СВ 10 кВ 4С-2С</t>
  </si>
  <si>
    <t>1-74 (яч.40)</t>
  </si>
  <si>
    <t>2-74 (яч.44)</t>
  </si>
  <si>
    <t>СВ 6 кВ 1С-3С</t>
  </si>
  <si>
    <t>1-54 (яч.5)</t>
  </si>
  <si>
    <t>1-298 (яч.7)</t>
  </si>
  <si>
    <t>ТСН-1 (яч.9)</t>
  </si>
  <si>
    <t>1-70 (яч.11)</t>
  </si>
  <si>
    <t>2-52 (яч.17)</t>
  </si>
  <si>
    <t>СВ 6 кВ 2С-4С</t>
  </si>
  <si>
    <t>1-35 (яч.4)</t>
  </si>
  <si>
    <t>1-30 (яч.6)</t>
  </si>
  <si>
    <t>2-72 (яч.10)</t>
  </si>
  <si>
    <t>3-53 (яч.16)</t>
  </si>
  <si>
    <t>Арсенал-НТ (яч.18)</t>
  </si>
  <si>
    <t>СВ 6 кВ 3С-1С</t>
  </si>
  <si>
    <t>2-30 (яч.29)</t>
  </si>
  <si>
    <t>1-53 (яч.33)</t>
  </si>
  <si>
    <t>1-72 (яч.35)</t>
  </si>
  <si>
    <t>1-52 (яч.43)</t>
  </si>
  <si>
    <t>СВ 6 кВ 4С-2С</t>
  </si>
  <si>
    <t>3-52 (яч.30)</t>
  </si>
  <si>
    <t>2-54 (яч.36)</t>
  </si>
  <si>
    <t>2-70 (яч.38)</t>
  </si>
  <si>
    <t>2-298 (яч.40)</t>
  </si>
  <si>
    <t>ТСН-2 (яч.42)</t>
  </si>
  <si>
    <t>2-35 (яч.48)</t>
  </si>
  <si>
    <t>Бушина</t>
  </si>
  <si>
    <t>Контрольные замеры по ПС 35/6 кВ Шахта</t>
  </si>
  <si>
    <t>1СШ 35 кВ</t>
  </si>
  <si>
    <t>В 35 кВ Т№1 1СШ</t>
  </si>
  <si>
    <t>Лебяжка (яч.1)</t>
  </si>
  <si>
    <t>Небаланс по шине 1СШ 35 кВ</t>
  </si>
  <si>
    <t>2СШ 35 кВ</t>
  </si>
  <si>
    <t>В 35 кВ Т№2 2СШ</t>
  </si>
  <si>
    <t>Районная (яч.2)</t>
  </si>
  <si>
    <t>Небаланс по шине 2СШ 35 кВ</t>
  </si>
  <si>
    <t>ПС Насосная-1 ф.1 (яч.4)</t>
  </si>
  <si>
    <t>ИП Садилов (яч.20)</t>
  </si>
  <si>
    <t>Кирпичный завод (яч.15)</t>
  </si>
  <si>
    <t>Западный карьер (яч.16)</t>
  </si>
  <si>
    <t>ПС Насосная-1 ф.2 (яч.17)</t>
  </si>
  <si>
    <t>Контрольные замеры по ПС 110/10/6 кВ Шлаковая</t>
  </si>
  <si>
    <t>Т№1 - СН</t>
  </si>
  <si>
    <t>Т№2 - СН</t>
  </si>
  <si>
    <t>1-97 (яч.1)</t>
  </si>
  <si>
    <t>1-112 (яч.6)</t>
  </si>
  <si>
    <t>ТСН-1 (яч.14)</t>
  </si>
  <si>
    <t>2-112 (яч.19)</t>
  </si>
  <si>
    <t>ТСН-2 (яч.29)</t>
  </si>
  <si>
    <t>2-97 (яч.31)</t>
  </si>
  <si>
    <t>Арсенал-1 (яч.1)</t>
  </si>
  <si>
    <t>1-115, 113 (яч.2)</t>
  </si>
  <si>
    <t>1-42 (яч.4)</t>
  </si>
  <si>
    <t>1-111 (яч.9)</t>
  </si>
  <si>
    <t>2-42 (яч.12)</t>
  </si>
  <si>
    <t>ПС 256 (яч.13)</t>
  </si>
  <si>
    <t>ПС 257 (яч.15)</t>
  </si>
  <si>
    <t>2-111 (яч.16)</t>
  </si>
  <si>
    <t>2-115, 113 (яч.20)</t>
  </si>
  <si>
    <t>Арсенал-2 (яч.21)</t>
  </si>
  <si>
    <t>Мехоношин</t>
  </si>
  <si>
    <t>Дата: 15.12.2021 г.</t>
  </si>
  <si>
    <t>Начальник ОДС ЦСиП ВГОК</t>
  </si>
  <si>
    <t xml:space="preserve">                         О.А. Смирнова</t>
  </si>
  <si>
    <t xml:space="preserve">                               О.А. Смирнова</t>
  </si>
  <si>
    <t xml:space="preserve">Начальник ОДС </t>
  </si>
  <si>
    <t xml:space="preserve">                        О.А. Смирнова</t>
  </si>
  <si>
    <t xml:space="preserve">                              О.А. Смирнова</t>
  </si>
  <si>
    <t>Панюков</t>
  </si>
  <si>
    <t>резерв (яч.29 шк.42)</t>
  </si>
  <si>
    <t>Симушкин</t>
  </si>
  <si>
    <t>Батаев</t>
  </si>
  <si>
    <t>Ахиреева</t>
  </si>
  <si>
    <t>Ожигина</t>
  </si>
  <si>
    <t>Зудова</t>
  </si>
  <si>
    <t>Чадин</t>
  </si>
  <si>
    <t>Килин</t>
  </si>
  <si>
    <t>Антипина</t>
  </si>
  <si>
    <t>Починина</t>
  </si>
  <si>
    <t>Лукьянова</t>
  </si>
  <si>
    <t>Немыкина</t>
  </si>
  <si>
    <t>Запевалов</t>
  </si>
  <si>
    <t>Заевалов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</si>
</sst>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/>
    <xf numFmtId="164" fontId="1" fillId="0" borderId="14" xfId="0" applyNumberFormat="1" applyFont="1" applyBorder="1"/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18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/>
    <xf numFmtId="164" fontId="1" fillId="0" borderId="13" xfId="0" applyNumberFormat="1" applyFont="1" applyBorder="1"/>
    <xf numFmtId="0" fontId="2" fillId="0" borderId="11" xfId="0" applyFont="1" applyBorder="1" applyAlignment="1">
      <alignment horizontal="center" vertical="center"/>
    </xf>
    <xf numFmtId="0" fontId="1" fillId="0" borderId="0" xfId="0" applyFont="1"/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35" xfId="0" applyFont="1" applyBorder="1"/>
    <xf numFmtId="0" fontId="1" fillId="0" borderId="0" xfId="0" applyFont="1"/>
    <xf numFmtId="0" fontId="2" fillId="0" borderId="11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7" fillId="0" borderId="10" xfId="0" applyNumberFormat="1" applyFont="1" applyBorder="1"/>
    <xf numFmtId="2" fontId="7" fillId="0" borderId="43" xfId="0" applyNumberFormat="1" applyFont="1" applyBorder="1"/>
    <xf numFmtId="165" fontId="7" fillId="0" borderId="46" xfId="0" applyNumberFormat="1" applyFont="1" applyBorder="1"/>
    <xf numFmtId="165" fontId="7" fillId="0" borderId="10" xfId="0" applyNumberFormat="1" applyFont="1" applyBorder="1"/>
    <xf numFmtId="0" fontId="1" fillId="0" borderId="2" xfId="0" applyFont="1" applyBorder="1"/>
    <xf numFmtId="0" fontId="2" fillId="0" borderId="6" xfId="0" applyFont="1" applyBorder="1" applyAlignment="1">
      <alignment horizontal="right" indent="1"/>
    </xf>
    <xf numFmtId="0" fontId="2" fillId="0" borderId="3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2" fontId="6" fillId="0" borderId="15" xfId="0" applyNumberFormat="1" applyFont="1" applyBorder="1"/>
    <xf numFmtId="2" fontId="6" fillId="0" borderId="42" xfId="0" applyNumberFormat="1" applyFont="1" applyBorder="1"/>
    <xf numFmtId="0" fontId="7" fillId="0" borderId="4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65" fontId="6" fillId="0" borderId="45" xfId="0" applyNumberFormat="1" applyFont="1" applyBorder="1"/>
    <xf numFmtId="165" fontId="6" fillId="0" borderId="15" xfId="0" applyNumberFormat="1" applyFont="1" applyBorder="1"/>
    <xf numFmtId="2" fontId="9" fillId="0" borderId="18" xfId="0" applyNumberFormat="1" applyFont="1" applyBorder="1"/>
    <xf numFmtId="2" fontId="9" fillId="0" borderId="35" xfId="0" applyNumberFormat="1" applyFont="1" applyBorder="1"/>
    <xf numFmtId="165" fontId="1" fillId="0" borderId="28" xfId="0" applyNumberFormat="1" applyFont="1" applyBorder="1"/>
    <xf numFmtId="165" fontId="1" fillId="0" borderId="18" xfId="0" applyNumberFormat="1" applyFont="1" applyBorder="1"/>
    <xf numFmtId="0" fontId="7" fillId="0" borderId="4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" fillId="0" borderId="28" xfId="0" applyFont="1" applyBorder="1"/>
    <xf numFmtId="0" fontId="2" fillId="0" borderId="18" xfId="0" applyFont="1" applyBorder="1"/>
    <xf numFmtId="2" fontId="5" fillId="0" borderId="18" xfId="0" applyNumberFormat="1" applyFont="1" applyBorder="1"/>
    <xf numFmtId="2" fontId="5" fillId="0" borderId="35" xfId="0" applyNumberFormat="1" applyFont="1" applyBorder="1"/>
    <xf numFmtId="165" fontId="5" fillId="0" borderId="28" xfId="0" applyNumberFormat="1" applyFont="1" applyBorder="1"/>
    <xf numFmtId="165" fontId="5" fillId="0" borderId="18" xfId="0" applyNumberFormat="1" applyFont="1" applyBorder="1"/>
    <xf numFmtId="2" fontId="6" fillId="0" borderId="23" xfId="0" applyNumberFormat="1" applyFont="1" applyBorder="1"/>
    <xf numFmtId="2" fontId="6" fillId="0" borderId="36" xfId="0" applyNumberFormat="1" applyFont="1" applyBorder="1"/>
    <xf numFmtId="165" fontId="6" fillId="0" borderId="37" xfId="0" applyNumberFormat="1" applyFont="1" applyBorder="1"/>
    <xf numFmtId="165" fontId="6" fillId="0" borderId="23" xfId="0" applyNumberFormat="1" applyFont="1" applyBorder="1"/>
    <xf numFmtId="0" fontId="2" fillId="0" borderId="4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1" xfId="0" applyFont="1" applyBorder="1"/>
    <xf numFmtId="165" fontId="1" fillId="0" borderId="44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41" xfId="0" applyNumberFormat="1" applyFont="1" applyBorder="1"/>
    <xf numFmtId="0" fontId="7" fillId="0" borderId="3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right" indent="8"/>
    </xf>
    <xf numFmtId="2" fontId="1" fillId="0" borderId="24" xfId="0" applyNumberFormat="1" applyFont="1" applyBorder="1" applyAlignment="1">
      <alignment horizontal="right" indent="8"/>
    </xf>
    <xf numFmtId="2" fontId="1" fillId="0" borderId="31" xfId="0" applyNumberFormat="1" applyFont="1" applyBorder="1" applyAlignment="1">
      <alignment horizontal="right" indent="8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25" xfId="0" applyNumberFormat="1" applyFont="1" applyBorder="1" applyAlignment="1">
      <alignment horizontal="right" indent="8"/>
    </xf>
    <xf numFmtId="2" fontId="1" fillId="0" borderId="21" xfId="0" applyNumberFormat="1" applyFont="1" applyBorder="1" applyAlignment="1">
      <alignment horizontal="right" indent="8"/>
    </xf>
    <xf numFmtId="2" fontId="1" fillId="0" borderId="26" xfId="0" applyNumberFormat="1" applyFont="1" applyBorder="1" applyAlignment="1">
      <alignment horizontal="right" indent="8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2" xfId="0" applyNumberFormat="1" applyFont="1" applyBorder="1" applyAlignment="1">
      <alignment horizontal="right" indent="8"/>
    </xf>
    <xf numFmtId="2" fontId="1" fillId="0" borderId="16" xfId="0" applyNumberFormat="1" applyFont="1" applyBorder="1" applyAlignment="1">
      <alignment horizontal="right" indent="8"/>
    </xf>
    <xf numFmtId="2" fontId="1" fillId="0" borderId="30" xfId="0" applyNumberFormat="1" applyFont="1" applyBorder="1" applyAlignment="1">
      <alignment horizontal="right" indent="8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 indent="2"/>
    </xf>
    <xf numFmtId="2" fontId="8" fillId="0" borderId="26" xfId="0" applyNumberFormat="1" applyFont="1" applyBorder="1" applyAlignment="1">
      <alignment horizontal="right" indent="2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8" fillId="0" borderId="25" xfId="0" applyNumberFormat="1" applyFont="1" applyBorder="1"/>
    <xf numFmtId="2" fontId="8" fillId="0" borderId="21" xfId="0" applyNumberFormat="1" applyFont="1" applyBorder="1"/>
    <xf numFmtId="2" fontId="8" fillId="0" borderId="2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7" fillId="0" borderId="33" xfId="0" applyNumberFormat="1" applyFont="1" applyBorder="1"/>
    <xf numFmtId="2" fontId="7" fillId="0" borderId="24" xfId="0" applyNumberFormat="1" applyFont="1" applyBorder="1"/>
    <xf numFmtId="2" fontId="7" fillId="0" borderId="2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right" indent="2"/>
    </xf>
    <xf numFmtId="2" fontId="7" fillId="0" borderId="31" xfId="0" applyNumberFormat="1" applyFont="1" applyBorder="1" applyAlignment="1">
      <alignment horizontal="right" indent="2"/>
    </xf>
    <xf numFmtId="2" fontId="7" fillId="0" borderId="32" xfId="0" applyNumberFormat="1" applyFont="1" applyBorder="1"/>
    <xf numFmtId="2" fontId="7" fillId="0" borderId="16" xfId="0" applyNumberFormat="1" applyFont="1" applyBorder="1"/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right" indent="2"/>
    </xf>
    <xf numFmtId="2" fontId="7" fillId="0" borderId="30" xfId="0" applyNumberFormat="1" applyFont="1" applyBorder="1" applyAlignment="1">
      <alignment horizontal="right" indent="2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6" fillId="0" borderId="21" xfId="0" applyNumberFormat="1" applyFont="1" applyBorder="1" applyAlignment="1">
      <alignment horizontal="right" indent="2"/>
    </xf>
    <xf numFmtId="164" fontId="6" fillId="0" borderId="26" xfId="0" applyNumberFormat="1" applyFont="1" applyBorder="1" applyAlignment="1">
      <alignment horizontal="right" indent="2"/>
    </xf>
    <xf numFmtId="164" fontId="6" fillId="0" borderId="25" xfId="0" applyNumberFormat="1" applyFont="1" applyBorder="1"/>
    <xf numFmtId="164" fontId="6" fillId="0" borderId="21" xfId="0" applyNumberFormat="1" applyFont="1" applyBorder="1"/>
    <xf numFmtId="164" fontId="6" fillId="0" borderId="21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right" indent="2"/>
    </xf>
    <xf numFmtId="164" fontId="6" fillId="0" borderId="30" xfId="0" applyNumberFormat="1" applyFont="1" applyBorder="1" applyAlignment="1">
      <alignment horizontal="right" indent="2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6" fillId="0" borderId="32" xfId="0" applyNumberFormat="1" applyFont="1" applyBorder="1"/>
    <xf numFmtId="164" fontId="6" fillId="0" borderId="16" xfId="0" applyNumberFormat="1" applyFont="1" applyBorder="1"/>
    <xf numFmtId="164" fontId="6" fillId="0" borderId="16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36" xfId="0" applyFont="1" applyBorder="1"/>
    <xf numFmtId="0" fontId="6" fillId="0" borderId="13" xfId="0" applyFont="1" applyBorder="1"/>
    <xf numFmtId="0" fontId="6" fillId="0" borderId="34" xfId="0" applyFont="1" applyBorder="1"/>
    <xf numFmtId="0" fontId="1" fillId="0" borderId="37" xfId="0" applyFont="1" applyBorder="1" applyAlignment="1">
      <alignment horizontal="center"/>
    </xf>
    <xf numFmtId="165" fontId="6" fillId="0" borderId="22" xfId="0" applyNumberFormat="1" applyFont="1" applyBorder="1"/>
    <xf numFmtId="2" fontId="6" fillId="0" borderId="13" xfId="0" applyNumberFormat="1" applyFont="1" applyBorder="1"/>
    <xf numFmtId="165" fontId="6" fillId="0" borderId="27" xfId="0" applyNumberFormat="1" applyFont="1" applyBorder="1"/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165" fontId="6" fillId="0" borderId="12" xfId="0" applyNumberFormat="1" applyFont="1" applyBorder="1"/>
    <xf numFmtId="164" fontId="1" fillId="0" borderId="18" xfId="0" applyNumberFormat="1" applyFont="1" applyBorder="1"/>
    <xf numFmtId="164" fontId="1" fillId="0" borderId="35" xfId="0" applyNumberFormat="1" applyFont="1" applyBorder="1"/>
    <xf numFmtId="0" fontId="1" fillId="0" borderId="26" xfId="0" applyFont="1" applyBorder="1" applyAlignment="1">
      <alignment horizontal="right"/>
    </xf>
    <xf numFmtId="2" fontId="9" fillId="0" borderId="13" xfId="0" applyNumberFormat="1" applyFont="1" applyBorder="1"/>
    <xf numFmtId="164" fontId="9" fillId="0" borderId="13" xfId="0" applyNumberFormat="1" applyFont="1" applyBorder="1"/>
    <xf numFmtId="164" fontId="9" fillId="0" borderId="34" xfId="0" applyNumberFormat="1" applyFont="1" applyBorder="1"/>
    <xf numFmtId="0" fontId="1" fillId="0" borderId="28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9" xfId="0" applyFont="1" applyBorder="1"/>
    <xf numFmtId="0" fontId="1" fillId="0" borderId="20" xfId="0" applyFont="1" applyBorder="1"/>
    <xf numFmtId="164" fontId="5" fillId="0" borderId="18" xfId="0" applyNumberFormat="1" applyFont="1" applyBorder="1"/>
    <xf numFmtId="164" fontId="5" fillId="0" borderId="35" xfId="0" applyNumberFormat="1" applyFont="1" applyBorder="1"/>
    <xf numFmtId="165" fontId="1" fillId="0" borderId="17" xfId="0" applyNumberFormat="1" applyFont="1" applyBorder="1"/>
    <xf numFmtId="165" fontId="1" fillId="0" borderId="27" xfId="0" applyNumberFormat="1" applyFont="1" applyBorder="1"/>
    <xf numFmtId="165" fontId="1" fillId="0" borderId="13" xfId="0" applyNumberFormat="1" applyFont="1" applyBorder="1"/>
    <xf numFmtId="164" fontId="1" fillId="0" borderId="13" xfId="0" applyNumberFormat="1" applyFont="1" applyBorder="1"/>
    <xf numFmtId="164" fontId="1" fillId="0" borderId="34" xfId="0" applyNumberFormat="1" applyFont="1" applyBorder="1"/>
    <xf numFmtId="165" fontId="1" fillId="0" borderId="12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2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2" fontId="1" fillId="0" borderId="13" xfId="0" applyNumberFormat="1" applyFont="1" applyBorder="1"/>
    <xf numFmtId="164" fontId="9" fillId="0" borderId="18" xfId="0" applyNumberFormat="1" applyFont="1" applyBorder="1"/>
    <xf numFmtId="164" fontId="9" fillId="0" borderId="35" xfId="0" applyNumberFormat="1" applyFont="1" applyBorder="1"/>
    <xf numFmtId="165" fontId="9" fillId="0" borderId="28" xfId="0" applyNumberFormat="1" applyFont="1" applyBorder="1"/>
    <xf numFmtId="165" fontId="9" fillId="0" borderId="18" xfId="0" applyNumberFormat="1" applyFont="1" applyBorder="1"/>
    <xf numFmtId="2" fontId="1" fillId="0" borderId="18" xfId="0" applyNumberFormat="1" applyFont="1" applyBorder="1"/>
    <xf numFmtId="165" fontId="9" fillId="0" borderId="17" xfId="0" applyNumberFormat="1" applyFont="1" applyBorder="1"/>
    <xf numFmtId="2" fontId="5" fillId="0" borderId="13" xfId="0" applyNumberFormat="1" applyFont="1" applyBorder="1"/>
    <xf numFmtId="164" fontId="5" fillId="0" borderId="13" xfId="0" applyNumberFormat="1" applyFont="1" applyBorder="1"/>
    <xf numFmtId="164" fontId="5" fillId="0" borderId="34" xfId="0" applyNumberFormat="1" applyFont="1" applyBorder="1"/>
    <xf numFmtId="165" fontId="5" fillId="0" borderId="17" xfId="0" applyNumberFormat="1" applyFont="1" applyBorder="1"/>
    <xf numFmtId="165" fontId="5" fillId="0" borderId="27" xfId="0" applyNumberFormat="1" applyFont="1" applyBorder="1"/>
    <xf numFmtId="165" fontId="5" fillId="0" borderId="13" xfId="0" applyNumberFormat="1" applyFont="1" applyBorder="1"/>
    <xf numFmtId="165" fontId="5" fillId="0" borderId="12" xfId="0" applyNumberFormat="1" applyFont="1" applyBorder="1"/>
    <xf numFmtId="165" fontId="9" fillId="0" borderId="12" xfId="0" applyNumberFormat="1" applyFont="1" applyBorder="1"/>
    <xf numFmtId="165" fontId="9" fillId="0" borderId="13" xfId="0" applyNumberFormat="1" applyFont="1" applyBorder="1"/>
    <xf numFmtId="165" fontId="9" fillId="0" borderId="27" xfId="0" applyNumberFormat="1" applyFont="1" applyBorder="1"/>
    <xf numFmtId="0" fontId="1" fillId="0" borderId="28" xfId="0" applyFont="1" applyBorder="1" applyAlignment="1">
      <alignment horizontal="center"/>
    </xf>
    <xf numFmtId="165" fontId="6" fillId="0" borderId="17" xfId="0" applyNumberFormat="1" applyFont="1" applyBorder="1"/>
    <xf numFmtId="0" fontId="6" fillId="0" borderId="18" xfId="0" applyFont="1" applyBorder="1"/>
    <xf numFmtId="2" fontId="6" fillId="0" borderId="18" xfId="0" applyNumberFormat="1" applyFont="1" applyBorder="1"/>
    <xf numFmtId="0" fontId="6" fillId="0" borderId="35" xfId="0" applyFont="1" applyBorder="1"/>
    <xf numFmtId="165" fontId="6" fillId="0" borderId="28" xfId="0" applyNumberFormat="1" applyFont="1" applyBorder="1"/>
    <xf numFmtId="0" fontId="2" fillId="0" borderId="1" xfId="0" applyFont="1" applyBorder="1" applyAlignment="1">
      <alignment horizontal="center" vertical="center"/>
    </xf>
    <xf numFmtId="164" fontId="6" fillId="0" borderId="24" xfId="0" applyNumberFormat="1" applyFont="1" applyBorder="1"/>
    <xf numFmtId="164" fontId="6" fillId="0" borderId="24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right" indent="2"/>
    </xf>
    <xf numFmtId="164" fontId="6" fillId="0" borderId="31" xfId="0" applyNumberFormat="1" applyFont="1" applyBorder="1" applyAlignment="1">
      <alignment horizontal="right" indent="2"/>
    </xf>
    <xf numFmtId="164" fontId="6" fillId="0" borderId="33" xfId="0" applyNumberFormat="1" applyFont="1" applyBorder="1"/>
    <xf numFmtId="2" fontId="1" fillId="0" borderId="35" xfId="0" applyNumberFormat="1" applyFont="1" applyBorder="1"/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1" fillId="0" borderId="34" xfId="0" applyNumberFormat="1" applyFont="1" applyBorder="1"/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1" fillId="0" borderId="45" xfId="0" applyNumberFormat="1" applyFont="1" applyBorder="1"/>
    <xf numFmtId="165" fontId="1" fillId="0" borderId="15" xfId="0" applyNumberFormat="1" applyFont="1" applyBorder="1"/>
    <xf numFmtId="2" fontId="1" fillId="0" borderId="15" xfId="0" applyNumberFormat="1" applyFont="1" applyBorder="1"/>
    <xf numFmtId="2" fontId="1" fillId="0" borderId="42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6" fillId="0" borderId="46" xfId="0" applyNumberFormat="1" applyFont="1" applyBorder="1"/>
    <xf numFmtId="165" fontId="6" fillId="0" borderId="10" xfId="0" applyNumberFormat="1" applyFont="1" applyBorder="1"/>
    <xf numFmtId="2" fontId="6" fillId="0" borderId="10" xfId="0" applyNumberFormat="1" applyFont="1" applyBorder="1"/>
    <xf numFmtId="2" fontId="6" fillId="0" borderId="43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right" indent="2"/>
    </xf>
    <xf numFmtId="164" fontId="6" fillId="0" borderId="4" xfId="0" applyNumberFormat="1" applyFont="1" applyBorder="1" applyAlignment="1">
      <alignment horizontal="right" indent="2"/>
    </xf>
    <xf numFmtId="164" fontId="6" fillId="0" borderId="6" xfId="0" applyNumberFormat="1" applyFont="1" applyBorder="1"/>
    <xf numFmtId="0" fontId="2" fillId="0" borderId="3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tabSelected="1" workbookViewId="0">
      <pane ySplit="3" topLeftCell="A34" activePane="bottomLeft" state="frozenSplit"/>
      <selection pane="bottomLeft" activeCell="M65" sqref="M65:AB65"/>
    </sheetView>
  </sheetViews>
  <sheetFormatPr defaultRowHeight="12.75" x14ac:dyDescent="0.2"/>
  <cols>
    <col min="1" max="4" width="7.140625" style="18" customWidth="1"/>
    <col min="5" max="12" width="5.28515625" style="18" customWidth="1"/>
    <col min="13" max="44" width="3.28515625" style="18" customWidth="1"/>
    <col min="45" max="16384" width="9.140625" style="18"/>
  </cols>
  <sheetData>
    <row r="1" spans="1:44" ht="30" customHeight="1" x14ac:dyDescent="0.2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20" t="s">
        <v>3</v>
      </c>
      <c r="B5" s="14" t="s">
        <v>4</v>
      </c>
      <c r="C5" s="14" t="s">
        <v>5</v>
      </c>
      <c r="D5" s="17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12" t="s">
        <v>15</v>
      </c>
      <c r="B6" s="13">
        <v>16</v>
      </c>
      <c r="C6" s="16">
        <v>1.7000000923871994E-2</v>
      </c>
      <c r="D6" s="6">
        <v>9.8999999463558197E-2</v>
      </c>
      <c r="E6" s="111">
        <v>35</v>
      </c>
      <c r="F6" s="112"/>
      <c r="G6" s="113" t="s">
        <v>16</v>
      </c>
      <c r="H6" s="113"/>
      <c r="I6" s="195">
        <v>8.2999996840953827E-2</v>
      </c>
      <c r="J6" s="195"/>
      <c r="K6" s="195">
        <v>10.199999809265137</v>
      </c>
      <c r="L6" s="196"/>
      <c r="M6" s="197">
        <v>103</v>
      </c>
      <c r="N6" s="194"/>
      <c r="O6" s="182">
        <f>M16</f>
        <v>4.6908284117882735</v>
      </c>
      <c r="P6" s="182"/>
      <c r="Q6" s="182">
        <f>R16</f>
        <v>3.1814713719718455</v>
      </c>
      <c r="R6" s="182"/>
      <c r="S6" s="183">
        <f>IF(O6=0,0,COS(ATAN(Q6/O6)))</f>
        <v>0.82760615467000731</v>
      </c>
      <c r="T6" s="184"/>
      <c r="U6" s="193">
        <v>42</v>
      </c>
      <c r="V6" s="194"/>
      <c r="W6" s="182">
        <f>U16</f>
        <v>2.0352088682927119</v>
      </c>
      <c r="X6" s="182"/>
      <c r="Y6" s="182">
        <f>Z16</f>
        <v>1.3845174160071554</v>
      </c>
      <c r="Z6" s="182"/>
      <c r="AA6" s="183">
        <f>IF(W6=0,0,COS(ATAN(Y6/W6)))</f>
        <v>0.8268177933828561</v>
      </c>
      <c r="AB6" s="184"/>
      <c r="AC6" s="193">
        <v>60</v>
      </c>
      <c r="AD6" s="194"/>
      <c r="AE6" s="182">
        <f>AC16</f>
        <v>1.7143150405295824</v>
      </c>
      <c r="AF6" s="182"/>
      <c r="AG6" s="182">
        <f>AH16</f>
        <v>1.1754821678825138</v>
      </c>
      <c r="AH6" s="182"/>
      <c r="AI6" s="183">
        <f>IF(AE6=0,0,COS(ATAN(AG6/AE6)))</f>
        <v>0.82473965480130773</v>
      </c>
      <c r="AJ6" s="184"/>
      <c r="AK6" s="193">
        <v>74</v>
      </c>
      <c r="AL6" s="194"/>
      <c r="AM6" s="182">
        <f>AK16</f>
        <v>3.9666429477818745</v>
      </c>
      <c r="AN6" s="182"/>
      <c r="AO6" s="182">
        <f>AP16</f>
        <v>2.6796039833768739</v>
      </c>
      <c r="AP6" s="182"/>
      <c r="AQ6" s="183">
        <f>IF(AM6=0,0,COS(ATAN(AO6/AM6)))</f>
        <v>0.82864324998145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8.2999996840953827E-2</v>
      </c>
      <c r="J7" s="190"/>
      <c r="K7" s="190">
        <f>K6</f>
        <v>10.199999809265137</v>
      </c>
      <c r="L7" s="191"/>
      <c r="M7" s="192">
        <v>495</v>
      </c>
      <c r="N7" s="52"/>
      <c r="O7" s="49">
        <f>SQRT(3)*M23*M7*S7/1000</f>
        <v>4.6640666149450194</v>
      </c>
      <c r="P7" s="49"/>
      <c r="Q7" s="49">
        <f>SQRT(3)*M23*M7*SIN(ACOS(S7))/1000</f>
        <v>2.8905285863771799</v>
      </c>
      <c r="R7" s="49"/>
      <c r="S7" s="179">
        <v>0.85000002384185791</v>
      </c>
      <c r="T7" s="180"/>
      <c r="U7" s="51">
        <v>214</v>
      </c>
      <c r="V7" s="52"/>
      <c r="W7" s="49">
        <f>SQRT(3)*U23*U7*AA7/1000</f>
        <v>2.0163843547439075</v>
      </c>
      <c r="X7" s="49"/>
      <c r="Y7" s="49">
        <f>SQRT(3)*U23*U7*SIN(ACOS(AA7))/1000</f>
        <v>1.249642661585286</v>
      </c>
      <c r="Z7" s="49"/>
      <c r="AA7" s="179">
        <v>0.85000002384185791</v>
      </c>
      <c r="AB7" s="180"/>
      <c r="AC7" s="51">
        <v>180</v>
      </c>
      <c r="AD7" s="52"/>
      <c r="AE7" s="49">
        <f>SQRT(3)*AC23*AC7*AI7/1000</f>
        <v>1.6960242236163705</v>
      </c>
      <c r="AF7" s="49"/>
      <c r="AG7" s="49">
        <f>SQRT(3)*AC23*AC7*SIN(ACOS(AI7))/1000</f>
        <v>1.0511013041371564</v>
      </c>
      <c r="AH7" s="49"/>
      <c r="AI7" s="179">
        <v>0.85000002384185791</v>
      </c>
      <c r="AJ7" s="180"/>
      <c r="AK7" s="51">
        <v>412</v>
      </c>
      <c r="AL7" s="52"/>
      <c r="AM7" s="49">
        <f>SQRT(3)*AK23*AK7*AQ7/1000</f>
        <v>3.9426673638578738</v>
      </c>
      <c r="AN7" s="49"/>
      <c r="AO7" s="49">
        <f>SQRT(3)*AK23*AK7*SIN(ACOS(AQ7))/1000</f>
        <v>2.4434455299781099</v>
      </c>
      <c r="AP7" s="49"/>
      <c r="AQ7" s="179">
        <v>0.85000002384185791</v>
      </c>
      <c r="AR7" s="180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9</v>
      </c>
      <c r="N8" s="176"/>
      <c r="O8" s="176"/>
      <c r="P8" s="160" t="s">
        <v>18</v>
      </c>
      <c r="Q8" s="160"/>
      <c r="R8" s="173"/>
      <c r="S8" s="173"/>
      <c r="T8" s="174"/>
      <c r="U8" s="175">
        <v>9</v>
      </c>
      <c r="V8" s="176"/>
      <c r="W8" s="176"/>
      <c r="X8" s="160" t="s">
        <v>18</v>
      </c>
      <c r="Y8" s="160"/>
      <c r="Z8" s="173"/>
      <c r="AA8" s="173"/>
      <c r="AB8" s="174"/>
      <c r="AC8" s="175">
        <v>9</v>
      </c>
      <c r="AD8" s="176"/>
      <c r="AE8" s="176"/>
      <c r="AF8" s="160" t="s">
        <v>18</v>
      </c>
      <c r="AG8" s="160"/>
      <c r="AH8" s="173"/>
      <c r="AI8" s="173"/>
      <c r="AJ8" s="174"/>
      <c r="AK8" s="175">
        <v>9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12" t="s">
        <v>19</v>
      </c>
      <c r="B9" s="13">
        <v>16</v>
      </c>
      <c r="C9" s="16">
        <v>2.199999988079071E-2</v>
      </c>
      <c r="D9" s="6">
        <v>9.8999999463558197E-2</v>
      </c>
      <c r="E9" s="111">
        <v>35</v>
      </c>
      <c r="F9" s="112"/>
      <c r="G9" s="113" t="s">
        <v>20</v>
      </c>
      <c r="H9" s="113"/>
      <c r="I9" s="195">
        <v>0.10599999874830246</v>
      </c>
      <c r="J9" s="195"/>
      <c r="K9" s="195">
        <v>10.199999809265137</v>
      </c>
      <c r="L9" s="196"/>
      <c r="M9" s="197">
        <v>62</v>
      </c>
      <c r="N9" s="194"/>
      <c r="O9" s="182">
        <f>M17</f>
        <v>3.8938414967416453</v>
      </c>
      <c r="P9" s="182"/>
      <c r="Q9" s="182">
        <f>R17</f>
        <v>2.3073917185225388</v>
      </c>
      <c r="R9" s="182"/>
      <c r="S9" s="183">
        <f>IF(O9=0,0,COS(ATAN(Q9/O9)))</f>
        <v>0.86029830767221638</v>
      </c>
      <c r="T9" s="184"/>
      <c r="U9" s="193">
        <v>26</v>
      </c>
      <c r="V9" s="194"/>
      <c r="W9" s="182">
        <f>U17</f>
        <v>1.3009190028165993</v>
      </c>
      <c r="X9" s="182"/>
      <c r="Y9" s="182">
        <f>Z17</f>
        <v>0.80226242596631747</v>
      </c>
      <c r="Z9" s="182"/>
      <c r="AA9" s="183">
        <f>IF(W9=0,0,COS(ATAN(Y9/W9)))</f>
        <v>0.85116238062010219</v>
      </c>
      <c r="AB9" s="184"/>
      <c r="AC9" s="193">
        <v>33</v>
      </c>
      <c r="AD9" s="194"/>
      <c r="AE9" s="182">
        <f>AC17</f>
        <v>1.0628483279641878</v>
      </c>
      <c r="AF9" s="182"/>
      <c r="AG9" s="182">
        <f>AH17</f>
        <v>0.66938666604457842</v>
      </c>
      <c r="AH9" s="182"/>
      <c r="AI9" s="183">
        <f>IF(AE9=0,0,COS(ATAN(AG9/AE9)))</f>
        <v>0.84616611416307452</v>
      </c>
      <c r="AJ9" s="184"/>
      <c r="AK9" s="193">
        <v>55</v>
      </c>
      <c r="AL9" s="194"/>
      <c r="AM9" s="182">
        <f>AK17</f>
        <v>2.9889838199408447</v>
      </c>
      <c r="AN9" s="182"/>
      <c r="AO9" s="182">
        <f>AP17</f>
        <v>1.7701145955386481</v>
      </c>
      <c r="AP9" s="182"/>
      <c r="AQ9" s="183">
        <f>IF(AM9=0,0,COS(ATAN(AO9/AM9)))</f>
        <v>0.86043480640769021</v>
      </c>
      <c r="AR9" s="184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20</v>
      </c>
      <c r="H10" s="106"/>
      <c r="I10" s="190">
        <f>I9</f>
        <v>0.10599999874830246</v>
      </c>
      <c r="J10" s="190"/>
      <c r="K10" s="190">
        <f>K9</f>
        <v>10.199999809265137</v>
      </c>
      <c r="L10" s="191"/>
      <c r="M10" s="192">
        <v>390</v>
      </c>
      <c r="N10" s="52"/>
      <c r="O10" s="49">
        <f>SQRT(3)*M24*M10*S10/1000</f>
        <v>3.863858920587929</v>
      </c>
      <c r="P10" s="49"/>
      <c r="Q10" s="49">
        <f>SQRT(3)*M24*M10*SIN(ACOS(S10))/1000</f>
        <v>2.0854901682321776</v>
      </c>
      <c r="R10" s="49"/>
      <c r="S10" s="179">
        <v>0.87999999523162842</v>
      </c>
      <c r="T10" s="180"/>
      <c r="U10" s="51">
        <v>129</v>
      </c>
      <c r="V10" s="52"/>
      <c r="W10" s="49">
        <f>SQRT(3)*U24*U10*AA10/1000</f>
        <v>1.2780456429636997</v>
      </c>
      <c r="X10" s="49"/>
      <c r="Y10" s="49">
        <f>SQRT(3)*U24*U10*SIN(ACOS(AA10))/1000</f>
        <v>0.68981597872295108</v>
      </c>
      <c r="Z10" s="49"/>
      <c r="AA10" s="179">
        <v>0.87999999523162842</v>
      </c>
      <c r="AB10" s="180"/>
      <c r="AC10" s="51">
        <v>105</v>
      </c>
      <c r="AD10" s="52"/>
      <c r="AE10" s="49">
        <f>SQRT(3)*AC24*AC10*AI10/1000</f>
        <v>1.0402697093890578</v>
      </c>
      <c r="AF10" s="49"/>
      <c r="AG10" s="49">
        <f>SQRT(3)*AC24*AC10*SIN(ACOS(AI10))/1000</f>
        <v>0.56147812221635551</v>
      </c>
      <c r="AH10" s="49"/>
      <c r="AI10" s="179">
        <v>0.87999999523162842</v>
      </c>
      <c r="AJ10" s="180"/>
      <c r="AK10" s="51">
        <v>299</v>
      </c>
      <c r="AL10" s="52"/>
      <c r="AM10" s="49">
        <f>SQRT(3)*AK24*AK10*AQ10/1000</f>
        <v>2.9622918391174125</v>
      </c>
      <c r="AN10" s="49"/>
      <c r="AO10" s="49">
        <f>SQRT(3)*AK24*AK10*SIN(ACOS(AQ10))/1000</f>
        <v>1.5988757956446693</v>
      </c>
      <c r="AP10" s="49"/>
      <c r="AQ10" s="179">
        <v>0.87999999523162842</v>
      </c>
      <c r="AR10" s="180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9</v>
      </c>
      <c r="N11" s="176"/>
      <c r="O11" s="176"/>
      <c r="P11" s="160" t="s">
        <v>18</v>
      </c>
      <c r="Q11" s="160"/>
      <c r="R11" s="173"/>
      <c r="S11" s="173"/>
      <c r="T11" s="174"/>
      <c r="U11" s="175">
        <v>9</v>
      </c>
      <c r="V11" s="176"/>
      <c r="W11" s="176"/>
      <c r="X11" s="160" t="s">
        <v>18</v>
      </c>
      <c r="Y11" s="160"/>
      <c r="Z11" s="173"/>
      <c r="AA11" s="173"/>
      <c r="AB11" s="174"/>
      <c r="AC11" s="175">
        <v>9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9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86" t="s">
        <v>21</v>
      </c>
      <c r="B12" s="79"/>
      <c r="C12" s="79"/>
      <c r="D12" s="79"/>
      <c r="E12" s="177" t="s">
        <v>22</v>
      </c>
      <c r="F12" s="113"/>
      <c r="G12" s="113"/>
      <c r="H12" s="113"/>
      <c r="I12" s="113"/>
      <c r="J12" s="113"/>
      <c r="K12" s="113"/>
      <c r="L12" s="114"/>
      <c r="M12" s="178">
        <f>SUM(M6,M9)</f>
        <v>165</v>
      </c>
      <c r="N12" s="167"/>
      <c r="O12" s="171">
        <f>SUM(O6,O9)</f>
        <v>8.5846699085299178</v>
      </c>
      <c r="P12" s="167"/>
      <c r="Q12" s="171">
        <f>SUM(Q6,Q9)</f>
        <v>5.4888630904943838</v>
      </c>
      <c r="R12" s="167"/>
      <c r="S12" s="167"/>
      <c r="T12" s="168"/>
      <c r="U12" s="172">
        <f>SUM(U6,U9)</f>
        <v>68</v>
      </c>
      <c r="V12" s="167"/>
      <c r="W12" s="171">
        <f>SUM(W6,W9)</f>
        <v>3.3361278711093112</v>
      </c>
      <c r="X12" s="167"/>
      <c r="Y12" s="171">
        <f>SUM(Y6,Y9)</f>
        <v>2.1867798419734727</v>
      </c>
      <c r="Z12" s="167"/>
      <c r="AA12" s="167"/>
      <c r="AB12" s="168"/>
      <c r="AC12" s="172">
        <f>SUM(AC6,AC9)</f>
        <v>93</v>
      </c>
      <c r="AD12" s="167"/>
      <c r="AE12" s="171">
        <f>SUM(AE6,AE9)</f>
        <v>2.7771633684937704</v>
      </c>
      <c r="AF12" s="167"/>
      <c r="AG12" s="171">
        <f>SUM(AG6,AG9)</f>
        <v>1.8448688339270922</v>
      </c>
      <c r="AH12" s="167"/>
      <c r="AI12" s="167"/>
      <c r="AJ12" s="168"/>
      <c r="AK12" s="172">
        <f>SUM(AK6,AK9)</f>
        <v>129</v>
      </c>
      <c r="AL12" s="167"/>
      <c r="AM12" s="171">
        <f>SUM(AM6,AM9)</f>
        <v>6.9556267677227197</v>
      </c>
      <c r="AN12" s="167"/>
      <c r="AO12" s="171">
        <f>SUM(AO6,AO9)</f>
        <v>4.4497185789155225</v>
      </c>
      <c r="AP12" s="167"/>
      <c r="AQ12" s="167"/>
      <c r="AR12" s="168"/>
    </row>
    <row r="13" spans="1:44" ht="13.5" thickBot="1" x14ac:dyDescent="0.25">
      <c r="A13" s="87"/>
      <c r="B13" s="82"/>
      <c r="C13" s="82"/>
      <c r="D13" s="82"/>
      <c r="E13" s="169" t="s">
        <v>23</v>
      </c>
      <c r="F13" s="99"/>
      <c r="G13" s="99"/>
      <c r="H13" s="99"/>
      <c r="I13" s="99"/>
      <c r="J13" s="99"/>
      <c r="K13" s="99"/>
      <c r="L13" s="100"/>
      <c r="M13" s="170">
        <f>SUM(M7,M10)</f>
        <v>885</v>
      </c>
      <c r="N13" s="165"/>
      <c r="O13" s="63">
        <f>SUM(O7,O10)</f>
        <v>8.5279255355329475</v>
      </c>
      <c r="P13" s="165"/>
      <c r="Q13" s="63">
        <f>SUM(Q7,Q10)</f>
        <v>4.9760187546093579</v>
      </c>
      <c r="R13" s="165"/>
      <c r="S13" s="165"/>
      <c r="T13" s="166"/>
      <c r="U13" s="65">
        <f>SUM(U7,U10)</f>
        <v>343</v>
      </c>
      <c r="V13" s="165"/>
      <c r="W13" s="63">
        <f>SUM(W7,W10)</f>
        <v>3.2944299977076072</v>
      </c>
      <c r="X13" s="165"/>
      <c r="Y13" s="63">
        <f>SUM(Y7,Y10)</f>
        <v>1.9394586403082372</v>
      </c>
      <c r="Z13" s="165"/>
      <c r="AA13" s="165"/>
      <c r="AB13" s="166"/>
      <c r="AC13" s="65">
        <f>SUM(AC7,AC10)</f>
        <v>285</v>
      </c>
      <c r="AD13" s="165"/>
      <c r="AE13" s="63">
        <f>SUM(AE7,AE10)</f>
        <v>2.7362939330054283</v>
      </c>
      <c r="AF13" s="165"/>
      <c r="AG13" s="63">
        <f>SUM(AG7,AG10)</f>
        <v>1.6125794263535118</v>
      </c>
      <c r="AH13" s="165"/>
      <c r="AI13" s="165"/>
      <c r="AJ13" s="166"/>
      <c r="AK13" s="65">
        <f>SUM(AK7,AK10)</f>
        <v>711</v>
      </c>
      <c r="AL13" s="165"/>
      <c r="AM13" s="63">
        <f>SUM(AM7,AM10)</f>
        <v>6.9049592029752862</v>
      </c>
      <c r="AN13" s="165"/>
      <c r="AO13" s="63">
        <f>SUM(AO7,AO10)</f>
        <v>4.0423213256227797</v>
      </c>
      <c r="AP13" s="165"/>
      <c r="AQ13" s="165"/>
      <c r="AR13" s="166"/>
    </row>
    <row r="14" spans="1:44" x14ac:dyDescent="0.2">
      <c r="A14" s="86" t="s">
        <v>24</v>
      </c>
      <c r="B14" s="79"/>
      <c r="C14" s="79"/>
      <c r="D14" s="79"/>
      <c r="E14" s="79" t="s">
        <v>25</v>
      </c>
      <c r="F14" s="79"/>
      <c r="G14" s="79"/>
      <c r="H14" s="79"/>
      <c r="I14" s="154" t="s">
        <v>15</v>
      </c>
      <c r="J14" s="155"/>
      <c r="K14" s="155"/>
      <c r="L14" s="156"/>
      <c r="M14" s="163">
        <f>I6*(POWER(O7,2)+POWER(Q7,2))/POWER(B6,2)</f>
        <v>9.7617959193824436E-3</v>
      </c>
      <c r="N14" s="163"/>
      <c r="O14" s="163"/>
      <c r="P14" s="164" t="s">
        <v>26</v>
      </c>
      <c r="Q14" s="164"/>
      <c r="R14" s="157">
        <f>K6*(POWER(O7,2)+POWER(Q7,2))/(100*B6)</f>
        <v>0.19194278613110727</v>
      </c>
      <c r="S14" s="157"/>
      <c r="T14" s="158"/>
      <c r="U14" s="162">
        <f>I6*(POWER(W7,2)+POWER(Y7,2))/POWER(B6,2)</f>
        <v>1.8245126249323063E-3</v>
      </c>
      <c r="V14" s="163"/>
      <c r="W14" s="163"/>
      <c r="X14" s="164" t="s">
        <v>26</v>
      </c>
      <c r="Y14" s="164"/>
      <c r="Z14" s="157">
        <f>K6*(POWER(W7,2)+POWER(Y7,2))/(100*B6)</f>
        <v>3.5874754958311141E-2</v>
      </c>
      <c r="AA14" s="157"/>
      <c r="AB14" s="158"/>
      <c r="AC14" s="162">
        <f>I6*(POWER(AE7,2)+POWER(AG7,2))/POWER(B6,2)</f>
        <v>1.2908159893398267E-3</v>
      </c>
      <c r="AD14" s="163"/>
      <c r="AE14" s="163"/>
      <c r="AF14" s="164" t="s">
        <v>26</v>
      </c>
      <c r="AG14" s="164"/>
      <c r="AH14" s="157">
        <f>K6*(POWER(AE7,2)+POWER(AG7,2))/(100*B6)</f>
        <v>2.5380864281799295E-2</v>
      </c>
      <c r="AI14" s="157"/>
      <c r="AJ14" s="158"/>
      <c r="AK14" s="162">
        <f>I6*(POWER(AM7,2)+POWER(AO7,2))/POWER(B6,2)</f>
        <v>6.9755830001287395E-3</v>
      </c>
      <c r="AL14" s="163"/>
      <c r="AM14" s="163"/>
      <c r="AN14" s="164" t="s">
        <v>26</v>
      </c>
      <c r="AO14" s="164"/>
      <c r="AP14" s="157">
        <f>K6*(POWER(AM7,2)+POWER(AO7,2))/(100*B6)</f>
        <v>0.13715845393520593</v>
      </c>
      <c r="AQ14" s="157"/>
      <c r="AR14" s="158"/>
    </row>
    <row r="15" spans="1:44" ht="13.5" thickBot="1" x14ac:dyDescent="0.25">
      <c r="A15" s="87"/>
      <c r="B15" s="82"/>
      <c r="C15" s="82"/>
      <c r="D15" s="82"/>
      <c r="E15" s="82"/>
      <c r="F15" s="82"/>
      <c r="G15" s="82"/>
      <c r="H15" s="82"/>
      <c r="I15" s="159" t="s">
        <v>19</v>
      </c>
      <c r="J15" s="160"/>
      <c r="K15" s="160"/>
      <c r="L15" s="161"/>
      <c r="M15" s="145">
        <f>I9*(POWER(O10,2)+POWER(Q10,2))/POWER(B9,2)</f>
        <v>7.982576272925505E-3</v>
      </c>
      <c r="N15" s="145"/>
      <c r="O15" s="145"/>
      <c r="P15" s="146" t="s">
        <v>26</v>
      </c>
      <c r="Q15" s="146"/>
      <c r="R15" s="142">
        <f>K9*(POWER(O10,2)+POWER(Q10,2))/(100*B9)</f>
        <v>0.12290155082680281</v>
      </c>
      <c r="S15" s="142"/>
      <c r="T15" s="143"/>
      <c r="U15" s="144">
        <f>I9*(POWER(W10,2)+POWER(Y10,2))/POWER(B9,2)</f>
        <v>8.73359972108832E-4</v>
      </c>
      <c r="V15" s="145"/>
      <c r="W15" s="145"/>
      <c r="X15" s="146" t="s">
        <v>26</v>
      </c>
      <c r="Y15" s="146"/>
      <c r="Z15" s="142">
        <f>K9*(POWER(W10,2)+POWER(Y10,2))/(100*B9)</f>
        <v>1.3446447779808191E-2</v>
      </c>
      <c r="AA15" s="142"/>
      <c r="AB15" s="143"/>
      <c r="AC15" s="144">
        <f>I9*(POWER(AE10,2)+POWER(AG10,2))/POWER(B9,2)</f>
        <v>5.786186943392747E-4</v>
      </c>
      <c r="AD15" s="145"/>
      <c r="AE15" s="145"/>
      <c r="AF15" s="146" t="s">
        <v>26</v>
      </c>
      <c r="AG15" s="146"/>
      <c r="AH15" s="142">
        <f>K9*(POWER(AE10,2)+POWER(AG10,2))/(100*B9)</f>
        <v>8.9085443646647004E-3</v>
      </c>
      <c r="AI15" s="142"/>
      <c r="AJ15" s="143"/>
      <c r="AK15" s="144">
        <f>I9*(POWER(AM10,2)+POWER(AO10,2))/POWER(B9,2)</f>
        <v>4.6919809426417686E-3</v>
      </c>
      <c r="AL15" s="145"/>
      <c r="AM15" s="145"/>
      <c r="AN15" s="146" t="s">
        <v>26</v>
      </c>
      <c r="AO15" s="146"/>
      <c r="AP15" s="142">
        <f>K9*(POWER(AM10,2)+POWER(AO10,2))/(100*B9)</f>
        <v>7.2238800430420747E-2</v>
      </c>
      <c r="AQ15" s="142"/>
      <c r="AR15" s="143"/>
    </row>
    <row r="16" spans="1:44" x14ac:dyDescent="0.2">
      <c r="A16" s="147" t="s">
        <v>27</v>
      </c>
      <c r="B16" s="148"/>
      <c r="C16" s="148"/>
      <c r="D16" s="148"/>
      <c r="E16" s="79" t="s">
        <v>28</v>
      </c>
      <c r="F16" s="79"/>
      <c r="G16" s="79"/>
      <c r="H16" s="79"/>
      <c r="I16" s="154" t="s">
        <v>15</v>
      </c>
      <c r="J16" s="155"/>
      <c r="K16" s="155"/>
      <c r="L16" s="156"/>
      <c r="M16" s="135">
        <f>SUM(O7:P7)+C6+M14</f>
        <v>4.6908284117882735</v>
      </c>
      <c r="N16" s="135"/>
      <c r="O16" s="135"/>
      <c r="P16" s="136" t="s">
        <v>26</v>
      </c>
      <c r="Q16" s="136"/>
      <c r="R16" s="137">
        <f>SUM(Q7:R7)+D6+R14</f>
        <v>3.1814713719718455</v>
      </c>
      <c r="S16" s="137"/>
      <c r="T16" s="138"/>
      <c r="U16" s="134">
        <f>SUM(W7:X7)+C6+U14</f>
        <v>2.0352088682927119</v>
      </c>
      <c r="V16" s="135"/>
      <c r="W16" s="135"/>
      <c r="X16" s="136" t="s">
        <v>26</v>
      </c>
      <c r="Y16" s="136"/>
      <c r="Z16" s="137">
        <f>SUM(Y7:Z7)+D6+Z14</f>
        <v>1.3845174160071554</v>
      </c>
      <c r="AA16" s="137"/>
      <c r="AB16" s="138"/>
      <c r="AC16" s="134">
        <f>SUM(AE7:AF7)+C6+AC14</f>
        <v>1.7143150405295824</v>
      </c>
      <c r="AD16" s="135"/>
      <c r="AE16" s="135"/>
      <c r="AF16" s="136" t="s">
        <v>26</v>
      </c>
      <c r="AG16" s="136"/>
      <c r="AH16" s="137">
        <f>SUM(AG7:AH7)+D6+AH14</f>
        <v>1.1754821678825138</v>
      </c>
      <c r="AI16" s="137"/>
      <c r="AJ16" s="138"/>
      <c r="AK16" s="134">
        <f>SUM(AM7:AN7)+C6+AK14</f>
        <v>3.9666429477818745</v>
      </c>
      <c r="AL16" s="135"/>
      <c r="AM16" s="135"/>
      <c r="AN16" s="136" t="s">
        <v>26</v>
      </c>
      <c r="AO16" s="136"/>
      <c r="AP16" s="137">
        <f>SUM(AO7:AP7)+D6+AP14</f>
        <v>2.6796039833768739</v>
      </c>
      <c r="AQ16" s="137"/>
      <c r="AR16" s="138"/>
    </row>
    <row r="17" spans="1:44" x14ac:dyDescent="0.2">
      <c r="A17" s="149"/>
      <c r="B17" s="150"/>
      <c r="C17" s="150"/>
      <c r="D17" s="150"/>
      <c r="E17" s="153"/>
      <c r="F17" s="153"/>
      <c r="G17" s="153"/>
      <c r="H17" s="153"/>
      <c r="I17" s="139" t="s">
        <v>19</v>
      </c>
      <c r="J17" s="140"/>
      <c r="K17" s="140"/>
      <c r="L17" s="141"/>
      <c r="M17" s="130">
        <f>SUM(O10:P10)+C9+M15</f>
        <v>3.8938414967416453</v>
      </c>
      <c r="N17" s="130"/>
      <c r="O17" s="130"/>
      <c r="P17" s="131" t="s">
        <v>26</v>
      </c>
      <c r="Q17" s="131"/>
      <c r="R17" s="132">
        <f>SUM(Q10:R10)+D9+R15</f>
        <v>2.3073917185225388</v>
      </c>
      <c r="S17" s="132"/>
      <c r="T17" s="133"/>
      <c r="U17" s="129">
        <f>SUM(W10:X10)+C9+U15</f>
        <v>1.3009190028165993</v>
      </c>
      <c r="V17" s="130"/>
      <c r="W17" s="130"/>
      <c r="X17" s="131" t="s">
        <v>26</v>
      </c>
      <c r="Y17" s="131"/>
      <c r="Z17" s="132">
        <f>SUM(Y10:Z10)+D9+Z15</f>
        <v>0.80226242596631747</v>
      </c>
      <c r="AA17" s="132"/>
      <c r="AB17" s="133"/>
      <c r="AC17" s="129">
        <f>SUM(AE10:AF10)+C9+AC15</f>
        <v>1.0628483279641878</v>
      </c>
      <c r="AD17" s="130"/>
      <c r="AE17" s="130"/>
      <c r="AF17" s="131" t="s">
        <v>26</v>
      </c>
      <c r="AG17" s="131"/>
      <c r="AH17" s="132">
        <f>SUM(AG10:AH10)+D9+AH15</f>
        <v>0.66938666604457842</v>
      </c>
      <c r="AI17" s="132"/>
      <c r="AJ17" s="133"/>
      <c r="AK17" s="129">
        <f>SUM(AM10:AN10)+C9+AK15</f>
        <v>2.9889838199408447</v>
      </c>
      <c r="AL17" s="130"/>
      <c r="AM17" s="130"/>
      <c r="AN17" s="131" t="s">
        <v>26</v>
      </c>
      <c r="AO17" s="131"/>
      <c r="AP17" s="132">
        <f>SUM(AO10:AP10)+D9+AP15</f>
        <v>1.7701145955386481</v>
      </c>
      <c r="AQ17" s="132"/>
      <c r="AR17" s="133"/>
    </row>
    <row r="18" spans="1:44" ht="13.5" thickBot="1" x14ac:dyDescent="0.25">
      <c r="A18" s="151"/>
      <c r="B18" s="152"/>
      <c r="C18" s="152"/>
      <c r="D18" s="152"/>
      <c r="E18" s="82"/>
      <c r="F18" s="82"/>
      <c r="G18" s="82"/>
      <c r="H18" s="82"/>
      <c r="I18" s="126" t="s">
        <v>29</v>
      </c>
      <c r="J18" s="127"/>
      <c r="K18" s="127"/>
      <c r="L18" s="128"/>
      <c r="M18" s="124">
        <f>SUM(M16,M17)</f>
        <v>8.5846699085299178</v>
      </c>
      <c r="N18" s="124"/>
      <c r="O18" s="124"/>
      <c r="P18" s="125" t="s">
        <v>26</v>
      </c>
      <c r="Q18" s="125"/>
      <c r="R18" s="115">
        <f>SUM(R16,R17)</f>
        <v>5.4888630904943838</v>
      </c>
      <c r="S18" s="115"/>
      <c r="T18" s="116"/>
      <c r="U18" s="123">
        <f>SUM(U16,U17)</f>
        <v>3.3361278711093112</v>
      </c>
      <c r="V18" s="124"/>
      <c r="W18" s="124"/>
      <c r="X18" s="125" t="s">
        <v>26</v>
      </c>
      <c r="Y18" s="125"/>
      <c r="Z18" s="115">
        <f>SUM(Z16,Z17)</f>
        <v>2.1867798419734727</v>
      </c>
      <c r="AA18" s="115"/>
      <c r="AB18" s="116"/>
      <c r="AC18" s="123">
        <f>SUM(AC16,AC17)</f>
        <v>2.7771633684937704</v>
      </c>
      <c r="AD18" s="124"/>
      <c r="AE18" s="124"/>
      <c r="AF18" s="125" t="s">
        <v>26</v>
      </c>
      <c r="AG18" s="125"/>
      <c r="AH18" s="115">
        <f>SUM(AH16,AH17)</f>
        <v>1.8448688339270922</v>
      </c>
      <c r="AI18" s="115"/>
      <c r="AJ18" s="116"/>
      <c r="AK18" s="123">
        <f>SUM(AK16,AK17)</f>
        <v>6.9556267677227197</v>
      </c>
      <c r="AL18" s="124"/>
      <c r="AM18" s="124"/>
      <c r="AN18" s="125" t="s">
        <v>26</v>
      </c>
      <c r="AO18" s="125"/>
      <c r="AP18" s="115">
        <f>SUM(AP16,AP17)</f>
        <v>4.4497185789155225</v>
      </c>
      <c r="AQ18" s="115"/>
      <c r="AR18" s="116"/>
    </row>
    <row r="19" spans="1:44" ht="30" customHeight="1" thickBot="1" x14ac:dyDescent="0.2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 thickBot="1" x14ac:dyDescent="0.25">
      <c r="A20" s="117" t="s">
        <v>7</v>
      </c>
      <c r="B20" s="118"/>
      <c r="C20" s="118" t="s">
        <v>3</v>
      </c>
      <c r="D20" s="118"/>
      <c r="E20" s="118" t="s">
        <v>31</v>
      </c>
      <c r="F20" s="118"/>
      <c r="G20" s="118"/>
      <c r="H20" s="118"/>
      <c r="I20" s="118"/>
      <c r="J20" s="118"/>
      <c r="K20" s="118"/>
      <c r="L20" s="119"/>
      <c r="M20" s="120" t="s">
        <v>32</v>
      </c>
      <c r="N20" s="121"/>
      <c r="O20" s="121"/>
      <c r="P20" s="121"/>
      <c r="Q20" s="121"/>
      <c r="R20" s="121"/>
      <c r="S20" s="121"/>
      <c r="T20" s="122"/>
      <c r="U20" s="120" t="s">
        <v>32</v>
      </c>
      <c r="V20" s="121"/>
      <c r="W20" s="121"/>
      <c r="X20" s="121"/>
      <c r="Y20" s="121"/>
      <c r="Z20" s="121"/>
      <c r="AA20" s="121"/>
      <c r="AB20" s="122"/>
      <c r="AC20" s="120" t="s">
        <v>32</v>
      </c>
      <c r="AD20" s="121"/>
      <c r="AE20" s="121"/>
      <c r="AF20" s="121"/>
      <c r="AG20" s="121"/>
      <c r="AH20" s="121"/>
      <c r="AI20" s="121"/>
      <c r="AJ20" s="122"/>
      <c r="AK20" s="120" t="s">
        <v>32</v>
      </c>
      <c r="AL20" s="121"/>
      <c r="AM20" s="121"/>
      <c r="AN20" s="121"/>
      <c r="AO20" s="121"/>
      <c r="AP20" s="121"/>
      <c r="AQ20" s="121"/>
      <c r="AR20" s="122"/>
    </row>
    <row r="21" spans="1:44" x14ac:dyDescent="0.2">
      <c r="A21" s="111">
        <v>35</v>
      </c>
      <c r="B21" s="112"/>
      <c r="C21" s="112" t="s">
        <v>16</v>
      </c>
      <c r="D21" s="112"/>
      <c r="E21" s="113" t="s">
        <v>33</v>
      </c>
      <c r="F21" s="113"/>
      <c r="G21" s="113"/>
      <c r="H21" s="113"/>
      <c r="I21" s="113"/>
      <c r="J21" s="113"/>
      <c r="K21" s="113"/>
      <c r="L21" s="114"/>
      <c r="M21" s="108">
        <v>38</v>
      </c>
      <c r="N21" s="109"/>
      <c r="O21" s="109"/>
      <c r="P21" s="109"/>
      <c r="Q21" s="109"/>
      <c r="R21" s="109"/>
      <c r="S21" s="109"/>
      <c r="T21" s="110"/>
      <c r="U21" s="108">
        <v>38</v>
      </c>
      <c r="V21" s="109"/>
      <c r="W21" s="109"/>
      <c r="X21" s="109"/>
      <c r="Y21" s="109"/>
      <c r="Z21" s="109"/>
      <c r="AA21" s="109"/>
      <c r="AB21" s="110"/>
      <c r="AC21" s="108">
        <v>38</v>
      </c>
      <c r="AD21" s="109"/>
      <c r="AE21" s="109"/>
      <c r="AF21" s="109"/>
      <c r="AG21" s="109"/>
      <c r="AH21" s="109"/>
      <c r="AI21" s="109"/>
      <c r="AJ21" s="110"/>
      <c r="AK21" s="108">
        <v>38</v>
      </c>
      <c r="AL21" s="109"/>
      <c r="AM21" s="109"/>
      <c r="AN21" s="109"/>
      <c r="AO21" s="109"/>
      <c r="AP21" s="109"/>
      <c r="AQ21" s="109"/>
      <c r="AR21" s="110"/>
    </row>
    <row r="22" spans="1:44" x14ac:dyDescent="0.2">
      <c r="A22" s="104">
        <v>35</v>
      </c>
      <c r="B22" s="105"/>
      <c r="C22" s="105" t="s">
        <v>20</v>
      </c>
      <c r="D22" s="105"/>
      <c r="E22" s="106" t="s">
        <v>34</v>
      </c>
      <c r="F22" s="106"/>
      <c r="G22" s="106"/>
      <c r="H22" s="106"/>
      <c r="I22" s="106"/>
      <c r="J22" s="106"/>
      <c r="K22" s="106"/>
      <c r="L22" s="107"/>
      <c r="M22" s="94">
        <v>39</v>
      </c>
      <c r="N22" s="95"/>
      <c r="O22" s="95"/>
      <c r="P22" s="95"/>
      <c r="Q22" s="95"/>
      <c r="R22" s="95"/>
      <c r="S22" s="95"/>
      <c r="T22" s="96"/>
      <c r="U22" s="94">
        <v>39</v>
      </c>
      <c r="V22" s="95"/>
      <c r="W22" s="95"/>
      <c r="X22" s="95"/>
      <c r="Y22" s="95"/>
      <c r="Z22" s="95"/>
      <c r="AA22" s="95"/>
      <c r="AB22" s="96"/>
      <c r="AC22" s="94">
        <v>39</v>
      </c>
      <c r="AD22" s="95"/>
      <c r="AE22" s="95"/>
      <c r="AF22" s="95"/>
      <c r="AG22" s="95"/>
      <c r="AH22" s="95"/>
      <c r="AI22" s="95"/>
      <c r="AJ22" s="96"/>
      <c r="AK22" s="94">
        <v>39</v>
      </c>
      <c r="AL22" s="95"/>
      <c r="AM22" s="95"/>
      <c r="AN22" s="95"/>
      <c r="AO22" s="95"/>
      <c r="AP22" s="95"/>
      <c r="AQ22" s="95"/>
      <c r="AR22" s="96"/>
    </row>
    <row r="23" spans="1:44" x14ac:dyDescent="0.2">
      <c r="A23" s="104">
        <v>6</v>
      </c>
      <c r="B23" s="105"/>
      <c r="C23" s="105" t="s">
        <v>16</v>
      </c>
      <c r="D23" s="105"/>
      <c r="E23" s="106" t="s">
        <v>35</v>
      </c>
      <c r="F23" s="106"/>
      <c r="G23" s="106"/>
      <c r="H23" s="106"/>
      <c r="I23" s="106"/>
      <c r="J23" s="106"/>
      <c r="K23" s="106"/>
      <c r="L23" s="107"/>
      <c r="M23" s="94">
        <v>6.4000000953674316</v>
      </c>
      <c r="N23" s="95"/>
      <c r="O23" s="95"/>
      <c r="P23" s="95"/>
      <c r="Q23" s="95"/>
      <c r="R23" s="95"/>
      <c r="S23" s="95"/>
      <c r="T23" s="96"/>
      <c r="U23" s="94">
        <v>6.4000000953674316</v>
      </c>
      <c r="V23" s="95"/>
      <c r="W23" s="95"/>
      <c r="X23" s="95"/>
      <c r="Y23" s="95"/>
      <c r="Z23" s="95"/>
      <c r="AA23" s="95"/>
      <c r="AB23" s="96"/>
      <c r="AC23" s="94">
        <v>6.4000000953674316</v>
      </c>
      <c r="AD23" s="95"/>
      <c r="AE23" s="95"/>
      <c r="AF23" s="95"/>
      <c r="AG23" s="95"/>
      <c r="AH23" s="95"/>
      <c r="AI23" s="95"/>
      <c r="AJ23" s="96"/>
      <c r="AK23" s="94">
        <v>6.5</v>
      </c>
      <c r="AL23" s="95"/>
      <c r="AM23" s="95"/>
      <c r="AN23" s="95"/>
      <c r="AO23" s="95"/>
      <c r="AP23" s="95"/>
      <c r="AQ23" s="95"/>
      <c r="AR23" s="96"/>
    </row>
    <row r="24" spans="1:44" ht="13.5" thickBot="1" x14ac:dyDescent="0.25">
      <c r="A24" s="97">
        <v>6</v>
      </c>
      <c r="B24" s="98"/>
      <c r="C24" s="98" t="s">
        <v>20</v>
      </c>
      <c r="D24" s="98"/>
      <c r="E24" s="99" t="s">
        <v>36</v>
      </c>
      <c r="F24" s="99"/>
      <c r="G24" s="99"/>
      <c r="H24" s="99"/>
      <c r="I24" s="99"/>
      <c r="J24" s="99"/>
      <c r="K24" s="99"/>
      <c r="L24" s="100"/>
      <c r="M24" s="101">
        <v>6.5</v>
      </c>
      <c r="N24" s="102"/>
      <c r="O24" s="102"/>
      <c r="P24" s="102"/>
      <c r="Q24" s="102"/>
      <c r="R24" s="102"/>
      <c r="S24" s="102"/>
      <c r="T24" s="103"/>
      <c r="U24" s="101">
        <v>6.5</v>
      </c>
      <c r="V24" s="102"/>
      <c r="W24" s="102"/>
      <c r="X24" s="102"/>
      <c r="Y24" s="102"/>
      <c r="Z24" s="102"/>
      <c r="AA24" s="102"/>
      <c r="AB24" s="103"/>
      <c r="AC24" s="101">
        <v>6.5</v>
      </c>
      <c r="AD24" s="102"/>
      <c r="AE24" s="102"/>
      <c r="AF24" s="102"/>
      <c r="AG24" s="102"/>
      <c r="AH24" s="102"/>
      <c r="AI24" s="102"/>
      <c r="AJ24" s="103"/>
      <c r="AK24" s="101">
        <v>6.5</v>
      </c>
      <c r="AL24" s="102"/>
      <c r="AM24" s="102"/>
      <c r="AN24" s="102"/>
      <c r="AO24" s="102"/>
      <c r="AP24" s="102"/>
      <c r="AQ24" s="102"/>
      <c r="AR24" s="103"/>
    </row>
    <row r="25" spans="1:44" ht="30" customHeight="1" thickBot="1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4" ht="15" customHeight="1" x14ac:dyDescent="0.2">
      <c r="A26" s="89" t="s">
        <v>3</v>
      </c>
      <c r="B26" s="90"/>
      <c r="C26" s="90"/>
      <c r="D26" s="90"/>
      <c r="E26" s="90" t="s">
        <v>38</v>
      </c>
      <c r="F26" s="90"/>
      <c r="G26" s="90" t="s">
        <v>39</v>
      </c>
      <c r="H26" s="90"/>
      <c r="I26" s="90" t="s">
        <v>40</v>
      </c>
      <c r="J26" s="90"/>
      <c r="K26" s="90" t="s">
        <v>41</v>
      </c>
      <c r="L26" s="93"/>
      <c r="M26" s="86" t="s">
        <v>11</v>
      </c>
      <c r="N26" s="80"/>
      <c r="O26" s="78" t="s">
        <v>12</v>
      </c>
      <c r="P26" s="79"/>
      <c r="Q26" s="80"/>
      <c r="R26" s="78" t="s">
        <v>13</v>
      </c>
      <c r="S26" s="79"/>
      <c r="T26" s="84"/>
      <c r="U26" s="86" t="s">
        <v>11</v>
      </c>
      <c r="V26" s="80"/>
      <c r="W26" s="78" t="s">
        <v>12</v>
      </c>
      <c r="X26" s="79"/>
      <c r="Y26" s="80"/>
      <c r="Z26" s="78" t="s">
        <v>13</v>
      </c>
      <c r="AA26" s="79"/>
      <c r="AB26" s="84"/>
      <c r="AC26" s="86" t="s">
        <v>11</v>
      </c>
      <c r="AD26" s="80"/>
      <c r="AE26" s="78" t="s">
        <v>12</v>
      </c>
      <c r="AF26" s="79"/>
      <c r="AG26" s="80"/>
      <c r="AH26" s="78" t="s">
        <v>13</v>
      </c>
      <c r="AI26" s="79"/>
      <c r="AJ26" s="84"/>
      <c r="AK26" s="86" t="s">
        <v>11</v>
      </c>
      <c r="AL26" s="80"/>
      <c r="AM26" s="78" t="s">
        <v>12</v>
      </c>
      <c r="AN26" s="79"/>
      <c r="AO26" s="80"/>
      <c r="AP26" s="78" t="s">
        <v>13</v>
      </c>
      <c r="AQ26" s="79"/>
      <c r="AR26" s="84"/>
    </row>
    <row r="27" spans="1:44" ht="15.75" customHeight="1" thickBot="1" x14ac:dyDescent="0.25">
      <c r="A27" s="91"/>
      <c r="B27" s="92"/>
      <c r="C27" s="92"/>
      <c r="D27" s="92"/>
      <c r="E27" s="11" t="s">
        <v>42</v>
      </c>
      <c r="F27" s="11" t="s">
        <v>43</v>
      </c>
      <c r="G27" s="11" t="s">
        <v>42</v>
      </c>
      <c r="H27" s="11" t="s">
        <v>43</v>
      </c>
      <c r="I27" s="11" t="s">
        <v>42</v>
      </c>
      <c r="J27" s="11" t="s">
        <v>43</v>
      </c>
      <c r="K27" s="11" t="s">
        <v>42</v>
      </c>
      <c r="L27" s="9" t="s">
        <v>43</v>
      </c>
      <c r="M27" s="87"/>
      <c r="N27" s="83"/>
      <c r="O27" s="81"/>
      <c r="P27" s="82"/>
      <c r="Q27" s="83"/>
      <c r="R27" s="81"/>
      <c r="S27" s="82"/>
      <c r="T27" s="85"/>
      <c r="U27" s="87"/>
      <c r="V27" s="83"/>
      <c r="W27" s="81"/>
      <c r="X27" s="82"/>
      <c r="Y27" s="83"/>
      <c r="Z27" s="81"/>
      <c r="AA27" s="82"/>
      <c r="AB27" s="85"/>
      <c r="AC27" s="87"/>
      <c r="AD27" s="83"/>
      <c r="AE27" s="81"/>
      <c r="AF27" s="82"/>
      <c r="AG27" s="83"/>
      <c r="AH27" s="81"/>
      <c r="AI27" s="82"/>
      <c r="AJ27" s="85"/>
      <c r="AK27" s="87"/>
      <c r="AL27" s="83"/>
      <c r="AM27" s="81"/>
      <c r="AN27" s="82"/>
      <c r="AO27" s="83"/>
      <c r="AP27" s="81"/>
      <c r="AQ27" s="82"/>
      <c r="AR27" s="85"/>
    </row>
    <row r="28" spans="1:44" x14ac:dyDescent="0.2">
      <c r="A28" s="67" t="s">
        <v>44</v>
      </c>
      <c r="B28" s="68"/>
      <c r="C28" s="68"/>
      <c r="D28" s="68"/>
      <c r="E28" s="35"/>
      <c r="F28" s="35"/>
      <c r="G28" s="35"/>
      <c r="H28" s="35"/>
      <c r="I28" s="35"/>
      <c r="J28" s="35"/>
      <c r="K28" s="35"/>
      <c r="L28" s="69"/>
      <c r="M28" s="70"/>
      <c r="N28" s="71"/>
      <c r="O28" s="72"/>
      <c r="P28" s="72"/>
      <c r="Q28" s="72"/>
      <c r="R28" s="72"/>
      <c r="S28" s="72"/>
      <c r="T28" s="73"/>
      <c r="U28" s="70"/>
      <c r="V28" s="71"/>
      <c r="W28" s="72"/>
      <c r="X28" s="72"/>
      <c r="Y28" s="72"/>
      <c r="Z28" s="72"/>
      <c r="AA28" s="72"/>
      <c r="AB28" s="73"/>
      <c r="AC28" s="70"/>
      <c r="AD28" s="71"/>
      <c r="AE28" s="72"/>
      <c r="AF28" s="72"/>
      <c r="AG28" s="72"/>
      <c r="AH28" s="72"/>
      <c r="AI28" s="72"/>
      <c r="AJ28" s="73"/>
      <c r="AK28" s="70"/>
      <c r="AL28" s="71"/>
      <c r="AM28" s="72"/>
      <c r="AN28" s="72"/>
      <c r="AO28" s="72"/>
      <c r="AP28" s="72"/>
      <c r="AQ28" s="72"/>
      <c r="AR28" s="73"/>
    </row>
    <row r="29" spans="1:44" x14ac:dyDescent="0.2">
      <c r="A29" s="57" t="s">
        <v>45</v>
      </c>
      <c r="B29" s="58"/>
      <c r="C29" s="58"/>
      <c r="D29" s="58"/>
      <c r="E29" s="15"/>
      <c r="F29" s="15"/>
      <c r="G29" s="15"/>
      <c r="H29" s="15"/>
      <c r="I29" s="15"/>
      <c r="J29" s="15"/>
      <c r="K29" s="15"/>
      <c r="L29" s="21"/>
      <c r="M29" s="61">
        <f>M6</f>
        <v>103</v>
      </c>
      <c r="N29" s="62"/>
      <c r="O29" s="59">
        <f>-O6</f>
        <v>-4.6908284117882735</v>
      </c>
      <c r="P29" s="59"/>
      <c r="Q29" s="59"/>
      <c r="R29" s="59">
        <f>-Q6</f>
        <v>-3.1814713719718455</v>
      </c>
      <c r="S29" s="59"/>
      <c r="T29" s="60"/>
      <c r="U29" s="61">
        <f>U6</f>
        <v>42</v>
      </c>
      <c r="V29" s="62"/>
      <c r="W29" s="59">
        <f>-W6</f>
        <v>-2.0352088682927119</v>
      </c>
      <c r="X29" s="59"/>
      <c r="Y29" s="59"/>
      <c r="Z29" s="59">
        <f>-Y6</f>
        <v>-1.3845174160071554</v>
      </c>
      <c r="AA29" s="59"/>
      <c r="AB29" s="60"/>
      <c r="AC29" s="61">
        <f>AC6</f>
        <v>60</v>
      </c>
      <c r="AD29" s="62"/>
      <c r="AE29" s="59">
        <f>-AE6</f>
        <v>-1.7143150405295824</v>
      </c>
      <c r="AF29" s="59"/>
      <c r="AG29" s="59"/>
      <c r="AH29" s="59">
        <f>-AG6</f>
        <v>-1.1754821678825138</v>
      </c>
      <c r="AI29" s="59"/>
      <c r="AJ29" s="60"/>
      <c r="AK29" s="61">
        <f>AK6</f>
        <v>74</v>
      </c>
      <c r="AL29" s="62"/>
      <c r="AM29" s="59">
        <f>-AM6</f>
        <v>-3.9666429477818745</v>
      </c>
      <c r="AN29" s="59"/>
      <c r="AO29" s="59"/>
      <c r="AP29" s="59">
        <f>-AO6</f>
        <v>-2.6796039833768739</v>
      </c>
      <c r="AQ29" s="59"/>
      <c r="AR29" s="60"/>
    </row>
    <row r="30" spans="1:44" x14ac:dyDescent="0.2">
      <c r="A30" s="57" t="s">
        <v>46</v>
      </c>
      <c r="B30" s="58"/>
      <c r="C30" s="58"/>
      <c r="D30" s="58"/>
      <c r="E30" s="15"/>
      <c r="F30" s="15"/>
      <c r="G30" s="15"/>
      <c r="H30" s="15"/>
      <c r="I30" s="15"/>
      <c r="J30" s="15"/>
      <c r="K30" s="15"/>
      <c r="L30" s="21"/>
      <c r="M30" s="51">
        <v>103</v>
      </c>
      <c r="N30" s="52"/>
      <c r="O30" s="49">
        <f>SQRT(3)*M21*M30*S6/1000</f>
        <v>5.6105464260457527</v>
      </c>
      <c r="P30" s="49"/>
      <c r="Q30" s="49"/>
      <c r="R30" s="49">
        <f>SQRT(3)*M21*M30*SIN(ACOS(S6))/1000</f>
        <v>3.8052538418856128</v>
      </c>
      <c r="S30" s="49"/>
      <c r="T30" s="50"/>
      <c r="U30" s="51">
        <v>42</v>
      </c>
      <c r="V30" s="52"/>
      <c r="W30" s="49">
        <f>SQRT(3)*U21*U30*AA6/1000</f>
        <v>2.2856163210787845</v>
      </c>
      <c r="X30" s="49"/>
      <c r="Y30" s="49"/>
      <c r="Z30" s="49">
        <f>SQRT(3)*U21*U30*SIN(ACOS(AA6))/1000</f>
        <v>1.5548652780283838</v>
      </c>
      <c r="AA30" s="49"/>
      <c r="AB30" s="50"/>
      <c r="AC30" s="51">
        <v>60</v>
      </c>
      <c r="AD30" s="52"/>
      <c r="AE30" s="49">
        <f>SQRT(3)*AC21*AC30*AI6/1000</f>
        <v>3.2569594461025151</v>
      </c>
      <c r="AF30" s="49"/>
      <c r="AG30" s="49"/>
      <c r="AH30" s="49">
        <f>SQRT(3)*AC21*AC30*SIN(ACOS(AI6))/1000</f>
        <v>2.2332521502158227</v>
      </c>
      <c r="AI30" s="49"/>
      <c r="AJ30" s="50"/>
      <c r="AK30" s="51">
        <v>74</v>
      </c>
      <c r="AL30" s="52"/>
      <c r="AM30" s="49">
        <f>SQRT(3)*AK21*AK30*AQ6/1000</f>
        <v>4.0359292154110369</v>
      </c>
      <c r="AN30" s="49"/>
      <c r="AO30" s="49"/>
      <c r="AP30" s="49">
        <f>SQRT(3)*AK21*AK30*SIN(ACOS(AQ6))/1000</f>
        <v>2.7264092444443571</v>
      </c>
      <c r="AQ30" s="49"/>
      <c r="AR30" s="50"/>
    </row>
    <row r="31" spans="1:44" ht="13.5" thickBot="1" x14ac:dyDescent="0.25">
      <c r="A31" s="74" t="s">
        <v>47</v>
      </c>
      <c r="B31" s="75"/>
      <c r="C31" s="75"/>
      <c r="D31" s="75"/>
      <c r="E31" s="76"/>
      <c r="F31" s="76"/>
      <c r="G31" s="76"/>
      <c r="H31" s="76"/>
      <c r="I31" s="76"/>
      <c r="J31" s="76"/>
      <c r="K31" s="76"/>
      <c r="L31" s="77"/>
      <c r="M31" s="65"/>
      <c r="N31" s="66"/>
      <c r="O31" s="63">
        <f>SUM(O29:Q30)</f>
        <v>0.91971801425747923</v>
      </c>
      <c r="P31" s="63"/>
      <c r="Q31" s="63"/>
      <c r="R31" s="63">
        <f>SUM(R29:T30)</f>
        <v>0.62378246991376729</v>
      </c>
      <c r="S31" s="63"/>
      <c r="T31" s="64"/>
      <c r="U31" s="65"/>
      <c r="V31" s="66"/>
      <c r="W31" s="63">
        <f>SUM(W29:Y30)</f>
        <v>0.25040745278607268</v>
      </c>
      <c r="X31" s="63"/>
      <c r="Y31" s="63"/>
      <c r="Z31" s="63">
        <f>SUM(Z29:AB30)</f>
        <v>0.17034786202122842</v>
      </c>
      <c r="AA31" s="63"/>
      <c r="AB31" s="64"/>
      <c r="AC31" s="65"/>
      <c r="AD31" s="66"/>
      <c r="AE31" s="63">
        <f>SUM(AE29:AG30)</f>
        <v>1.5426444055729327</v>
      </c>
      <c r="AF31" s="63"/>
      <c r="AG31" s="63"/>
      <c r="AH31" s="63">
        <f>SUM(AH29:AJ30)</f>
        <v>1.0577699823333089</v>
      </c>
      <c r="AI31" s="63"/>
      <c r="AJ31" s="64"/>
      <c r="AK31" s="65"/>
      <c r="AL31" s="66"/>
      <c r="AM31" s="63">
        <f>SUM(AM29:AO30)</f>
        <v>6.9286267629162346E-2</v>
      </c>
      <c r="AN31" s="63"/>
      <c r="AO31" s="63"/>
      <c r="AP31" s="63">
        <f>SUM(AP29:AR30)</f>
        <v>4.6805261067483173E-2</v>
      </c>
      <c r="AQ31" s="63"/>
      <c r="AR31" s="64"/>
    </row>
    <row r="32" spans="1:44" x14ac:dyDescent="0.2">
      <c r="A32" s="67" t="s">
        <v>48</v>
      </c>
      <c r="B32" s="68"/>
      <c r="C32" s="68"/>
      <c r="D32" s="68"/>
      <c r="E32" s="35"/>
      <c r="F32" s="35"/>
      <c r="G32" s="35"/>
      <c r="H32" s="35"/>
      <c r="I32" s="35"/>
      <c r="J32" s="35"/>
      <c r="K32" s="35"/>
      <c r="L32" s="69"/>
      <c r="M32" s="70"/>
      <c r="N32" s="71"/>
      <c r="O32" s="72"/>
      <c r="P32" s="72"/>
      <c r="Q32" s="72"/>
      <c r="R32" s="72"/>
      <c r="S32" s="72"/>
      <c r="T32" s="73"/>
      <c r="U32" s="70"/>
      <c r="V32" s="71"/>
      <c r="W32" s="72"/>
      <c r="X32" s="72"/>
      <c r="Y32" s="72"/>
      <c r="Z32" s="72"/>
      <c r="AA32" s="72"/>
      <c r="AB32" s="73"/>
      <c r="AC32" s="70"/>
      <c r="AD32" s="71"/>
      <c r="AE32" s="72"/>
      <c r="AF32" s="72"/>
      <c r="AG32" s="72"/>
      <c r="AH32" s="72"/>
      <c r="AI32" s="72"/>
      <c r="AJ32" s="73"/>
      <c r="AK32" s="70"/>
      <c r="AL32" s="71"/>
      <c r="AM32" s="72"/>
      <c r="AN32" s="72"/>
      <c r="AO32" s="72"/>
      <c r="AP32" s="72"/>
      <c r="AQ32" s="72"/>
      <c r="AR32" s="73"/>
    </row>
    <row r="33" spans="1:44" x14ac:dyDescent="0.2">
      <c r="A33" s="57" t="s">
        <v>49</v>
      </c>
      <c r="B33" s="58"/>
      <c r="C33" s="58"/>
      <c r="D33" s="58"/>
      <c r="E33" s="15"/>
      <c r="F33" s="15"/>
      <c r="G33" s="15"/>
      <c r="H33" s="15"/>
      <c r="I33" s="15"/>
      <c r="J33" s="15"/>
      <c r="K33" s="15"/>
      <c r="L33" s="21"/>
      <c r="M33" s="61">
        <f>M9</f>
        <v>62</v>
      </c>
      <c r="N33" s="62"/>
      <c r="O33" s="59">
        <f>-O9</f>
        <v>-3.8938414967416453</v>
      </c>
      <c r="P33" s="59"/>
      <c r="Q33" s="59"/>
      <c r="R33" s="59">
        <f>-Q9</f>
        <v>-2.3073917185225388</v>
      </c>
      <c r="S33" s="59"/>
      <c r="T33" s="60"/>
      <c r="U33" s="61">
        <f>U9</f>
        <v>26</v>
      </c>
      <c r="V33" s="62"/>
      <c r="W33" s="59">
        <f>-W9</f>
        <v>-1.3009190028165993</v>
      </c>
      <c r="X33" s="59"/>
      <c r="Y33" s="59"/>
      <c r="Z33" s="59">
        <f>-Y9</f>
        <v>-0.80226242596631747</v>
      </c>
      <c r="AA33" s="59"/>
      <c r="AB33" s="60"/>
      <c r="AC33" s="61">
        <f>AC9</f>
        <v>33</v>
      </c>
      <c r="AD33" s="62"/>
      <c r="AE33" s="59">
        <f>-AE9</f>
        <v>-1.0628483279641878</v>
      </c>
      <c r="AF33" s="59"/>
      <c r="AG33" s="59"/>
      <c r="AH33" s="59">
        <f>-AG9</f>
        <v>-0.66938666604457842</v>
      </c>
      <c r="AI33" s="59"/>
      <c r="AJ33" s="60"/>
      <c r="AK33" s="61">
        <f>AK9</f>
        <v>55</v>
      </c>
      <c r="AL33" s="62"/>
      <c r="AM33" s="59">
        <f>-AM9</f>
        <v>-2.9889838199408447</v>
      </c>
      <c r="AN33" s="59"/>
      <c r="AO33" s="59"/>
      <c r="AP33" s="59">
        <f>-AO9</f>
        <v>-1.7701145955386481</v>
      </c>
      <c r="AQ33" s="59"/>
      <c r="AR33" s="60"/>
    </row>
    <row r="34" spans="1:44" x14ac:dyDescent="0.2">
      <c r="A34" s="57" t="s">
        <v>50</v>
      </c>
      <c r="B34" s="58"/>
      <c r="C34" s="58"/>
      <c r="D34" s="58"/>
      <c r="E34" s="15"/>
      <c r="F34" s="15"/>
      <c r="G34" s="15"/>
      <c r="H34" s="15"/>
      <c r="I34" s="15"/>
      <c r="J34" s="15"/>
      <c r="K34" s="15"/>
      <c r="L34" s="21"/>
      <c r="M34" s="51">
        <v>62</v>
      </c>
      <c r="N34" s="52"/>
      <c r="O34" s="49">
        <f>SQRT(3)*M22*M34*S9/1000</f>
        <v>3.6030143553430904</v>
      </c>
      <c r="P34" s="49"/>
      <c r="Q34" s="49"/>
      <c r="R34" s="49">
        <f>SQRT(3)*M22*M34*SIN(ACOS(S9))/1000</f>
        <v>2.1350549302515875</v>
      </c>
      <c r="S34" s="49"/>
      <c r="T34" s="50"/>
      <c r="U34" s="51">
        <v>26</v>
      </c>
      <c r="V34" s="52"/>
      <c r="W34" s="49">
        <f>SQRT(3)*U22*U34*AA9/1000</f>
        <v>1.4948960795674502</v>
      </c>
      <c r="X34" s="49"/>
      <c r="Y34" s="49"/>
      <c r="Z34" s="49">
        <f>SQRT(3)*U22*U34*SIN(ACOS(AA9))/1000</f>
        <v>0.92188595351804092</v>
      </c>
      <c r="AA34" s="49"/>
      <c r="AB34" s="50"/>
      <c r="AC34" s="51">
        <v>33</v>
      </c>
      <c r="AD34" s="52"/>
      <c r="AE34" s="49">
        <f>SQRT(3)*AC22*AC34*AI9/1000</f>
        <v>1.8862306766677872</v>
      </c>
      <c r="AF34" s="49"/>
      <c r="AG34" s="49"/>
      <c r="AH34" s="49">
        <f>SQRT(3)*AC22*AC34*SIN(ACOS(AI9))/1000</f>
        <v>1.1879565793400788</v>
      </c>
      <c r="AI34" s="49"/>
      <c r="AJ34" s="50"/>
      <c r="AK34" s="51">
        <v>55</v>
      </c>
      <c r="AL34" s="52"/>
      <c r="AM34" s="49">
        <f>SQRT(3)*AK22*AK34*AQ9/1000</f>
        <v>3.1967295387859487</v>
      </c>
      <c r="AN34" s="49"/>
      <c r="AO34" s="49"/>
      <c r="AP34" s="49">
        <f>SQRT(3)*AK22*AK34*SIN(ACOS(AQ9))/1000</f>
        <v>1.8931442776115548</v>
      </c>
      <c r="AQ34" s="49"/>
      <c r="AR34" s="50"/>
    </row>
    <row r="35" spans="1:44" ht="13.5" thickBot="1" x14ac:dyDescent="0.25">
      <c r="A35" s="53" t="s">
        <v>51</v>
      </c>
      <c r="B35" s="54"/>
      <c r="C35" s="54"/>
      <c r="D35" s="54"/>
      <c r="E35" s="55"/>
      <c r="F35" s="55"/>
      <c r="G35" s="55"/>
      <c r="H35" s="55"/>
      <c r="I35" s="55"/>
      <c r="J35" s="55"/>
      <c r="K35" s="55"/>
      <c r="L35" s="56"/>
      <c r="M35" s="47"/>
      <c r="N35" s="48"/>
      <c r="O35" s="42">
        <f>SUM(O33:Q34)</f>
        <v>-0.29082714139855481</v>
      </c>
      <c r="P35" s="42"/>
      <c r="Q35" s="42"/>
      <c r="R35" s="42">
        <f>SUM(R33:T34)</f>
        <v>-0.17233678827095122</v>
      </c>
      <c r="S35" s="42"/>
      <c r="T35" s="43"/>
      <c r="U35" s="47"/>
      <c r="V35" s="48"/>
      <c r="W35" s="42">
        <f>SUM(W33:Y34)</f>
        <v>0.19397707675085085</v>
      </c>
      <c r="X35" s="42"/>
      <c r="Y35" s="42"/>
      <c r="Z35" s="42">
        <f>SUM(Z33:AB34)</f>
        <v>0.11962352755172345</v>
      </c>
      <c r="AA35" s="42"/>
      <c r="AB35" s="43"/>
      <c r="AC35" s="47"/>
      <c r="AD35" s="48"/>
      <c r="AE35" s="42">
        <f>SUM(AE33:AG34)</f>
        <v>0.82338234870359939</v>
      </c>
      <c r="AF35" s="42"/>
      <c r="AG35" s="42"/>
      <c r="AH35" s="42">
        <f>SUM(AH33:AJ34)</f>
        <v>0.5185699132955004</v>
      </c>
      <c r="AI35" s="42"/>
      <c r="AJ35" s="43"/>
      <c r="AK35" s="47"/>
      <c r="AL35" s="48"/>
      <c r="AM35" s="42">
        <f>SUM(AM33:AO34)</f>
        <v>0.20774571884510395</v>
      </c>
      <c r="AN35" s="42"/>
      <c r="AO35" s="42"/>
      <c r="AP35" s="42">
        <f>SUM(AP33:AR34)</f>
        <v>0.12302968207290665</v>
      </c>
      <c r="AQ35" s="42"/>
      <c r="AR35" s="43"/>
    </row>
    <row r="36" spans="1:44" ht="13.5" thickBot="1" x14ac:dyDescent="0.25">
      <c r="A36" s="44" t="s">
        <v>52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33"/>
      <c r="N36" s="34"/>
      <c r="O36" s="31">
        <f>SUM(O29:Q30)+SUM(O33:Q34)</f>
        <v>0.62889087285892442</v>
      </c>
      <c r="P36" s="31"/>
      <c r="Q36" s="31"/>
      <c r="R36" s="31">
        <f>SUM(R29:T30)+SUM(R33:T34)</f>
        <v>0.45144568164281607</v>
      </c>
      <c r="S36" s="31"/>
      <c r="T36" s="32"/>
      <c r="U36" s="33"/>
      <c r="V36" s="34"/>
      <c r="W36" s="31">
        <f>SUM(W29:Y30)+SUM(W33:Y34)</f>
        <v>0.44438452953692353</v>
      </c>
      <c r="X36" s="31"/>
      <c r="Y36" s="31"/>
      <c r="Z36" s="31">
        <f>SUM(Z29:AB30)+SUM(Z33:AB34)</f>
        <v>0.28997138957295188</v>
      </c>
      <c r="AA36" s="31"/>
      <c r="AB36" s="32"/>
      <c r="AC36" s="33"/>
      <c r="AD36" s="34"/>
      <c r="AE36" s="31">
        <f>SUM(AE29:AG30)+SUM(AE33:AG34)</f>
        <v>2.3660267542765321</v>
      </c>
      <c r="AF36" s="31"/>
      <c r="AG36" s="31"/>
      <c r="AH36" s="31">
        <f>SUM(AH29:AJ30)+SUM(AH33:AJ34)</f>
        <v>1.5763398956288093</v>
      </c>
      <c r="AI36" s="31"/>
      <c r="AJ36" s="32"/>
      <c r="AK36" s="33"/>
      <c r="AL36" s="34"/>
      <c r="AM36" s="31">
        <f>SUM(AM29:AO30)+SUM(AM33:AO34)</f>
        <v>0.2770319864742663</v>
      </c>
      <c r="AN36" s="31"/>
      <c r="AO36" s="31"/>
      <c r="AP36" s="31">
        <f>SUM(AP29:AR30)+SUM(AP33:AR34)</f>
        <v>0.16983494314038983</v>
      </c>
      <c r="AQ36" s="31"/>
      <c r="AR36" s="32"/>
    </row>
    <row r="37" spans="1:44" x14ac:dyDescent="0.2">
      <c r="A37" s="67" t="s">
        <v>53</v>
      </c>
      <c r="B37" s="68"/>
      <c r="C37" s="68"/>
      <c r="D37" s="68"/>
      <c r="E37" s="35"/>
      <c r="F37" s="35"/>
      <c r="G37" s="35"/>
      <c r="H37" s="35"/>
      <c r="I37" s="35"/>
      <c r="J37" s="35"/>
      <c r="K37" s="35"/>
      <c r="L37" s="69"/>
      <c r="M37" s="70"/>
      <c r="N37" s="71"/>
      <c r="O37" s="72"/>
      <c r="P37" s="72"/>
      <c r="Q37" s="72"/>
      <c r="R37" s="72"/>
      <c r="S37" s="72"/>
      <c r="T37" s="73"/>
      <c r="U37" s="70"/>
      <c r="V37" s="71"/>
      <c r="W37" s="72"/>
      <c r="X37" s="72"/>
      <c r="Y37" s="72"/>
      <c r="Z37" s="72"/>
      <c r="AA37" s="72"/>
      <c r="AB37" s="73"/>
      <c r="AC37" s="70"/>
      <c r="AD37" s="71"/>
      <c r="AE37" s="72"/>
      <c r="AF37" s="72"/>
      <c r="AG37" s="72"/>
      <c r="AH37" s="72"/>
      <c r="AI37" s="72"/>
      <c r="AJ37" s="73"/>
      <c r="AK37" s="70"/>
      <c r="AL37" s="71"/>
      <c r="AM37" s="72"/>
      <c r="AN37" s="72"/>
      <c r="AO37" s="72"/>
      <c r="AP37" s="72"/>
      <c r="AQ37" s="72"/>
      <c r="AR37" s="73"/>
    </row>
    <row r="38" spans="1:44" x14ac:dyDescent="0.2">
      <c r="A38" s="57" t="s">
        <v>54</v>
      </c>
      <c r="B38" s="58"/>
      <c r="C38" s="58"/>
      <c r="D38" s="58"/>
      <c r="E38" s="15"/>
      <c r="F38" s="15"/>
      <c r="G38" s="15"/>
      <c r="H38" s="15"/>
      <c r="I38" s="15"/>
      <c r="J38" s="15"/>
      <c r="K38" s="15"/>
      <c r="L38" s="21"/>
      <c r="M38" s="61">
        <f>M7</f>
        <v>495</v>
      </c>
      <c r="N38" s="62"/>
      <c r="O38" s="59">
        <f>O7</f>
        <v>4.6640666149450194</v>
      </c>
      <c r="P38" s="59"/>
      <c r="Q38" s="59"/>
      <c r="R38" s="59">
        <f>Q7</f>
        <v>2.8905285863771799</v>
      </c>
      <c r="S38" s="59"/>
      <c r="T38" s="60"/>
      <c r="U38" s="61">
        <f>U7</f>
        <v>214</v>
      </c>
      <c r="V38" s="62"/>
      <c r="W38" s="59">
        <f>W7</f>
        <v>2.0163843547439075</v>
      </c>
      <c r="X38" s="59"/>
      <c r="Y38" s="59"/>
      <c r="Z38" s="59">
        <f>Y7</f>
        <v>1.249642661585286</v>
      </c>
      <c r="AA38" s="59"/>
      <c r="AB38" s="60"/>
      <c r="AC38" s="61">
        <f>AC7</f>
        <v>180</v>
      </c>
      <c r="AD38" s="62"/>
      <c r="AE38" s="59">
        <f>AE7</f>
        <v>1.6960242236163705</v>
      </c>
      <c r="AF38" s="59"/>
      <c r="AG38" s="59"/>
      <c r="AH38" s="59">
        <f>AG7</f>
        <v>1.0511013041371564</v>
      </c>
      <c r="AI38" s="59"/>
      <c r="AJ38" s="60"/>
      <c r="AK38" s="61">
        <f>AK7</f>
        <v>412</v>
      </c>
      <c r="AL38" s="62"/>
      <c r="AM38" s="59">
        <f>AM7</f>
        <v>3.9426673638578738</v>
      </c>
      <c r="AN38" s="59"/>
      <c r="AO38" s="59"/>
      <c r="AP38" s="59">
        <f>AO7</f>
        <v>2.4434455299781099</v>
      </c>
      <c r="AQ38" s="59"/>
      <c r="AR38" s="60"/>
    </row>
    <row r="39" spans="1:44" x14ac:dyDescent="0.2">
      <c r="A39" s="57" t="s">
        <v>55</v>
      </c>
      <c r="B39" s="58"/>
      <c r="C39" s="58"/>
      <c r="D39" s="58"/>
      <c r="E39" s="15"/>
      <c r="F39" s="15"/>
      <c r="G39" s="15"/>
      <c r="H39" s="15"/>
      <c r="I39" s="15"/>
      <c r="J39" s="15"/>
      <c r="K39" s="15"/>
      <c r="L39" s="21"/>
      <c r="M39" s="51">
        <v>43</v>
      </c>
      <c r="N39" s="52"/>
      <c r="O39" s="49">
        <f>-SQRT(3)*M23*M39*S7/1000</f>
        <v>-0.40516134230835527</v>
      </c>
      <c r="P39" s="49"/>
      <c r="Q39" s="49"/>
      <c r="R39" s="49">
        <f>-SQRT(3)*M23*M39*SIN(ACOS(S7))/1000</f>
        <v>-0.25109642265498733</v>
      </c>
      <c r="S39" s="49"/>
      <c r="T39" s="50"/>
      <c r="U39" s="51">
        <v>30</v>
      </c>
      <c r="V39" s="52"/>
      <c r="W39" s="49">
        <f>-SQRT(3)*U23*U39*AA7/1000</f>
        <v>-0.28267070393606181</v>
      </c>
      <c r="X39" s="49"/>
      <c r="Y39" s="49"/>
      <c r="Z39" s="49">
        <f>-SQRT(3)*U23*U39*SIN(ACOS(AA7))/1000</f>
        <v>-0.17518355068952607</v>
      </c>
      <c r="AA39" s="49"/>
      <c r="AB39" s="50"/>
      <c r="AC39" s="51">
        <v>30</v>
      </c>
      <c r="AD39" s="52"/>
      <c r="AE39" s="49">
        <f>-SQRT(3)*AC23*AC39*AI7/1000</f>
        <v>-0.28267070393606181</v>
      </c>
      <c r="AF39" s="49"/>
      <c r="AG39" s="49"/>
      <c r="AH39" s="49">
        <f>-SQRT(3)*AC23*AC39*SIN(ACOS(AI7))/1000</f>
        <v>-0.17518355068952607</v>
      </c>
      <c r="AI39" s="49"/>
      <c r="AJ39" s="50"/>
      <c r="AK39" s="51">
        <v>35</v>
      </c>
      <c r="AL39" s="52"/>
      <c r="AM39" s="49">
        <f>-SQRT(3)*AK23*AK39*AQ7/1000</f>
        <v>-0.33493533430831446</v>
      </c>
      <c r="AN39" s="49"/>
      <c r="AO39" s="49"/>
      <c r="AP39" s="49">
        <f>-SQRT(3)*AK23*AK39*SIN(ACOS(AQ7))/1000</f>
        <v>-0.20757425618746078</v>
      </c>
      <c r="AQ39" s="49"/>
      <c r="AR39" s="50"/>
    </row>
    <row r="40" spans="1:44" x14ac:dyDescent="0.2">
      <c r="A40" s="57" t="s">
        <v>56</v>
      </c>
      <c r="B40" s="58"/>
      <c r="C40" s="58"/>
      <c r="D40" s="58"/>
      <c r="E40" s="15"/>
      <c r="F40" s="15"/>
      <c r="G40" s="15"/>
      <c r="H40" s="15"/>
      <c r="I40" s="15"/>
      <c r="J40" s="15"/>
      <c r="K40" s="15"/>
      <c r="L40" s="21"/>
      <c r="M40" s="51">
        <v>280</v>
      </c>
      <c r="N40" s="52"/>
      <c r="O40" s="49">
        <f>-SQRT(3)*M23*M40*S7/1000</f>
        <v>-2.6382599034032435</v>
      </c>
      <c r="P40" s="49"/>
      <c r="Q40" s="49"/>
      <c r="R40" s="49">
        <f>-SQRT(3)*M23*M40*SIN(ACOS(S7))/1000</f>
        <v>-1.6350464731022432</v>
      </c>
      <c r="S40" s="49"/>
      <c r="T40" s="50"/>
      <c r="U40" s="51">
        <v>50</v>
      </c>
      <c r="V40" s="52"/>
      <c r="W40" s="49">
        <f>-SQRT(3)*U23*U40*AA7/1000</f>
        <v>-0.47111783989343625</v>
      </c>
      <c r="X40" s="49"/>
      <c r="Y40" s="49"/>
      <c r="Z40" s="49">
        <f>-SQRT(3)*U23*U40*SIN(ACOS(AA7))/1000</f>
        <v>-0.29197258448254343</v>
      </c>
      <c r="AA40" s="49"/>
      <c r="AB40" s="50"/>
      <c r="AC40" s="51">
        <v>40</v>
      </c>
      <c r="AD40" s="52"/>
      <c r="AE40" s="49">
        <f>-SQRT(3)*AC23*AC40*AI7/1000</f>
        <v>-0.37689427191474906</v>
      </c>
      <c r="AF40" s="49"/>
      <c r="AG40" s="49"/>
      <c r="AH40" s="49">
        <f>-SQRT(3)*AC23*AC40*SIN(ACOS(AI7))/1000</f>
        <v>-0.23357806758603478</v>
      </c>
      <c r="AI40" s="49"/>
      <c r="AJ40" s="50"/>
      <c r="AK40" s="51">
        <v>260</v>
      </c>
      <c r="AL40" s="52"/>
      <c r="AM40" s="49">
        <f>-SQRT(3)*AK23*AK40*AQ7/1000</f>
        <v>-2.4880910548617643</v>
      </c>
      <c r="AN40" s="49"/>
      <c r="AO40" s="49"/>
      <c r="AP40" s="49">
        <f>-SQRT(3)*AK23*AK40*SIN(ACOS(AQ7))/1000</f>
        <v>-1.5419801888211371</v>
      </c>
      <c r="AQ40" s="49"/>
      <c r="AR40" s="50"/>
    </row>
    <row r="41" spans="1:44" x14ac:dyDescent="0.2">
      <c r="A41" s="57" t="s">
        <v>57</v>
      </c>
      <c r="B41" s="58"/>
      <c r="C41" s="58"/>
      <c r="D41" s="58"/>
      <c r="E41" s="15"/>
      <c r="F41" s="15"/>
      <c r="G41" s="15"/>
      <c r="H41" s="15"/>
      <c r="I41" s="15"/>
      <c r="J41" s="15"/>
      <c r="K41" s="15"/>
      <c r="L41" s="21"/>
      <c r="M41" s="51">
        <v>5</v>
      </c>
      <c r="N41" s="52"/>
      <c r="O41" s="49">
        <f>-SQRT(3)*M23*M41*S7/1000</f>
        <v>-4.7111783989343632E-2</v>
      </c>
      <c r="P41" s="49"/>
      <c r="Q41" s="49"/>
      <c r="R41" s="49">
        <f>-SQRT(3)*M23*M41*SIN(ACOS(S7))/1000</f>
        <v>-2.9197258448254347E-2</v>
      </c>
      <c r="S41" s="49"/>
      <c r="T41" s="50"/>
      <c r="U41" s="51">
        <v>5</v>
      </c>
      <c r="V41" s="52"/>
      <c r="W41" s="49">
        <f>-SQRT(3)*U23*U41*AA7/1000</f>
        <v>-4.7111783989343632E-2</v>
      </c>
      <c r="X41" s="49"/>
      <c r="Y41" s="49"/>
      <c r="Z41" s="49">
        <f>-SQRT(3)*U23*U41*SIN(ACOS(AA7))/1000</f>
        <v>-2.9197258448254347E-2</v>
      </c>
      <c r="AA41" s="49"/>
      <c r="AB41" s="50"/>
      <c r="AC41" s="51">
        <v>5</v>
      </c>
      <c r="AD41" s="52"/>
      <c r="AE41" s="49">
        <f>-SQRT(3)*AC23*AC41*AI7/1000</f>
        <v>-4.7111783989343632E-2</v>
      </c>
      <c r="AF41" s="49"/>
      <c r="AG41" s="49"/>
      <c r="AH41" s="49">
        <f>-SQRT(3)*AC23*AC41*SIN(ACOS(AI7))/1000</f>
        <v>-2.9197258448254347E-2</v>
      </c>
      <c r="AI41" s="49"/>
      <c r="AJ41" s="50"/>
      <c r="AK41" s="51">
        <v>5</v>
      </c>
      <c r="AL41" s="52"/>
      <c r="AM41" s="49">
        <f>-SQRT(3)*AK23*AK41*AQ7/1000</f>
        <v>-4.7847904901187781E-2</v>
      </c>
      <c r="AN41" s="49"/>
      <c r="AO41" s="49"/>
      <c r="AP41" s="49">
        <f>-SQRT(3)*AK23*AK41*SIN(ACOS(AQ7))/1000</f>
        <v>-2.9653465169637249E-2</v>
      </c>
      <c r="AQ41" s="49"/>
      <c r="AR41" s="50"/>
    </row>
    <row r="42" spans="1:44" x14ac:dyDescent="0.2">
      <c r="A42" s="57" t="s">
        <v>58</v>
      </c>
      <c r="B42" s="58"/>
      <c r="C42" s="58"/>
      <c r="D42" s="58"/>
      <c r="E42" s="15"/>
      <c r="F42" s="15"/>
      <c r="G42" s="15"/>
      <c r="H42" s="15"/>
      <c r="I42" s="15"/>
      <c r="J42" s="15"/>
      <c r="K42" s="15"/>
      <c r="L42" s="21"/>
      <c r="M42" s="51" t="s">
        <v>128</v>
      </c>
      <c r="N42" s="52"/>
      <c r="O42" s="59">
        <v>0</v>
      </c>
      <c r="P42" s="59"/>
      <c r="Q42" s="59"/>
      <c r="R42" s="59">
        <v>0</v>
      </c>
      <c r="S42" s="59"/>
      <c r="T42" s="60"/>
      <c r="U42" s="51" t="s">
        <v>128</v>
      </c>
      <c r="V42" s="52"/>
      <c r="W42" s="59">
        <v>0</v>
      </c>
      <c r="X42" s="59"/>
      <c r="Y42" s="59"/>
      <c r="Z42" s="59">
        <v>0</v>
      </c>
      <c r="AA42" s="59"/>
      <c r="AB42" s="60"/>
      <c r="AC42" s="51" t="s">
        <v>128</v>
      </c>
      <c r="AD42" s="52"/>
      <c r="AE42" s="59">
        <v>0</v>
      </c>
      <c r="AF42" s="59"/>
      <c r="AG42" s="59"/>
      <c r="AH42" s="59">
        <v>0</v>
      </c>
      <c r="AI42" s="59"/>
      <c r="AJ42" s="60"/>
      <c r="AK42" s="51" t="s">
        <v>128</v>
      </c>
      <c r="AL42" s="52"/>
      <c r="AM42" s="59">
        <v>0</v>
      </c>
      <c r="AN42" s="59"/>
      <c r="AO42" s="59"/>
      <c r="AP42" s="59">
        <v>0</v>
      </c>
      <c r="AQ42" s="59"/>
      <c r="AR42" s="60"/>
    </row>
    <row r="43" spans="1:44" x14ac:dyDescent="0.2">
      <c r="A43" s="57" t="s">
        <v>59</v>
      </c>
      <c r="B43" s="58"/>
      <c r="C43" s="58"/>
      <c r="D43" s="58"/>
      <c r="E43" s="15"/>
      <c r="F43" s="15"/>
      <c r="G43" s="15"/>
      <c r="H43" s="15"/>
      <c r="I43" s="15"/>
      <c r="J43" s="15"/>
      <c r="K43" s="15"/>
      <c r="L43" s="21"/>
      <c r="M43" s="51">
        <v>10</v>
      </c>
      <c r="N43" s="52"/>
      <c r="O43" s="49">
        <f>-SQRT(3)*M23*M43*S7/1000</f>
        <v>-9.4223567978687264E-2</v>
      </c>
      <c r="P43" s="49"/>
      <c r="Q43" s="49"/>
      <c r="R43" s="49">
        <f>-SQRT(3)*M23*M43*SIN(ACOS(S7))/1000</f>
        <v>-5.8394516896508694E-2</v>
      </c>
      <c r="S43" s="49"/>
      <c r="T43" s="50"/>
      <c r="U43" s="51">
        <v>10</v>
      </c>
      <c r="V43" s="52"/>
      <c r="W43" s="49">
        <f>-SQRT(3)*U23*U43*AA7/1000</f>
        <v>-9.4223567978687264E-2</v>
      </c>
      <c r="X43" s="49"/>
      <c r="Y43" s="49"/>
      <c r="Z43" s="49">
        <f>-SQRT(3)*U23*U43*SIN(ACOS(AA7))/1000</f>
        <v>-5.8394516896508694E-2</v>
      </c>
      <c r="AA43" s="49"/>
      <c r="AB43" s="50"/>
      <c r="AC43" s="51">
        <v>10</v>
      </c>
      <c r="AD43" s="52"/>
      <c r="AE43" s="49">
        <f>-SQRT(3)*AC23*AC43*AI7/1000</f>
        <v>-9.4223567978687264E-2</v>
      </c>
      <c r="AF43" s="49"/>
      <c r="AG43" s="49"/>
      <c r="AH43" s="49">
        <f>-SQRT(3)*AC23*AC43*SIN(ACOS(AI7))/1000</f>
        <v>-5.8394516896508694E-2</v>
      </c>
      <c r="AI43" s="49"/>
      <c r="AJ43" s="50"/>
      <c r="AK43" s="51">
        <v>10</v>
      </c>
      <c r="AL43" s="52"/>
      <c r="AM43" s="49">
        <f>-SQRT(3)*AK23*AK43*AQ7/1000</f>
        <v>-9.5695809802375562E-2</v>
      </c>
      <c r="AN43" s="49"/>
      <c r="AO43" s="49"/>
      <c r="AP43" s="49">
        <f>-SQRT(3)*AK23*AK43*SIN(ACOS(AQ7))/1000</f>
        <v>-5.9306930339274498E-2</v>
      </c>
      <c r="AQ43" s="49"/>
      <c r="AR43" s="50"/>
    </row>
    <row r="44" spans="1:44" x14ac:dyDescent="0.2">
      <c r="A44" s="57" t="s">
        <v>60</v>
      </c>
      <c r="B44" s="58"/>
      <c r="C44" s="58"/>
      <c r="D44" s="58"/>
      <c r="E44" s="15"/>
      <c r="F44" s="15"/>
      <c r="G44" s="15"/>
      <c r="H44" s="15"/>
      <c r="I44" s="15"/>
      <c r="J44" s="15"/>
      <c r="K44" s="15"/>
      <c r="L44" s="21"/>
      <c r="M44" s="51">
        <v>0</v>
      </c>
      <c r="N44" s="52"/>
      <c r="O44" s="49">
        <f>-SQRT(3)*M23*M44*S7/1000</f>
        <v>0</v>
      </c>
      <c r="P44" s="49"/>
      <c r="Q44" s="49"/>
      <c r="R44" s="49">
        <f>-SQRT(3)*M23*M44*SIN(ACOS(S7))/1000</f>
        <v>0</v>
      </c>
      <c r="S44" s="49"/>
      <c r="T44" s="50"/>
      <c r="U44" s="51">
        <v>0</v>
      </c>
      <c r="V44" s="52"/>
      <c r="W44" s="49">
        <f>-SQRT(3)*U23*U44*AA7/1000</f>
        <v>0</v>
      </c>
      <c r="X44" s="49"/>
      <c r="Y44" s="49"/>
      <c r="Z44" s="49">
        <f>-SQRT(3)*U23*U44*SIN(ACOS(AA7))/1000</f>
        <v>0</v>
      </c>
      <c r="AA44" s="49"/>
      <c r="AB44" s="50"/>
      <c r="AC44" s="51">
        <v>0</v>
      </c>
      <c r="AD44" s="52"/>
      <c r="AE44" s="49">
        <f>-SQRT(3)*AC23*AC44*AI7/1000</f>
        <v>0</v>
      </c>
      <c r="AF44" s="49"/>
      <c r="AG44" s="49"/>
      <c r="AH44" s="49">
        <f>-SQRT(3)*AC23*AC44*SIN(ACOS(AI7))/1000</f>
        <v>0</v>
      </c>
      <c r="AI44" s="49"/>
      <c r="AJ44" s="50"/>
      <c r="AK44" s="51">
        <v>0</v>
      </c>
      <c r="AL44" s="52"/>
      <c r="AM44" s="49">
        <f>-SQRT(3)*AK23*AK44*AQ7/1000</f>
        <v>0</v>
      </c>
      <c r="AN44" s="49"/>
      <c r="AO44" s="49"/>
      <c r="AP44" s="49">
        <f>-SQRT(3)*AK23*AK44*SIN(ACOS(AQ7))/1000</f>
        <v>0</v>
      </c>
      <c r="AQ44" s="49"/>
      <c r="AR44" s="50"/>
    </row>
    <row r="45" spans="1:44" x14ac:dyDescent="0.2">
      <c r="A45" s="57" t="s">
        <v>61</v>
      </c>
      <c r="B45" s="58"/>
      <c r="C45" s="58"/>
      <c r="D45" s="58"/>
      <c r="E45" s="15"/>
      <c r="F45" s="15"/>
      <c r="G45" s="15"/>
      <c r="H45" s="15"/>
      <c r="I45" s="15"/>
      <c r="J45" s="15"/>
      <c r="K45" s="15"/>
      <c r="L45" s="21"/>
      <c r="M45" s="51">
        <v>0</v>
      </c>
      <c r="N45" s="52"/>
      <c r="O45" s="49">
        <f>-SQRT(3)*M23*M45*S7/1000</f>
        <v>0</v>
      </c>
      <c r="P45" s="49"/>
      <c r="Q45" s="49"/>
      <c r="R45" s="49">
        <f>-SQRT(3)*M23*M45*SIN(ACOS(S7))/1000</f>
        <v>0</v>
      </c>
      <c r="S45" s="49"/>
      <c r="T45" s="50"/>
      <c r="U45" s="51">
        <v>0</v>
      </c>
      <c r="V45" s="52"/>
      <c r="W45" s="49">
        <f>-SQRT(3)*U23*U45*AA7/1000</f>
        <v>0</v>
      </c>
      <c r="X45" s="49"/>
      <c r="Y45" s="49"/>
      <c r="Z45" s="49">
        <f>-SQRT(3)*U23*U45*SIN(ACOS(AA7))/1000</f>
        <v>0</v>
      </c>
      <c r="AA45" s="49"/>
      <c r="AB45" s="50"/>
      <c r="AC45" s="51">
        <v>0</v>
      </c>
      <c r="AD45" s="52"/>
      <c r="AE45" s="49">
        <f>-SQRT(3)*AC23*AC45*AI7/1000</f>
        <v>0</v>
      </c>
      <c r="AF45" s="49"/>
      <c r="AG45" s="49"/>
      <c r="AH45" s="49">
        <f>-SQRT(3)*AC23*AC45*SIN(ACOS(AI7))/1000</f>
        <v>0</v>
      </c>
      <c r="AI45" s="49"/>
      <c r="AJ45" s="50"/>
      <c r="AK45" s="51">
        <v>0</v>
      </c>
      <c r="AL45" s="52"/>
      <c r="AM45" s="49">
        <f>-SQRT(3)*AK23*AK45*AQ7/1000</f>
        <v>0</v>
      </c>
      <c r="AN45" s="49"/>
      <c r="AO45" s="49"/>
      <c r="AP45" s="49">
        <f>-SQRT(3)*AK23*AK45*SIN(ACOS(AQ7))/1000</f>
        <v>0</v>
      </c>
      <c r="AQ45" s="49"/>
      <c r="AR45" s="50"/>
    </row>
    <row r="46" spans="1:44" x14ac:dyDescent="0.2">
      <c r="A46" s="57" t="s">
        <v>62</v>
      </c>
      <c r="B46" s="58"/>
      <c r="C46" s="58"/>
      <c r="D46" s="58"/>
      <c r="E46" s="15"/>
      <c r="F46" s="15"/>
      <c r="G46" s="15"/>
      <c r="H46" s="15"/>
      <c r="I46" s="15"/>
      <c r="J46" s="15"/>
      <c r="K46" s="15"/>
      <c r="L46" s="21"/>
      <c r="M46" s="51">
        <v>60</v>
      </c>
      <c r="N46" s="52"/>
      <c r="O46" s="49">
        <f>-SQRT(3)*M23*M46*S7/1000</f>
        <v>-0.56534140787212361</v>
      </c>
      <c r="P46" s="49"/>
      <c r="Q46" s="49"/>
      <c r="R46" s="49">
        <f>-SQRT(3)*M23*M46*SIN(ACOS(S7))/1000</f>
        <v>-0.35036710137905214</v>
      </c>
      <c r="S46" s="49"/>
      <c r="T46" s="50"/>
      <c r="U46" s="51">
        <v>70</v>
      </c>
      <c r="V46" s="52"/>
      <c r="W46" s="49">
        <f>-SQRT(3)*U23*U46*AA7/1000</f>
        <v>-0.65956497585081086</v>
      </c>
      <c r="X46" s="49"/>
      <c r="Y46" s="49"/>
      <c r="Z46" s="49">
        <f>-SQRT(3)*U23*U46*SIN(ACOS(AA7))/1000</f>
        <v>-0.40876161827556079</v>
      </c>
      <c r="AA46" s="49"/>
      <c r="AB46" s="50"/>
      <c r="AC46" s="51">
        <v>60</v>
      </c>
      <c r="AD46" s="52"/>
      <c r="AE46" s="49">
        <f>-SQRT(3)*AC23*AC46*AI7/1000</f>
        <v>-0.56534140787212361</v>
      </c>
      <c r="AF46" s="49"/>
      <c r="AG46" s="49"/>
      <c r="AH46" s="49">
        <f>-SQRT(3)*AC23*AC46*SIN(ACOS(AI7))/1000</f>
        <v>-0.35036710137905214</v>
      </c>
      <c r="AI46" s="49"/>
      <c r="AJ46" s="50"/>
      <c r="AK46" s="51">
        <v>60</v>
      </c>
      <c r="AL46" s="52"/>
      <c r="AM46" s="49">
        <f>-SQRT(3)*AK23*AK46*AQ7/1000</f>
        <v>-0.57417485881425334</v>
      </c>
      <c r="AN46" s="49"/>
      <c r="AO46" s="49"/>
      <c r="AP46" s="49">
        <f>-SQRT(3)*AK23*AK46*SIN(ACOS(AQ7))/1000</f>
        <v>-0.35584158203564703</v>
      </c>
      <c r="AQ46" s="49"/>
      <c r="AR46" s="50"/>
    </row>
    <row r="47" spans="1:44" x14ac:dyDescent="0.2">
      <c r="A47" s="57" t="s">
        <v>63</v>
      </c>
      <c r="B47" s="58"/>
      <c r="C47" s="58"/>
      <c r="D47" s="58"/>
      <c r="E47" s="15"/>
      <c r="F47" s="15"/>
      <c r="G47" s="15"/>
      <c r="H47" s="15"/>
      <c r="I47" s="15"/>
      <c r="J47" s="15"/>
      <c r="K47" s="15"/>
      <c r="L47" s="21"/>
      <c r="M47" s="51">
        <v>110</v>
      </c>
      <c r="N47" s="52"/>
      <c r="O47" s="49">
        <f>-SQRT(3)*M23*M47*S7/1000</f>
        <v>-1.0364592477655599</v>
      </c>
      <c r="P47" s="49"/>
      <c r="Q47" s="49"/>
      <c r="R47" s="49">
        <f>-SQRT(3)*M23*M47*SIN(ACOS(S7))/1000</f>
        <v>-0.64233968586159562</v>
      </c>
      <c r="S47" s="49"/>
      <c r="T47" s="50"/>
      <c r="U47" s="51">
        <v>40</v>
      </c>
      <c r="V47" s="52"/>
      <c r="W47" s="49">
        <f>-SQRT(3)*U23*U47*AA7/1000</f>
        <v>-0.37689427191474906</v>
      </c>
      <c r="X47" s="49"/>
      <c r="Y47" s="49"/>
      <c r="Z47" s="49">
        <f>-SQRT(3)*U23*U47*SIN(ACOS(AA7))/1000</f>
        <v>-0.23357806758603478</v>
      </c>
      <c r="AA47" s="49"/>
      <c r="AB47" s="50"/>
      <c r="AC47" s="51">
        <v>30</v>
      </c>
      <c r="AD47" s="52"/>
      <c r="AE47" s="49">
        <f>-SQRT(3)*AC23*AC47*AI7/1000</f>
        <v>-0.28267070393606181</v>
      </c>
      <c r="AF47" s="49"/>
      <c r="AG47" s="49"/>
      <c r="AH47" s="49">
        <f>-SQRT(3)*AC23*AC47*SIN(ACOS(AI7))/1000</f>
        <v>-0.17518355068952607</v>
      </c>
      <c r="AI47" s="49"/>
      <c r="AJ47" s="50"/>
      <c r="AK47" s="51">
        <v>50</v>
      </c>
      <c r="AL47" s="52"/>
      <c r="AM47" s="49">
        <f>-SQRT(3)*AK23*AK47*AQ7/1000</f>
        <v>-0.47847904901187788</v>
      </c>
      <c r="AN47" s="49"/>
      <c r="AO47" s="49"/>
      <c r="AP47" s="49">
        <f>-SQRT(3)*AK23*AK47*SIN(ACOS(AQ7))/1000</f>
        <v>-0.2965346516963725</v>
      </c>
      <c r="AQ47" s="49"/>
      <c r="AR47" s="50"/>
    </row>
    <row r="48" spans="1:44" ht="13.5" thickBot="1" x14ac:dyDescent="0.25">
      <c r="A48" s="74" t="s">
        <v>64</v>
      </c>
      <c r="B48" s="75"/>
      <c r="C48" s="75"/>
      <c r="D48" s="75"/>
      <c r="E48" s="76"/>
      <c r="F48" s="76"/>
      <c r="G48" s="76"/>
      <c r="H48" s="76"/>
      <c r="I48" s="76"/>
      <c r="J48" s="76"/>
      <c r="K48" s="76"/>
      <c r="L48" s="77"/>
      <c r="M48" s="65"/>
      <c r="N48" s="66"/>
      <c r="O48" s="63">
        <f>SUM(O38:Q47)</f>
        <v>-0.12249063837229401</v>
      </c>
      <c r="P48" s="63"/>
      <c r="Q48" s="63"/>
      <c r="R48" s="63">
        <f>SUM(R38:T47)</f>
        <v>-7.5912871965461481E-2</v>
      </c>
      <c r="S48" s="63"/>
      <c r="T48" s="64"/>
      <c r="U48" s="65"/>
      <c r="V48" s="66"/>
      <c r="W48" s="63">
        <f>SUM(W38:Y47)</f>
        <v>8.4801211180818681E-2</v>
      </c>
      <c r="X48" s="63"/>
      <c r="Y48" s="63"/>
      <c r="Z48" s="63">
        <f>SUM(Z38:AB47)</f>
        <v>5.2555065206857987E-2</v>
      </c>
      <c r="AA48" s="63"/>
      <c r="AB48" s="64"/>
      <c r="AC48" s="65"/>
      <c r="AD48" s="66"/>
      <c r="AE48" s="63">
        <f>SUM(AE38:AG47)</f>
        <v>4.7111783989343292E-2</v>
      </c>
      <c r="AF48" s="63"/>
      <c r="AG48" s="63"/>
      <c r="AH48" s="63">
        <f>SUM(AH38:AJ47)</f>
        <v>2.9197258448254271E-2</v>
      </c>
      <c r="AI48" s="63"/>
      <c r="AJ48" s="64"/>
      <c r="AK48" s="65"/>
      <c r="AL48" s="66"/>
      <c r="AM48" s="63">
        <f>SUM(AM38:AO47)</f>
        <v>-7.6556647841899639E-2</v>
      </c>
      <c r="AN48" s="63"/>
      <c r="AO48" s="63"/>
      <c r="AP48" s="63">
        <f>SUM(AP38:AR47)</f>
        <v>-4.7445544271419171E-2</v>
      </c>
      <c r="AQ48" s="63"/>
      <c r="AR48" s="64"/>
    </row>
    <row r="49" spans="1:44" x14ac:dyDescent="0.2">
      <c r="A49" s="67" t="s">
        <v>65</v>
      </c>
      <c r="B49" s="68"/>
      <c r="C49" s="68"/>
      <c r="D49" s="68"/>
      <c r="E49" s="35"/>
      <c r="F49" s="35"/>
      <c r="G49" s="35"/>
      <c r="H49" s="35"/>
      <c r="I49" s="35"/>
      <c r="J49" s="35"/>
      <c r="K49" s="35"/>
      <c r="L49" s="69"/>
      <c r="M49" s="70"/>
      <c r="N49" s="71"/>
      <c r="O49" s="72"/>
      <c r="P49" s="72"/>
      <c r="Q49" s="72"/>
      <c r="R49" s="72"/>
      <c r="S49" s="72"/>
      <c r="T49" s="73"/>
      <c r="U49" s="70"/>
      <c r="V49" s="71"/>
      <c r="W49" s="72"/>
      <c r="X49" s="72"/>
      <c r="Y49" s="72"/>
      <c r="Z49" s="72"/>
      <c r="AA49" s="72"/>
      <c r="AB49" s="73"/>
      <c r="AC49" s="70"/>
      <c r="AD49" s="71"/>
      <c r="AE49" s="72"/>
      <c r="AF49" s="72"/>
      <c r="AG49" s="72"/>
      <c r="AH49" s="72"/>
      <c r="AI49" s="72"/>
      <c r="AJ49" s="73"/>
      <c r="AK49" s="70"/>
      <c r="AL49" s="71"/>
      <c r="AM49" s="72"/>
      <c r="AN49" s="72"/>
      <c r="AO49" s="72"/>
      <c r="AP49" s="72"/>
      <c r="AQ49" s="72"/>
      <c r="AR49" s="73"/>
    </row>
    <row r="50" spans="1:44" x14ac:dyDescent="0.2">
      <c r="A50" s="57" t="s">
        <v>66</v>
      </c>
      <c r="B50" s="58"/>
      <c r="C50" s="58"/>
      <c r="D50" s="58"/>
      <c r="E50" s="15"/>
      <c r="F50" s="15"/>
      <c r="G50" s="15"/>
      <c r="H50" s="15"/>
      <c r="I50" s="15"/>
      <c r="J50" s="15"/>
      <c r="K50" s="15"/>
      <c r="L50" s="21"/>
      <c r="M50" s="61">
        <f>M10</f>
        <v>390</v>
      </c>
      <c r="N50" s="62"/>
      <c r="O50" s="59">
        <f>O10</f>
        <v>3.863858920587929</v>
      </c>
      <c r="P50" s="59"/>
      <c r="Q50" s="59"/>
      <c r="R50" s="59">
        <f>Q10</f>
        <v>2.0854901682321776</v>
      </c>
      <c r="S50" s="59"/>
      <c r="T50" s="60"/>
      <c r="U50" s="61">
        <f>U10</f>
        <v>129</v>
      </c>
      <c r="V50" s="62"/>
      <c r="W50" s="59">
        <f>W10</f>
        <v>1.2780456429636997</v>
      </c>
      <c r="X50" s="59"/>
      <c r="Y50" s="59"/>
      <c r="Z50" s="59">
        <f>Y10</f>
        <v>0.68981597872295108</v>
      </c>
      <c r="AA50" s="59"/>
      <c r="AB50" s="60"/>
      <c r="AC50" s="61">
        <f>AC10</f>
        <v>105</v>
      </c>
      <c r="AD50" s="62"/>
      <c r="AE50" s="59">
        <f>AE10</f>
        <v>1.0402697093890578</v>
      </c>
      <c r="AF50" s="59"/>
      <c r="AG50" s="59"/>
      <c r="AH50" s="59">
        <f>AG10</f>
        <v>0.56147812221635551</v>
      </c>
      <c r="AI50" s="59"/>
      <c r="AJ50" s="60"/>
      <c r="AK50" s="61">
        <f>AK10</f>
        <v>299</v>
      </c>
      <c r="AL50" s="62"/>
      <c r="AM50" s="59">
        <f>AM10</f>
        <v>2.9622918391174125</v>
      </c>
      <c r="AN50" s="59"/>
      <c r="AO50" s="59"/>
      <c r="AP50" s="59">
        <f>AO10</f>
        <v>1.5988757956446693</v>
      </c>
      <c r="AQ50" s="59"/>
      <c r="AR50" s="60"/>
    </row>
    <row r="51" spans="1:44" x14ac:dyDescent="0.2">
      <c r="A51" s="57" t="s">
        <v>67</v>
      </c>
      <c r="B51" s="58"/>
      <c r="C51" s="58"/>
      <c r="D51" s="58"/>
      <c r="E51" s="15"/>
      <c r="F51" s="15"/>
      <c r="G51" s="15"/>
      <c r="H51" s="15"/>
      <c r="I51" s="15"/>
      <c r="J51" s="15"/>
      <c r="K51" s="15"/>
      <c r="L51" s="21"/>
      <c r="M51" s="51">
        <v>0</v>
      </c>
      <c r="N51" s="52"/>
      <c r="O51" s="49">
        <f>-SQRT(3)*M24*M51*S10/1000</f>
        <v>0</v>
      </c>
      <c r="P51" s="49"/>
      <c r="Q51" s="49"/>
      <c r="R51" s="49">
        <f>-SQRT(3)*M24*M51*SIN(ACOS(S10))/1000</f>
        <v>0</v>
      </c>
      <c r="S51" s="49"/>
      <c r="T51" s="50"/>
      <c r="U51" s="51">
        <v>0</v>
      </c>
      <c r="V51" s="52"/>
      <c r="W51" s="49">
        <f>-SQRT(3)*U24*U51*AA10/1000</f>
        <v>0</v>
      </c>
      <c r="X51" s="49"/>
      <c r="Y51" s="49"/>
      <c r="Z51" s="49">
        <f>-SQRT(3)*U24*U51*SIN(ACOS(AA10))/1000</f>
        <v>0</v>
      </c>
      <c r="AA51" s="49"/>
      <c r="AB51" s="50"/>
      <c r="AC51" s="51">
        <v>0</v>
      </c>
      <c r="AD51" s="52"/>
      <c r="AE51" s="49">
        <f>-SQRT(3)*AC24*AC51*AI10/1000</f>
        <v>0</v>
      </c>
      <c r="AF51" s="49"/>
      <c r="AG51" s="49"/>
      <c r="AH51" s="49">
        <f>-SQRT(3)*AC24*AC51*SIN(ACOS(AI10))/1000</f>
        <v>0</v>
      </c>
      <c r="AI51" s="49"/>
      <c r="AJ51" s="50"/>
      <c r="AK51" s="51">
        <v>0</v>
      </c>
      <c r="AL51" s="52"/>
      <c r="AM51" s="49">
        <f>-SQRT(3)*AK24*AK51*AQ10/1000</f>
        <v>0</v>
      </c>
      <c r="AN51" s="49"/>
      <c r="AO51" s="49"/>
      <c r="AP51" s="49">
        <f>-SQRT(3)*AK24*AK51*SIN(ACOS(AQ10))/1000</f>
        <v>0</v>
      </c>
      <c r="AQ51" s="49"/>
      <c r="AR51" s="50"/>
    </row>
    <row r="52" spans="1:44" x14ac:dyDescent="0.2">
      <c r="A52" s="57" t="s">
        <v>68</v>
      </c>
      <c r="B52" s="58"/>
      <c r="C52" s="58"/>
      <c r="D52" s="58"/>
      <c r="E52" s="15"/>
      <c r="F52" s="15"/>
      <c r="G52" s="15"/>
      <c r="H52" s="15"/>
      <c r="I52" s="15"/>
      <c r="J52" s="15"/>
      <c r="K52" s="15"/>
      <c r="L52" s="21"/>
      <c r="M52" s="51">
        <v>5</v>
      </c>
      <c r="N52" s="52"/>
      <c r="O52" s="49">
        <f>-SQRT(3)*M24*M52*S10/1000</f>
        <v>-4.9536652828050372E-2</v>
      </c>
      <c r="P52" s="49"/>
      <c r="Q52" s="49"/>
      <c r="R52" s="49">
        <f>-SQRT(3)*M24*M52*SIN(ACOS(S10))/1000</f>
        <v>-2.6737053438874066E-2</v>
      </c>
      <c r="S52" s="49"/>
      <c r="T52" s="50"/>
      <c r="U52" s="51">
        <v>5</v>
      </c>
      <c r="V52" s="52"/>
      <c r="W52" s="49">
        <f>-SQRT(3)*U24*U52*AA10/1000</f>
        <v>-4.9536652828050372E-2</v>
      </c>
      <c r="X52" s="49"/>
      <c r="Y52" s="49"/>
      <c r="Z52" s="49">
        <f>-SQRT(3)*U24*U52*SIN(ACOS(AA10))/1000</f>
        <v>-2.6737053438874066E-2</v>
      </c>
      <c r="AA52" s="49"/>
      <c r="AB52" s="50"/>
      <c r="AC52" s="51">
        <v>5</v>
      </c>
      <c r="AD52" s="52"/>
      <c r="AE52" s="49">
        <f>-SQRT(3)*AC24*AC52*AI10/1000</f>
        <v>-4.9536652828050372E-2</v>
      </c>
      <c r="AF52" s="49"/>
      <c r="AG52" s="49"/>
      <c r="AH52" s="49">
        <f>-SQRT(3)*AC24*AC52*SIN(ACOS(AI10))/1000</f>
        <v>-2.6737053438874066E-2</v>
      </c>
      <c r="AI52" s="49"/>
      <c r="AJ52" s="50"/>
      <c r="AK52" s="51">
        <v>5</v>
      </c>
      <c r="AL52" s="52"/>
      <c r="AM52" s="49">
        <f>-SQRT(3)*AK24*AK52*AQ10/1000</f>
        <v>-4.9536652828050372E-2</v>
      </c>
      <c r="AN52" s="49"/>
      <c r="AO52" s="49"/>
      <c r="AP52" s="49">
        <f>-SQRT(3)*AK24*AK52*SIN(ACOS(AQ10))/1000</f>
        <v>-2.6737053438874066E-2</v>
      </c>
      <c r="AQ52" s="49"/>
      <c r="AR52" s="50"/>
    </row>
    <row r="53" spans="1:44" x14ac:dyDescent="0.2">
      <c r="A53" s="57" t="s">
        <v>69</v>
      </c>
      <c r="B53" s="58"/>
      <c r="C53" s="58"/>
      <c r="D53" s="58"/>
      <c r="E53" s="15"/>
      <c r="F53" s="15"/>
      <c r="G53" s="15"/>
      <c r="H53" s="15"/>
      <c r="I53" s="15"/>
      <c r="J53" s="15"/>
      <c r="K53" s="15"/>
      <c r="L53" s="21"/>
      <c r="M53" s="51">
        <v>80</v>
      </c>
      <c r="N53" s="52"/>
      <c r="O53" s="49">
        <f>-SQRT(3)*M24*M53*S10/1000</f>
        <v>-0.79258644524880595</v>
      </c>
      <c r="P53" s="49"/>
      <c r="Q53" s="49"/>
      <c r="R53" s="49">
        <f>-SQRT(3)*M24*M53*SIN(ACOS(S10))/1000</f>
        <v>-0.42779285502198505</v>
      </c>
      <c r="S53" s="49"/>
      <c r="T53" s="50"/>
      <c r="U53" s="51">
        <v>10</v>
      </c>
      <c r="V53" s="52"/>
      <c r="W53" s="49">
        <f>-SQRT(3)*U24*U53*AA10/1000</f>
        <v>-9.9073305656100744E-2</v>
      </c>
      <c r="X53" s="49"/>
      <c r="Y53" s="49"/>
      <c r="Z53" s="49">
        <f>-SQRT(3)*U24*U53*SIN(ACOS(AA10))/1000</f>
        <v>-5.3474106877748132E-2</v>
      </c>
      <c r="AA53" s="49"/>
      <c r="AB53" s="50"/>
      <c r="AC53" s="51">
        <v>10</v>
      </c>
      <c r="AD53" s="52"/>
      <c r="AE53" s="49">
        <f>-SQRT(3)*AC24*AC53*AI10/1000</f>
        <v>-9.9073305656100744E-2</v>
      </c>
      <c r="AF53" s="49"/>
      <c r="AG53" s="49"/>
      <c r="AH53" s="49">
        <f>-SQRT(3)*AC24*AC53*SIN(ACOS(AI10))/1000</f>
        <v>-5.3474106877748132E-2</v>
      </c>
      <c r="AI53" s="49"/>
      <c r="AJ53" s="50"/>
      <c r="AK53" s="51">
        <v>50</v>
      </c>
      <c r="AL53" s="52"/>
      <c r="AM53" s="49">
        <f>-SQRT(3)*AK24*AK53*AQ10/1000</f>
        <v>-0.49536652828050376</v>
      </c>
      <c r="AN53" s="49"/>
      <c r="AO53" s="49"/>
      <c r="AP53" s="49">
        <f>-SQRT(3)*AK24*AK53*SIN(ACOS(AQ10))/1000</f>
        <v>-0.26737053438874075</v>
      </c>
      <c r="AQ53" s="49"/>
      <c r="AR53" s="50"/>
    </row>
    <row r="54" spans="1:44" x14ac:dyDescent="0.2">
      <c r="A54" s="57" t="s">
        <v>70</v>
      </c>
      <c r="B54" s="58"/>
      <c r="C54" s="58"/>
      <c r="D54" s="58"/>
      <c r="E54" s="15"/>
      <c r="F54" s="15"/>
      <c r="G54" s="15"/>
      <c r="H54" s="15"/>
      <c r="I54" s="15"/>
      <c r="J54" s="15"/>
      <c r="K54" s="15"/>
      <c r="L54" s="21"/>
      <c r="M54" s="51" t="s">
        <v>128</v>
      </c>
      <c r="N54" s="52"/>
      <c r="O54" s="59">
        <v>0</v>
      </c>
      <c r="P54" s="59"/>
      <c r="Q54" s="59"/>
      <c r="R54" s="59">
        <v>0</v>
      </c>
      <c r="S54" s="59"/>
      <c r="T54" s="60"/>
      <c r="U54" s="51" t="s">
        <v>128</v>
      </c>
      <c r="V54" s="52"/>
      <c r="W54" s="59">
        <v>0</v>
      </c>
      <c r="X54" s="59"/>
      <c r="Y54" s="59"/>
      <c r="Z54" s="59">
        <v>0</v>
      </c>
      <c r="AA54" s="59"/>
      <c r="AB54" s="60"/>
      <c r="AC54" s="51" t="s">
        <v>128</v>
      </c>
      <c r="AD54" s="52"/>
      <c r="AE54" s="59">
        <v>0</v>
      </c>
      <c r="AF54" s="59"/>
      <c r="AG54" s="59"/>
      <c r="AH54" s="59">
        <v>0</v>
      </c>
      <c r="AI54" s="59"/>
      <c r="AJ54" s="60"/>
      <c r="AK54" s="51" t="s">
        <v>128</v>
      </c>
      <c r="AL54" s="52"/>
      <c r="AM54" s="59">
        <v>0</v>
      </c>
      <c r="AN54" s="59"/>
      <c r="AO54" s="59"/>
      <c r="AP54" s="59">
        <v>0</v>
      </c>
      <c r="AQ54" s="59"/>
      <c r="AR54" s="60"/>
    </row>
    <row r="55" spans="1:44" x14ac:dyDescent="0.2">
      <c r="A55" s="57" t="s">
        <v>71</v>
      </c>
      <c r="B55" s="58"/>
      <c r="C55" s="58"/>
      <c r="D55" s="58"/>
      <c r="E55" s="15"/>
      <c r="F55" s="15"/>
      <c r="G55" s="15"/>
      <c r="H55" s="15"/>
      <c r="I55" s="15"/>
      <c r="J55" s="15"/>
      <c r="K55" s="15"/>
      <c r="L55" s="21"/>
      <c r="M55" s="51">
        <v>5</v>
      </c>
      <c r="N55" s="52"/>
      <c r="O55" s="49">
        <f>-SQRT(3)*M24*M55*S10/1000</f>
        <v>-4.9536652828050372E-2</v>
      </c>
      <c r="P55" s="49"/>
      <c r="Q55" s="49"/>
      <c r="R55" s="49">
        <f>-SQRT(3)*M24*M55*SIN(ACOS(S10))/1000</f>
        <v>-2.6737053438874066E-2</v>
      </c>
      <c r="S55" s="49"/>
      <c r="T55" s="50"/>
      <c r="U55" s="51">
        <v>5</v>
      </c>
      <c r="V55" s="52"/>
      <c r="W55" s="49">
        <f>-SQRT(3)*U24*U55*AA10/1000</f>
        <v>-4.9536652828050372E-2</v>
      </c>
      <c r="X55" s="49"/>
      <c r="Y55" s="49"/>
      <c r="Z55" s="49">
        <f>-SQRT(3)*U24*U55*SIN(ACOS(AA10))/1000</f>
        <v>-2.6737053438874066E-2</v>
      </c>
      <c r="AA55" s="49"/>
      <c r="AB55" s="50"/>
      <c r="AC55" s="51">
        <v>5</v>
      </c>
      <c r="AD55" s="52"/>
      <c r="AE55" s="49">
        <f>-SQRT(3)*AC24*AC55*AI10/1000</f>
        <v>-4.9536652828050372E-2</v>
      </c>
      <c r="AF55" s="49"/>
      <c r="AG55" s="49"/>
      <c r="AH55" s="49">
        <f>-SQRT(3)*AC24*AC55*SIN(ACOS(AI10))/1000</f>
        <v>-2.6737053438874066E-2</v>
      </c>
      <c r="AI55" s="49"/>
      <c r="AJ55" s="50"/>
      <c r="AK55" s="51">
        <v>5</v>
      </c>
      <c r="AL55" s="52"/>
      <c r="AM55" s="49">
        <f>-SQRT(3)*AK24*AK55*AQ10/1000</f>
        <v>-4.9536652828050372E-2</v>
      </c>
      <c r="AN55" s="49"/>
      <c r="AO55" s="49"/>
      <c r="AP55" s="49">
        <f>-SQRT(3)*AK24*AK55*SIN(ACOS(AQ10))/1000</f>
        <v>-2.6737053438874066E-2</v>
      </c>
      <c r="AQ55" s="49"/>
      <c r="AR55" s="50"/>
    </row>
    <row r="56" spans="1:44" x14ac:dyDescent="0.2">
      <c r="A56" s="57" t="s">
        <v>72</v>
      </c>
      <c r="B56" s="58"/>
      <c r="C56" s="58"/>
      <c r="D56" s="58"/>
      <c r="E56" s="15"/>
      <c r="F56" s="15"/>
      <c r="G56" s="15"/>
      <c r="H56" s="15"/>
      <c r="I56" s="15"/>
      <c r="J56" s="15"/>
      <c r="K56" s="15"/>
      <c r="L56" s="21"/>
      <c r="M56" s="51">
        <v>25</v>
      </c>
      <c r="N56" s="52"/>
      <c r="O56" s="49">
        <f>-SQRT(3)*M24*M56*S10/1000</f>
        <v>-0.24768326414025188</v>
      </c>
      <c r="P56" s="49"/>
      <c r="Q56" s="49"/>
      <c r="R56" s="49">
        <f>-SQRT(3)*M24*M56*SIN(ACOS(S10))/1000</f>
        <v>-0.13368526719437038</v>
      </c>
      <c r="S56" s="49"/>
      <c r="T56" s="50"/>
      <c r="U56" s="51">
        <v>25</v>
      </c>
      <c r="V56" s="52"/>
      <c r="W56" s="49">
        <f>-SQRT(3)*U24*U56*AA10/1000</f>
        <v>-0.24768326414025188</v>
      </c>
      <c r="X56" s="49"/>
      <c r="Y56" s="49"/>
      <c r="Z56" s="49">
        <f>-SQRT(3)*U24*U56*SIN(ACOS(AA10))/1000</f>
        <v>-0.13368526719437038</v>
      </c>
      <c r="AA56" s="49"/>
      <c r="AB56" s="50"/>
      <c r="AC56" s="51">
        <v>25</v>
      </c>
      <c r="AD56" s="52"/>
      <c r="AE56" s="49">
        <f>-SQRT(3)*AC24*AC56*AI10/1000</f>
        <v>-0.24768326414025188</v>
      </c>
      <c r="AF56" s="49"/>
      <c r="AG56" s="49"/>
      <c r="AH56" s="49">
        <f>-SQRT(3)*AC24*AC56*SIN(ACOS(AI10))/1000</f>
        <v>-0.13368526719437038</v>
      </c>
      <c r="AI56" s="49"/>
      <c r="AJ56" s="50"/>
      <c r="AK56" s="51">
        <v>25</v>
      </c>
      <c r="AL56" s="52"/>
      <c r="AM56" s="49">
        <f>-SQRT(3)*AK24*AK56*AQ10/1000</f>
        <v>-0.24768326414025188</v>
      </c>
      <c r="AN56" s="49"/>
      <c r="AO56" s="49"/>
      <c r="AP56" s="49">
        <f>-SQRT(3)*AK24*AK56*SIN(ACOS(AQ10))/1000</f>
        <v>-0.13368526719437038</v>
      </c>
      <c r="AQ56" s="49"/>
      <c r="AR56" s="50"/>
    </row>
    <row r="57" spans="1:44" x14ac:dyDescent="0.2">
      <c r="A57" s="57" t="s">
        <v>73</v>
      </c>
      <c r="B57" s="58"/>
      <c r="C57" s="58"/>
      <c r="D57" s="58"/>
      <c r="E57" s="15"/>
      <c r="F57" s="15"/>
      <c r="G57" s="15"/>
      <c r="H57" s="15"/>
      <c r="I57" s="15"/>
      <c r="J57" s="15"/>
      <c r="K57" s="15"/>
      <c r="L57" s="21"/>
      <c r="M57" s="51">
        <v>5</v>
      </c>
      <c r="N57" s="52"/>
      <c r="O57" s="49">
        <f>-SQRT(3)*M24*M57*S10/1000</f>
        <v>-4.9536652828050372E-2</v>
      </c>
      <c r="P57" s="49"/>
      <c r="Q57" s="49"/>
      <c r="R57" s="49">
        <f>-SQRT(3)*M24*M57*SIN(ACOS(S10))/1000</f>
        <v>-2.6737053438874066E-2</v>
      </c>
      <c r="S57" s="49"/>
      <c r="T57" s="50"/>
      <c r="U57" s="51">
        <v>5</v>
      </c>
      <c r="V57" s="52"/>
      <c r="W57" s="49">
        <f>-SQRT(3)*U24*U57*AA10/1000</f>
        <v>-4.9536652828050372E-2</v>
      </c>
      <c r="X57" s="49"/>
      <c r="Y57" s="49"/>
      <c r="Z57" s="49">
        <f>-SQRT(3)*U24*U57*SIN(ACOS(AA10))/1000</f>
        <v>-2.6737053438874066E-2</v>
      </c>
      <c r="AA57" s="49"/>
      <c r="AB57" s="50"/>
      <c r="AC57" s="51">
        <v>5</v>
      </c>
      <c r="AD57" s="52"/>
      <c r="AE57" s="49">
        <f>-SQRT(3)*AC24*AC57*AI10/1000</f>
        <v>-4.9536652828050372E-2</v>
      </c>
      <c r="AF57" s="49"/>
      <c r="AG57" s="49"/>
      <c r="AH57" s="49">
        <f>-SQRT(3)*AC24*AC57*SIN(ACOS(AI10))/1000</f>
        <v>-2.6737053438874066E-2</v>
      </c>
      <c r="AI57" s="49"/>
      <c r="AJ57" s="50"/>
      <c r="AK57" s="51">
        <v>5</v>
      </c>
      <c r="AL57" s="52"/>
      <c r="AM57" s="49">
        <f>-SQRT(3)*AK24*AK57*AQ10/1000</f>
        <v>-4.9536652828050372E-2</v>
      </c>
      <c r="AN57" s="49"/>
      <c r="AO57" s="49"/>
      <c r="AP57" s="49">
        <f>-SQRT(3)*AK24*AK57*SIN(ACOS(AQ10))/1000</f>
        <v>-2.6737053438874066E-2</v>
      </c>
      <c r="AQ57" s="49"/>
      <c r="AR57" s="50"/>
    </row>
    <row r="58" spans="1:44" x14ac:dyDescent="0.2">
      <c r="A58" s="57" t="s">
        <v>74</v>
      </c>
      <c r="B58" s="58"/>
      <c r="C58" s="58"/>
      <c r="D58" s="58"/>
      <c r="E58" s="15"/>
      <c r="F58" s="15"/>
      <c r="G58" s="15"/>
      <c r="H58" s="15"/>
      <c r="I58" s="15"/>
      <c r="J58" s="15"/>
      <c r="K58" s="15"/>
      <c r="L58" s="21"/>
      <c r="M58" s="51">
        <v>20</v>
      </c>
      <c r="N58" s="52"/>
      <c r="O58" s="49">
        <f>-SQRT(3)*M24*M58*S10/1000</f>
        <v>-0.19814661131220149</v>
      </c>
      <c r="P58" s="49"/>
      <c r="Q58" s="49"/>
      <c r="R58" s="49">
        <f>-SQRT(3)*M24*M58*SIN(ACOS(S10))/1000</f>
        <v>-0.10694821375549626</v>
      </c>
      <c r="S58" s="49"/>
      <c r="T58" s="50"/>
      <c r="U58" s="51">
        <v>10</v>
      </c>
      <c r="V58" s="52"/>
      <c r="W58" s="49">
        <f>-SQRT(3)*U24*U58*AA10/1000</f>
        <v>-9.9073305656100744E-2</v>
      </c>
      <c r="X58" s="49"/>
      <c r="Y58" s="49"/>
      <c r="Z58" s="49">
        <f>-SQRT(3)*U24*U58*SIN(ACOS(AA10))/1000</f>
        <v>-5.3474106877748132E-2</v>
      </c>
      <c r="AA58" s="49"/>
      <c r="AB58" s="50"/>
      <c r="AC58" s="51">
        <v>10</v>
      </c>
      <c r="AD58" s="52"/>
      <c r="AE58" s="49">
        <f>-SQRT(3)*AC24*AC58*AI10/1000</f>
        <v>-9.9073305656100744E-2</v>
      </c>
      <c r="AF58" s="49"/>
      <c r="AG58" s="49"/>
      <c r="AH58" s="49">
        <f>-SQRT(3)*AC24*AC58*SIN(ACOS(AI10))/1000</f>
        <v>-5.3474106877748132E-2</v>
      </c>
      <c r="AI58" s="49"/>
      <c r="AJ58" s="50"/>
      <c r="AK58" s="51">
        <v>20</v>
      </c>
      <c r="AL58" s="52"/>
      <c r="AM58" s="49">
        <f>-SQRT(3)*AK24*AK58*AQ10/1000</f>
        <v>-0.19814661131220149</v>
      </c>
      <c r="AN58" s="49"/>
      <c r="AO58" s="49"/>
      <c r="AP58" s="49">
        <f>-SQRT(3)*AK24*AK58*SIN(ACOS(AQ10))/1000</f>
        <v>-0.10694821375549626</v>
      </c>
      <c r="AQ58" s="49"/>
      <c r="AR58" s="50"/>
    </row>
    <row r="59" spans="1:44" x14ac:dyDescent="0.2">
      <c r="A59" s="57" t="s">
        <v>75</v>
      </c>
      <c r="B59" s="58"/>
      <c r="C59" s="58"/>
      <c r="D59" s="58"/>
      <c r="E59" s="15"/>
      <c r="F59" s="15"/>
      <c r="G59" s="15"/>
      <c r="H59" s="15"/>
      <c r="I59" s="15"/>
      <c r="J59" s="15"/>
      <c r="K59" s="15"/>
      <c r="L59" s="21"/>
      <c r="M59" s="51">
        <v>260</v>
      </c>
      <c r="N59" s="52"/>
      <c r="O59" s="49">
        <f>-SQRT(3)*M24*M59*S10/1000</f>
        <v>-2.5759059470586192</v>
      </c>
      <c r="P59" s="49"/>
      <c r="Q59" s="49"/>
      <c r="R59" s="49">
        <f>-SQRT(3)*M24*M59*SIN(ACOS(S10))/1000</f>
        <v>-1.3903267788214517</v>
      </c>
      <c r="S59" s="49"/>
      <c r="T59" s="50"/>
      <c r="U59" s="51">
        <v>30</v>
      </c>
      <c r="V59" s="52"/>
      <c r="W59" s="49">
        <f>-SQRT(3)*U24*U59*AA10/1000</f>
        <v>-0.29721991696830224</v>
      </c>
      <c r="X59" s="49"/>
      <c r="Y59" s="49"/>
      <c r="Z59" s="49">
        <f>-SQRT(3)*U24*U59*SIN(ACOS(AA10))/1000</f>
        <v>-0.16042232063324444</v>
      </c>
      <c r="AA59" s="49"/>
      <c r="AB59" s="50"/>
      <c r="AC59" s="51">
        <v>30</v>
      </c>
      <c r="AD59" s="52"/>
      <c r="AE59" s="49">
        <f>-SQRT(3)*AC24*AC59*AI10/1000</f>
        <v>-0.29721991696830224</v>
      </c>
      <c r="AF59" s="49"/>
      <c r="AG59" s="49"/>
      <c r="AH59" s="49">
        <f>-SQRT(3)*AC24*AC59*SIN(ACOS(AI10))/1000</f>
        <v>-0.16042232063324444</v>
      </c>
      <c r="AI59" s="49"/>
      <c r="AJ59" s="50"/>
      <c r="AK59" s="51">
        <v>230</v>
      </c>
      <c r="AL59" s="52"/>
      <c r="AM59" s="49">
        <f>-SQRT(3)*AK24*AK59*AQ10/1000</f>
        <v>-2.2786860300903173</v>
      </c>
      <c r="AN59" s="49"/>
      <c r="AO59" s="49"/>
      <c r="AP59" s="49">
        <f>-SQRT(3)*AK24*AK59*SIN(ACOS(AQ10))/1000</f>
        <v>-1.2299044581882073</v>
      </c>
      <c r="AQ59" s="49"/>
      <c r="AR59" s="50"/>
    </row>
    <row r="60" spans="1:44" ht="13.5" thickBot="1" x14ac:dyDescent="0.25">
      <c r="A60" s="53" t="s">
        <v>76</v>
      </c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6"/>
      <c r="M60" s="47"/>
      <c r="N60" s="48"/>
      <c r="O60" s="42">
        <f>SUM(O50:Q59)</f>
        <v>-9.9073305656101063E-2</v>
      </c>
      <c r="P60" s="42"/>
      <c r="Q60" s="42"/>
      <c r="R60" s="42">
        <f>SUM(R50:T59)</f>
        <v>-5.3474106877747785E-2</v>
      </c>
      <c r="S60" s="42"/>
      <c r="T60" s="43"/>
      <c r="U60" s="47"/>
      <c r="V60" s="48"/>
      <c r="W60" s="42">
        <f>SUM(W50:Y59)</f>
        <v>0.38638589205879298</v>
      </c>
      <c r="X60" s="42"/>
      <c r="Y60" s="42"/>
      <c r="Z60" s="42">
        <f>SUM(Z50:AB59)</f>
        <v>0.20854901682321778</v>
      </c>
      <c r="AA60" s="42"/>
      <c r="AB60" s="43"/>
      <c r="AC60" s="47"/>
      <c r="AD60" s="48"/>
      <c r="AE60" s="42">
        <f>SUM(AE50:AG59)</f>
        <v>0.14860995848415098</v>
      </c>
      <c r="AF60" s="42"/>
      <c r="AG60" s="42"/>
      <c r="AH60" s="42">
        <f>SUM(AH50:AJ59)</f>
        <v>8.0211160316622204E-2</v>
      </c>
      <c r="AI60" s="42"/>
      <c r="AJ60" s="43"/>
      <c r="AK60" s="47"/>
      <c r="AL60" s="48"/>
      <c r="AM60" s="42">
        <f>SUM(AM50:AO59)</f>
        <v>-0.40620055319001369</v>
      </c>
      <c r="AN60" s="42"/>
      <c r="AO60" s="42"/>
      <c r="AP60" s="42">
        <f>SUM(AP50:AR59)</f>
        <v>-0.21924383819876736</v>
      </c>
      <c r="AQ60" s="42"/>
      <c r="AR60" s="43"/>
    </row>
    <row r="61" spans="1:44" ht="13.5" thickBot="1" x14ac:dyDescent="0.25">
      <c r="A61" s="44" t="s">
        <v>77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/>
      <c r="M61" s="33"/>
      <c r="N61" s="34"/>
      <c r="O61" s="31">
        <f>SUM(O38:Q47)+SUM(O50:Q59)</f>
        <v>-0.22156394402839508</v>
      </c>
      <c r="P61" s="31"/>
      <c r="Q61" s="31"/>
      <c r="R61" s="31">
        <f>SUM(R38:T47)+SUM(R50:T59)</f>
        <v>-0.12938697884320927</v>
      </c>
      <c r="S61" s="31"/>
      <c r="T61" s="32"/>
      <c r="U61" s="33"/>
      <c r="V61" s="34"/>
      <c r="W61" s="31">
        <f>SUM(W38:Y47)+SUM(W50:Y59)</f>
        <v>0.47118710323961166</v>
      </c>
      <c r="X61" s="31"/>
      <c r="Y61" s="31"/>
      <c r="Z61" s="31">
        <f>SUM(Z38:AB47)+SUM(Z50:AB59)</f>
        <v>0.26110408203007573</v>
      </c>
      <c r="AA61" s="31"/>
      <c r="AB61" s="32"/>
      <c r="AC61" s="33"/>
      <c r="AD61" s="34"/>
      <c r="AE61" s="31">
        <f>SUM(AE38:AG47)+SUM(AE50:AG59)</f>
        <v>0.19572174247349428</v>
      </c>
      <c r="AF61" s="31"/>
      <c r="AG61" s="31"/>
      <c r="AH61" s="31">
        <f>SUM(AH38:AJ47)+SUM(AH50:AJ59)</f>
        <v>0.10940841876487647</v>
      </c>
      <c r="AI61" s="31"/>
      <c r="AJ61" s="32"/>
      <c r="AK61" s="33"/>
      <c r="AL61" s="34"/>
      <c r="AM61" s="31">
        <f>SUM(AM38:AO47)+SUM(AM50:AO59)</f>
        <v>-0.48275720103191333</v>
      </c>
      <c r="AN61" s="31"/>
      <c r="AO61" s="31"/>
      <c r="AP61" s="31">
        <f>SUM(AP38:AR47)+SUM(AP50:AR59)</f>
        <v>-0.26668938247018653</v>
      </c>
      <c r="AQ61" s="31"/>
      <c r="AR61" s="32"/>
    </row>
    <row r="62" spans="1:44" ht="13.5" thickBo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</row>
    <row r="63" spans="1:44" ht="13.5" thickBot="1" x14ac:dyDescent="0.25">
      <c r="A63" s="36" t="s">
        <v>78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8"/>
      <c r="M63" s="39" t="s">
        <v>526</v>
      </c>
      <c r="N63" s="40"/>
      <c r="O63" s="40"/>
      <c r="P63" s="40"/>
      <c r="Q63" s="40"/>
      <c r="R63" s="40"/>
      <c r="S63" s="40"/>
      <c r="T63" s="41"/>
      <c r="U63" s="39" t="s">
        <v>527</v>
      </c>
      <c r="V63" s="40"/>
      <c r="W63" s="40"/>
      <c r="X63" s="40"/>
      <c r="Y63" s="40"/>
      <c r="Z63" s="40"/>
      <c r="AA63" s="40"/>
      <c r="AB63" s="41"/>
      <c r="AC63" s="39"/>
      <c r="AD63" s="40"/>
      <c r="AE63" s="40"/>
      <c r="AF63" s="40"/>
      <c r="AG63" s="40"/>
      <c r="AH63" s="40"/>
      <c r="AI63" s="40"/>
      <c r="AJ63" s="41"/>
      <c r="AK63" s="39"/>
      <c r="AL63" s="40"/>
      <c r="AM63" s="40"/>
      <c r="AN63" s="40"/>
      <c r="AO63" s="40"/>
      <c r="AP63" s="40"/>
      <c r="AQ63" s="40"/>
      <c r="AR63" s="41"/>
    </row>
    <row r="65" spans="13:25" x14ac:dyDescent="0.2">
      <c r="M65" s="18" t="s">
        <v>79</v>
      </c>
      <c r="Y65" s="18" t="s">
        <v>80</v>
      </c>
    </row>
  </sheetData>
  <mergeCells count="698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W31:Y31"/>
    <mergeCell ref="AC33:AD33"/>
    <mergeCell ref="AE33:AG33"/>
    <mergeCell ref="AH33:AJ33"/>
    <mergeCell ref="AK33:AL33"/>
    <mergeCell ref="AM33:AO33"/>
    <mergeCell ref="AP33:AR33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Z33:AB33"/>
    <mergeCell ref="Z31:AB31"/>
    <mergeCell ref="AC31:AD31"/>
    <mergeCell ref="AE31:AG31"/>
    <mergeCell ref="AH31:AJ31"/>
    <mergeCell ref="AK31:AL31"/>
    <mergeCell ref="AM31:AO31"/>
    <mergeCell ref="AP34:AR34"/>
    <mergeCell ref="A35:L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5:AJ35"/>
    <mergeCell ref="AK35:AL35"/>
    <mergeCell ref="AM35:AO35"/>
    <mergeCell ref="AP35:AR35"/>
    <mergeCell ref="A36:L36"/>
    <mergeCell ref="M36:N36"/>
    <mergeCell ref="O36:Q36"/>
    <mergeCell ref="R36:T36"/>
    <mergeCell ref="U36:V36"/>
    <mergeCell ref="W36:Y36"/>
    <mergeCell ref="AC38:AD38"/>
    <mergeCell ref="AE38:AG38"/>
    <mergeCell ref="AH38:AJ38"/>
    <mergeCell ref="AK38:AL38"/>
    <mergeCell ref="AM38:AO38"/>
    <mergeCell ref="AP38:AR38"/>
    <mergeCell ref="AP36:AR36"/>
    <mergeCell ref="A37:D37"/>
    <mergeCell ref="E37:AR37"/>
    <mergeCell ref="A38:D38"/>
    <mergeCell ref="M38:N38"/>
    <mergeCell ref="O38:Q38"/>
    <mergeCell ref="R38:T38"/>
    <mergeCell ref="U38:V38"/>
    <mergeCell ref="W38:Y38"/>
    <mergeCell ref="Z38:AB38"/>
    <mergeCell ref="Z36:AB36"/>
    <mergeCell ref="AC36:AD36"/>
    <mergeCell ref="AE36:AG36"/>
    <mergeCell ref="AH36:AJ36"/>
    <mergeCell ref="AK36:AL36"/>
    <mergeCell ref="AM36:AO36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H48:AJ48"/>
    <mergeCell ref="AK48:AL48"/>
    <mergeCell ref="AM48:AO48"/>
    <mergeCell ref="AP48:AR48"/>
    <mergeCell ref="A49:D49"/>
    <mergeCell ref="E49:AR49"/>
    <mergeCell ref="AP47:AR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50:D50"/>
    <mergeCell ref="M50:N50"/>
    <mergeCell ref="O50:Q50"/>
    <mergeCell ref="R50:T50"/>
    <mergeCell ref="U50:V50"/>
    <mergeCell ref="W50:Y50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</mergeCells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pane ySplit="3" topLeftCell="A4" activePane="bottomLeft" state="frozenSplit"/>
      <selection pane="bottomLeft" activeCell="X89" sqref="X89"/>
    </sheetView>
  </sheetViews>
  <sheetFormatPr defaultRowHeight="12.75" x14ac:dyDescent="0.2"/>
  <cols>
    <col min="1" max="4" width="7.140625" style="22" customWidth="1"/>
    <col min="5" max="12" width="5.28515625" style="22" customWidth="1"/>
    <col min="13" max="44" width="3.28515625" style="22" customWidth="1"/>
    <col min="45" max="16384" width="9.140625" style="22"/>
  </cols>
  <sheetData>
    <row r="1" spans="1:44" ht="30" customHeight="1" x14ac:dyDescent="0.2">
      <c r="A1" s="201" t="s">
        <v>319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30" t="s">
        <v>3</v>
      </c>
      <c r="B5" s="27" t="s">
        <v>4</v>
      </c>
      <c r="C5" s="27" t="s">
        <v>5</v>
      </c>
      <c r="D5" s="23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28" t="s">
        <v>15</v>
      </c>
      <c r="B6" s="25">
        <v>25</v>
      </c>
      <c r="C6" s="26">
        <v>2.8999999165534973E-2</v>
      </c>
      <c r="D6" s="6">
        <v>0.10000000149011612</v>
      </c>
      <c r="E6" s="111">
        <v>110</v>
      </c>
      <c r="F6" s="112"/>
      <c r="G6" s="205" t="s">
        <v>82</v>
      </c>
      <c r="H6" s="205"/>
      <c r="I6" s="195">
        <v>0.12099999934434891</v>
      </c>
      <c r="J6" s="195"/>
      <c r="K6" s="195">
        <v>10.020000457763672</v>
      </c>
      <c r="L6" s="196"/>
      <c r="M6" s="197"/>
      <c r="N6" s="194"/>
      <c r="O6" s="182">
        <f>M20</f>
        <v>3.6321362236149408</v>
      </c>
      <c r="P6" s="182"/>
      <c r="Q6" s="182">
        <f>R20</f>
        <v>1.9649295533326148</v>
      </c>
      <c r="R6" s="182"/>
      <c r="S6" s="183">
        <f>IF(O6=0,0,COS(ATAN(Q6/O6)))</f>
        <v>0.8795431015877383</v>
      </c>
      <c r="T6" s="184"/>
      <c r="U6" s="193"/>
      <c r="V6" s="194"/>
      <c r="W6" s="182">
        <f>U20</f>
        <v>4.4036003045778322</v>
      </c>
      <c r="X6" s="182"/>
      <c r="Y6" s="182">
        <f>Z20</f>
        <v>2.3552401891491126</v>
      </c>
      <c r="Z6" s="182"/>
      <c r="AA6" s="183">
        <f>IF(W6=0,0,COS(ATAN(Y6/W6)))</f>
        <v>0.88179912636379221</v>
      </c>
      <c r="AB6" s="184"/>
      <c r="AC6" s="193"/>
      <c r="AD6" s="194"/>
      <c r="AE6" s="182">
        <f>AC20</f>
        <v>4.3535164719613633</v>
      </c>
      <c r="AF6" s="182"/>
      <c r="AG6" s="182">
        <f>AH20</f>
        <v>2.3534987230228923</v>
      </c>
      <c r="AH6" s="182"/>
      <c r="AI6" s="183">
        <f>IF(AE6=0,0,COS(ATAN(AG6/AE6)))</f>
        <v>0.87968567060377434</v>
      </c>
      <c r="AJ6" s="184"/>
      <c r="AK6" s="193"/>
      <c r="AL6" s="194"/>
      <c r="AM6" s="182">
        <f>AK20</f>
        <v>4.713867395773482</v>
      </c>
      <c r="AN6" s="182"/>
      <c r="AO6" s="182">
        <f>AP20</f>
        <v>2.0007706904822364</v>
      </c>
      <c r="AP6" s="182"/>
      <c r="AQ6" s="183">
        <f>IF(AM6=0,0,COS(ATAN(AO6/AM6)))</f>
        <v>0.92051519926282122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0.12099999934434891</v>
      </c>
      <c r="J7" s="190"/>
      <c r="K7" s="190">
        <f>K6</f>
        <v>10.020000457763672</v>
      </c>
      <c r="L7" s="191"/>
      <c r="M7" s="212">
        <f>IF(OR(M26=0,O7=0),0,ABS(1000*O7/(SQRT(3)*M26*COS(ATAN(Q7/O7)))))</f>
        <v>374.8048415569981</v>
      </c>
      <c r="N7" s="210"/>
      <c r="O7" s="211">
        <v>3.5999999046325684</v>
      </c>
      <c r="P7" s="211"/>
      <c r="Q7" s="211">
        <v>1.7999999523162842</v>
      </c>
      <c r="R7" s="211"/>
      <c r="S7" s="207">
        <f>IF(O7=0,0,COS(ATAN(Q7/O7)))</f>
        <v>0.89442719099991586</v>
      </c>
      <c r="T7" s="208"/>
      <c r="U7" s="209">
        <f>IF(OR(U26=0,W7=0),0,ABS(1000*W7/(SQRT(3)*U26*COS(ATAN(Y7/W7)))))</f>
        <v>453.9350898967499</v>
      </c>
      <c r="V7" s="210"/>
      <c r="W7" s="211">
        <v>4.369999885559082</v>
      </c>
      <c r="X7" s="211"/>
      <c r="Y7" s="211">
        <v>2.1600000858306885</v>
      </c>
      <c r="Z7" s="211"/>
      <c r="AA7" s="207">
        <f>IF(W7=0,0,COS(ATAN(Y7/W7)))</f>
        <v>0.89646918620495253</v>
      </c>
      <c r="AB7" s="208"/>
      <c r="AC7" s="209">
        <f>IF(OR(AC26=0,AE7=0),0,ABS(1000*AE7/(SQRT(3)*AC26*COS(ATAN(AG7/AE7)))))</f>
        <v>449.76583965521104</v>
      </c>
      <c r="AD7" s="210"/>
      <c r="AE7" s="211">
        <v>4.320000171661377</v>
      </c>
      <c r="AF7" s="211"/>
      <c r="AG7" s="211">
        <v>2.1600000858306885</v>
      </c>
      <c r="AH7" s="211"/>
      <c r="AI7" s="207">
        <f>IF(AE7=0,0,COS(ATAN(AG7/AE7)))</f>
        <v>0.89442719099991586</v>
      </c>
      <c r="AJ7" s="208"/>
      <c r="AK7" s="209">
        <f>IF(OR(AK26=0,AM7=0),0,ABS(1000*AM7/(SQRT(3)*AK26*COS(ATAN(AO7/AM7)))))</f>
        <v>466.92921392092899</v>
      </c>
      <c r="AL7" s="210"/>
      <c r="AM7" s="211">
        <v>4.679999828338623</v>
      </c>
      <c r="AN7" s="211"/>
      <c r="AO7" s="211">
        <v>1.7999999523162842</v>
      </c>
      <c r="AP7" s="211"/>
      <c r="AQ7" s="207">
        <f>IF(AM7=0,0,COS(ATAN(AO7/AM7)))</f>
        <v>0.9333456049775829</v>
      </c>
      <c r="AR7" s="208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10</v>
      </c>
      <c r="N8" s="176"/>
      <c r="O8" s="176"/>
      <c r="P8" s="160" t="s">
        <v>18</v>
      </c>
      <c r="Q8" s="160"/>
      <c r="R8" s="173"/>
      <c r="S8" s="173"/>
      <c r="T8" s="174"/>
      <c r="U8" s="175">
        <v>10</v>
      </c>
      <c r="V8" s="176"/>
      <c r="W8" s="176"/>
      <c r="X8" s="160" t="s">
        <v>18</v>
      </c>
      <c r="Y8" s="160"/>
      <c r="Z8" s="173"/>
      <c r="AA8" s="173"/>
      <c r="AB8" s="174"/>
      <c r="AC8" s="175">
        <v>10</v>
      </c>
      <c r="AD8" s="176"/>
      <c r="AE8" s="176"/>
      <c r="AF8" s="160" t="s">
        <v>18</v>
      </c>
      <c r="AG8" s="160"/>
      <c r="AH8" s="173"/>
      <c r="AI8" s="173"/>
      <c r="AJ8" s="174"/>
      <c r="AK8" s="175">
        <v>10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28" t="s">
        <v>19</v>
      </c>
      <c r="B9" s="25">
        <v>25</v>
      </c>
      <c r="C9" s="26">
        <v>2.199999988079071E-2</v>
      </c>
      <c r="D9" s="6">
        <v>5.7999998331069946E-2</v>
      </c>
      <c r="E9" s="111">
        <v>110</v>
      </c>
      <c r="F9" s="112"/>
      <c r="G9" s="205" t="s">
        <v>82</v>
      </c>
      <c r="H9" s="205"/>
      <c r="I9" s="195">
        <v>0.13199999928474426</v>
      </c>
      <c r="J9" s="195"/>
      <c r="K9" s="195">
        <v>10.600000381469727</v>
      </c>
      <c r="L9" s="196"/>
      <c r="M9" s="197"/>
      <c r="N9" s="194"/>
      <c r="O9" s="182">
        <f>M21</f>
        <v>2.9037792632534623</v>
      </c>
      <c r="P9" s="182"/>
      <c r="Q9" s="182">
        <f>R21</f>
        <v>0.45371777676017777</v>
      </c>
      <c r="R9" s="182"/>
      <c r="S9" s="183">
        <f>IF(O9=0,0,COS(ATAN(Q9/O9)))</f>
        <v>0.98801191610648476</v>
      </c>
      <c r="T9" s="184"/>
      <c r="U9" s="193"/>
      <c r="V9" s="194"/>
      <c r="W9" s="182">
        <f>U21</f>
        <v>3.6248465424416159</v>
      </c>
      <c r="X9" s="182"/>
      <c r="Y9" s="182">
        <f>Z21</f>
        <v>0.83514844226124563</v>
      </c>
      <c r="Z9" s="182"/>
      <c r="AA9" s="183">
        <f>IF(W9=0,0,COS(ATAN(Y9/W9)))</f>
        <v>0.97447092222042764</v>
      </c>
      <c r="AB9" s="184"/>
      <c r="AC9" s="193"/>
      <c r="AD9" s="194"/>
      <c r="AE9" s="182">
        <f>AC21</f>
        <v>3.3844937444229171</v>
      </c>
      <c r="AF9" s="182"/>
      <c r="AG9" s="182">
        <f>AH21</f>
        <v>0.82806594592872618</v>
      </c>
      <c r="AH9" s="182"/>
      <c r="AI9" s="183">
        <f>IF(AE9=0,0,COS(ATAN(AG9/AE9)))</f>
        <v>0.9713496498636166</v>
      </c>
      <c r="AJ9" s="184"/>
      <c r="AK9" s="193"/>
      <c r="AL9" s="194"/>
      <c r="AM9" s="182">
        <f>AK21</f>
        <v>4.7067351008231109</v>
      </c>
      <c r="AN9" s="182"/>
      <c r="AO9" s="182">
        <f>AP21</f>
        <v>0.87306421572450243</v>
      </c>
      <c r="AP9" s="182"/>
      <c r="AQ9" s="183">
        <f>IF(AM9=0,0,COS(ATAN(AO9/AM9)))</f>
        <v>0.98322785542519353</v>
      </c>
      <c r="AR9" s="184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20</v>
      </c>
      <c r="H10" s="106"/>
      <c r="I10" s="190">
        <f>I9</f>
        <v>0.13199999928474426</v>
      </c>
      <c r="J10" s="190"/>
      <c r="K10" s="190">
        <f>K9</f>
        <v>10.600000381469727</v>
      </c>
      <c r="L10" s="191"/>
      <c r="M10" s="212">
        <f>IF(OR(M27=0,O10=0),0,ABS(1000*O10/(SQRT(3)*M27*COS(ATAN(Q10/O10)))))</f>
        <v>274.70637672737712</v>
      </c>
      <c r="N10" s="210"/>
      <c r="O10" s="211">
        <v>2.880000114440918</v>
      </c>
      <c r="P10" s="211"/>
      <c r="Q10" s="211">
        <v>0.36000001430511475</v>
      </c>
      <c r="R10" s="211"/>
      <c r="S10" s="207">
        <f>IF(O10=0,0,COS(ATAN(Q10/O10)))</f>
        <v>0.99227787671366763</v>
      </c>
      <c r="T10" s="208"/>
      <c r="U10" s="209">
        <f>IF(OR(U27=0,W10=0),0,ABS(1000*W10/(SQRT(3)*U27*COS(ATAN(Y10/W10)))))</f>
        <v>347.47911316478178</v>
      </c>
      <c r="V10" s="210"/>
      <c r="W10" s="211">
        <v>3.5999999046325684</v>
      </c>
      <c r="X10" s="211"/>
      <c r="Y10" s="211">
        <v>0.72000002861022949</v>
      </c>
      <c r="Z10" s="211"/>
      <c r="AA10" s="207">
        <f>IF(W10=0,0,COS(ATAN(Y10/W10)))</f>
        <v>0.98058067319317799</v>
      </c>
      <c r="AB10" s="208"/>
      <c r="AC10" s="209">
        <f>IF(OR(AC27=0,AE10=0),0,ABS(1000*AE10/(SQRT(3)*AC27*COS(ATAN(AG10/AE10)))))</f>
        <v>325.2353209963639</v>
      </c>
      <c r="AD10" s="210"/>
      <c r="AE10" s="211">
        <v>3.3599998950958252</v>
      </c>
      <c r="AF10" s="211"/>
      <c r="AG10" s="211">
        <v>0.72000002861022949</v>
      </c>
      <c r="AH10" s="211"/>
      <c r="AI10" s="207">
        <f>IF(AE10=0,0,COS(ATAN(AG10/AE10)))</f>
        <v>0.97780241103133447</v>
      </c>
      <c r="AJ10" s="208"/>
      <c r="AK10" s="209">
        <f>IF(OR(AK27=0,AM10=0),0,ABS(1000*AM10/(SQRT(3)*AK27*COS(ATAN(AO10/AM10)))))</f>
        <v>448.16205365084789</v>
      </c>
      <c r="AL10" s="210"/>
      <c r="AM10" s="211">
        <v>4.679999828338623</v>
      </c>
      <c r="AN10" s="211"/>
      <c r="AO10" s="211">
        <v>0.72000002861022949</v>
      </c>
      <c r="AP10" s="211"/>
      <c r="AQ10" s="207">
        <f>IF(AM10=0,0,COS(ATAN(AO10/AM10)))</f>
        <v>0.98837169590431373</v>
      </c>
      <c r="AR10" s="208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7</v>
      </c>
      <c r="N11" s="176"/>
      <c r="O11" s="176"/>
      <c r="P11" s="160" t="s">
        <v>18</v>
      </c>
      <c r="Q11" s="160"/>
      <c r="R11" s="173"/>
      <c r="S11" s="173"/>
      <c r="T11" s="174"/>
      <c r="U11" s="175">
        <v>7</v>
      </c>
      <c r="V11" s="176"/>
      <c r="W11" s="176"/>
      <c r="X11" s="160" t="s">
        <v>18</v>
      </c>
      <c r="Y11" s="160"/>
      <c r="Z11" s="173"/>
      <c r="AA11" s="173"/>
      <c r="AB11" s="174"/>
      <c r="AC11" s="175">
        <v>7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7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28" t="s">
        <v>245</v>
      </c>
      <c r="B12" s="25">
        <v>16</v>
      </c>
      <c r="C12" s="26">
        <v>1.7999999225139618E-2</v>
      </c>
      <c r="D12" s="6">
        <v>8.2999996840953827E-2</v>
      </c>
      <c r="E12" s="111">
        <v>110</v>
      </c>
      <c r="F12" s="112"/>
      <c r="G12" s="205" t="s">
        <v>82</v>
      </c>
      <c r="H12" s="205"/>
      <c r="I12" s="195">
        <v>8.6000002920627594E-2</v>
      </c>
      <c r="J12" s="195"/>
      <c r="K12" s="195">
        <v>10.399999618530273</v>
      </c>
      <c r="L12" s="196"/>
      <c r="M12" s="197"/>
      <c r="N12" s="194"/>
      <c r="O12" s="182">
        <f>M22</f>
        <v>0.19802177513016631</v>
      </c>
      <c r="P12" s="182"/>
      <c r="Q12" s="182">
        <f>R22</f>
        <v>0.26342120401153563</v>
      </c>
      <c r="R12" s="182"/>
      <c r="S12" s="183">
        <f>IF(O12=0,0,COS(ATAN(Q12/O12)))</f>
        <v>0.60088495486571281</v>
      </c>
      <c r="T12" s="184"/>
      <c r="U12" s="193"/>
      <c r="V12" s="194"/>
      <c r="W12" s="182">
        <f>U22</f>
        <v>0.73926261533442028</v>
      </c>
      <c r="X12" s="182"/>
      <c r="Y12" s="182">
        <f>Z22</f>
        <v>1.9074295474131584</v>
      </c>
      <c r="Z12" s="182"/>
      <c r="AA12" s="183">
        <f>IF(W12=0,0,COS(ATAN(Y12/W12)))</f>
        <v>0.36137787724508369</v>
      </c>
      <c r="AB12" s="184"/>
      <c r="AC12" s="217">
        <v>0</v>
      </c>
      <c r="AD12" s="218"/>
      <c r="AE12" s="213">
        <v>0</v>
      </c>
      <c r="AF12" s="213"/>
      <c r="AG12" s="213">
        <v>0</v>
      </c>
      <c r="AH12" s="213"/>
      <c r="AI12" s="214">
        <v>0</v>
      </c>
      <c r="AJ12" s="215"/>
      <c r="AK12" s="217">
        <v>0</v>
      </c>
      <c r="AL12" s="218"/>
      <c r="AM12" s="213">
        <v>0</v>
      </c>
      <c r="AN12" s="213"/>
      <c r="AO12" s="213">
        <v>0</v>
      </c>
      <c r="AP12" s="213"/>
      <c r="AQ12" s="214">
        <v>0</v>
      </c>
      <c r="AR12" s="215"/>
    </row>
    <row r="13" spans="1:44" x14ac:dyDescent="0.2">
      <c r="A13" s="185"/>
      <c r="B13" s="186"/>
      <c r="C13" s="186"/>
      <c r="D13" s="187"/>
      <c r="E13" s="104">
        <v>6</v>
      </c>
      <c r="F13" s="105"/>
      <c r="G13" s="106" t="s">
        <v>83</v>
      </c>
      <c r="H13" s="106"/>
      <c r="I13" s="190">
        <f>I12</f>
        <v>8.6000002920627594E-2</v>
      </c>
      <c r="J13" s="190"/>
      <c r="K13" s="190">
        <f>K12</f>
        <v>10.399999618530273</v>
      </c>
      <c r="L13" s="191"/>
      <c r="M13" s="212">
        <f>IF(OR(M28=0,O13=0),0,ABS(1000*O13/(SQRT(3)*M28*COS(ATAN(Q13/O13)))))</f>
        <v>23.704741117475788</v>
      </c>
      <c r="N13" s="210"/>
      <c r="O13" s="211">
        <v>0.18000000715255737</v>
      </c>
      <c r="P13" s="211"/>
      <c r="Q13" s="211">
        <v>0.18000000715255737</v>
      </c>
      <c r="R13" s="211"/>
      <c r="S13" s="207">
        <f>IF(O13=0,0,COS(ATAN(Q13/O13)))</f>
        <v>0.70710678118654757</v>
      </c>
      <c r="T13" s="208"/>
      <c r="U13" s="209">
        <f>IF(OR(U28=0,W13=0),0,ABS(1000*W13/(SQRT(3)*U28*COS(ATAN(Y13/W13)))))</f>
        <v>180.52991957702099</v>
      </c>
      <c r="V13" s="210"/>
      <c r="W13" s="211">
        <v>0.72000002861022949</v>
      </c>
      <c r="X13" s="211"/>
      <c r="Y13" s="211">
        <v>1.7999999523162842</v>
      </c>
      <c r="Z13" s="211"/>
      <c r="AA13" s="207">
        <f>IF(W13=0,0,COS(ATAN(Y13/W13)))</f>
        <v>0.37139069755775278</v>
      </c>
      <c r="AB13" s="208"/>
      <c r="AC13" s="61">
        <v>0</v>
      </c>
      <c r="AD13" s="62"/>
      <c r="AE13" s="59">
        <v>0</v>
      </c>
      <c r="AF13" s="59"/>
      <c r="AG13" s="59">
        <v>0</v>
      </c>
      <c r="AH13" s="59"/>
      <c r="AI13" s="190">
        <v>0</v>
      </c>
      <c r="AJ13" s="191"/>
      <c r="AK13" s="61">
        <v>0</v>
      </c>
      <c r="AL13" s="62"/>
      <c r="AM13" s="59">
        <v>0</v>
      </c>
      <c r="AN13" s="59"/>
      <c r="AO13" s="59">
        <v>0</v>
      </c>
      <c r="AP13" s="59"/>
      <c r="AQ13" s="190">
        <v>0</v>
      </c>
      <c r="AR13" s="191"/>
    </row>
    <row r="14" spans="1:44" ht="15.75" customHeight="1" thickBot="1" x14ac:dyDescent="0.25">
      <c r="A14" s="188"/>
      <c r="B14" s="189"/>
      <c r="C14" s="189"/>
      <c r="D14" s="189"/>
      <c r="E14" s="175" t="s">
        <v>17</v>
      </c>
      <c r="F14" s="176"/>
      <c r="G14" s="176"/>
      <c r="H14" s="176"/>
      <c r="I14" s="176"/>
      <c r="J14" s="176"/>
      <c r="K14" s="176"/>
      <c r="L14" s="181"/>
      <c r="M14" s="176">
        <v>7</v>
      </c>
      <c r="N14" s="176"/>
      <c r="O14" s="176"/>
      <c r="P14" s="160" t="s">
        <v>18</v>
      </c>
      <c r="Q14" s="160"/>
      <c r="R14" s="173"/>
      <c r="S14" s="173"/>
      <c r="T14" s="174"/>
      <c r="U14" s="175">
        <v>7</v>
      </c>
      <c r="V14" s="176"/>
      <c r="W14" s="176"/>
      <c r="X14" s="160" t="s">
        <v>18</v>
      </c>
      <c r="Y14" s="160"/>
      <c r="Z14" s="173"/>
      <c r="AA14" s="173"/>
      <c r="AB14" s="174"/>
      <c r="AC14" s="159" t="s">
        <v>248</v>
      </c>
      <c r="AD14" s="160"/>
      <c r="AE14" s="160"/>
      <c r="AF14" s="160"/>
      <c r="AG14" s="160"/>
      <c r="AH14" s="160"/>
      <c r="AI14" s="160"/>
      <c r="AJ14" s="161"/>
      <c r="AK14" s="159" t="s">
        <v>248</v>
      </c>
      <c r="AL14" s="160"/>
      <c r="AM14" s="160"/>
      <c r="AN14" s="160"/>
      <c r="AO14" s="160"/>
      <c r="AP14" s="160"/>
      <c r="AQ14" s="160"/>
      <c r="AR14" s="161"/>
    </row>
    <row r="15" spans="1:44" x14ac:dyDescent="0.2">
      <c r="A15" s="86" t="s">
        <v>21</v>
      </c>
      <c r="B15" s="79"/>
      <c r="C15" s="79"/>
      <c r="D15" s="79"/>
      <c r="E15" s="177" t="s">
        <v>85</v>
      </c>
      <c r="F15" s="113"/>
      <c r="G15" s="113"/>
      <c r="H15" s="113"/>
      <c r="I15" s="113"/>
      <c r="J15" s="113"/>
      <c r="K15" s="113"/>
      <c r="L15" s="114"/>
      <c r="M15" s="178">
        <f>SUM(M6,M9,M12)</f>
        <v>0</v>
      </c>
      <c r="N15" s="167"/>
      <c r="O15" s="171">
        <f>SUM(O6,O9,O12)</f>
        <v>6.7339372619985687</v>
      </c>
      <c r="P15" s="167"/>
      <c r="Q15" s="171">
        <f>SUM(Q6,Q9,Q12)</f>
        <v>2.6820685341043284</v>
      </c>
      <c r="R15" s="167"/>
      <c r="S15" s="167"/>
      <c r="T15" s="168"/>
      <c r="U15" s="172">
        <f>SUM(U6,U9,U12)</f>
        <v>0</v>
      </c>
      <c r="V15" s="167"/>
      <c r="W15" s="171">
        <f>SUM(W6,W9,W12)</f>
        <v>8.7677094623538689</v>
      </c>
      <c r="X15" s="167"/>
      <c r="Y15" s="171">
        <f>SUM(Y6,Y9,Y12)</f>
        <v>5.0978181788235162</v>
      </c>
      <c r="Z15" s="167"/>
      <c r="AA15" s="167"/>
      <c r="AB15" s="168"/>
      <c r="AC15" s="172">
        <f>SUM(AC6,AC9,AC12)</f>
        <v>0</v>
      </c>
      <c r="AD15" s="167"/>
      <c r="AE15" s="171">
        <f>SUM(AE6,AE9,AE12)</f>
        <v>7.7380102163842803</v>
      </c>
      <c r="AF15" s="167"/>
      <c r="AG15" s="171">
        <f>SUM(AG6,AG9,AG12)</f>
        <v>3.1815646689516184</v>
      </c>
      <c r="AH15" s="167"/>
      <c r="AI15" s="167"/>
      <c r="AJ15" s="168"/>
      <c r="AK15" s="172">
        <f>SUM(AK6,AK9,AK12)</f>
        <v>0</v>
      </c>
      <c r="AL15" s="167"/>
      <c r="AM15" s="171">
        <f>SUM(AM6,AM9,AM12)</f>
        <v>9.4206024965965938</v>
      </c>
      <c r="AN15" s="167"/>
      <c r="AO15" s="171">
        <f>SUM(AO6,AO9,AO12)</f>
        <v>2.873834906206739</v>
      </c>
      <c r="AP15" s="167"/>
      <c r="AQ15" s="167"/>
      <c r="AR15" s="168"/>
    </row>
    <row r="16" spans="1:44" ht="13.5" thickBot="1" x14ac:dyDescent="0.25">
      <c r="A16" s="87"/>
      <c r="B16" s="82"/>
      <c r="C16" s="82"/>
      <c r="D16" s="82"/>
      <c r="E16" s="169" t="s">
        <v>23</v>
      </c>
      <c r="F16" s="99"/>
      <c r="G16" s="99"/>
      <c r="H16" s="99"/>
      <c r="I16" s="99"/>
      <c r="J16" s="99"/>
      <c r="K16" s="99"/>
      <c r="L16" s="100"/>
      <c r="M16" s="170">
        <f>SUM(M7,M10,M13)</f>
        <v>673.21595940185102</v>
      </c>
      <c r="N16" s="165"/>
      <c r="O16" s="63">
        <f>SUM(O7,O10,O13)</f>
        <v>6.6600000262260437</v>
      </c>
      <c r="P16" s="165"/>
      <c r="Q16" s="63">
        <f>SUM(Q7,Q10,Q13)</f>
        <v>2.3399999737739563</v>
      </c>
      <c r="R16" s="165"/>
      <c r="S16" s="165"/>
      <c r="T16" s="166"/>
      <c r="U16" s="65">
        <f>SUM(U7,U10,U13)</f>
        <v>981.9441226385527</v>
      </c>
      <c r="V16" s="165"/>
      <c r="W16" s="63">
        <f>SUM(W7,W10,W13)</f>
        <v>8.6899998188018799</v>
      </c>
      <c r="X16" s="165"/>
      <c r="Y16" s="63">
        <f>SUM(Y7,Y10,Y13)</f>
        <v>4.6800000667572021</v>
      </c>
      <c r="Z16" s="165"/>
      <c r="AA16" s="165"/>
      <c r="AB16" s="166"/>
      <c r="AC16" s="65">
        <f>SUM(AC7,AC10,AC13)</f>
        <v>775.00116065157499</v>
      </c>
      <c r="AD16" s="165"/>
      <c r="AE16" s="63">
        <f>SUM(AE7,AE10,AE13)</f>
        <v>7.6800000667572021</v>
      </c>
      <c r="AF16" s="165"/>
      <c r="AG16" s="63">
        <f>SUM(AG7,AG10,AG13)</f>
        <v>2.880000114440918</v>
      </c>
      <c r="AH16" s="165"/>
      <c r="AI16" s="165"/>
      <c r="AJ16" s="166"/>
      <c r="AK16" s="65">
        <f>SUM(AK7,AK10,AK13)</f>
        <v>915.09126757177683</v>
      </c>
      <c r="AL16" s="165"/>
      <c r="AM16" s="63">
        <f>SUM(AM7,AM10,AM13)</f>
        <v>9.3599996566772461</v>
      </c>
      <c r="AN16" s="165"/>
      <c r="AO16" s="63">
        <f>SUM(AO7,AO10,AO13)</f>
        <v>2.5199999809265137</v>
      </c>
      <c r="AP16" s="165"/>
      <c r="AQ16" s="165"/>
      <c r="AR16" s="166"/>
    </row>
    <row r="17" spans="1:44" x14ac:dyDescent="0.2">
      <c r="A17" s="86" t="s">
        <v>24</v>
      </c>
      <c r="B17" s="79"/>
      <c r="C17" s="79"/>
      <c r="D17" s="79"/>
      <c r="E17" s="79" t="s">
        <v>25</v>
      </c>
      <c r="F17" s="79"/>
      <c r="G17" s="79"/>
      <c r="H17" s="79"/>
      <c r="I17" s="154" t="s">
        <v>15</v>
      </c>
      <c r="J17" s="155"/>
      <c r="K17" s="155"/>
      <c r="L17" s="156"/>
      <c r="M17" s="163">
        <f>I6*(POWER(O7,2)+POWER(Q7,2))/POWER(B6,2)</f>
        <v>3.1363198168373138E-3</v>
      </c>
      <c r="N17" s="163"/>
      <c r="O17" s="163"/>
      <c r="P17" s="164" t="s">
        <v>26</v>
      </c>
      <c r="Q17" s="164"/>
      <c r="R17" s="157">
        <f>K6*(POWER(O7,2)+POWER(Q7,2))/(100*B6)</f>
        <v>6.4929599526214479E-2</v>
      </c>
      <c r="S17" s="157"/>
      <c r="T17" s="158"/>
      <c r="U17" s="162">
        <f>I6*(POWER(W7,2)+POWER(Y7,2))/POWER(B6,2)</f>
        <v>4.6004198532154606E-3</v>
      </c>
      <c r="V17" s="163"/>
      <c r="W17" s="163"/>
      <c r="X17" s="164" t="s">
        <v>26</v>
      </c>
      <c r="Y17" s="164"/>
      <c r="Z17" s="157">
        <f>K6*(POWER(W7,2)+POWER(Y7,2))/(100*B6)</f>
        <v>9.5240101828308069E-2</v>
      </c>
      <c r="AA17" s="157"/>
      <c r="AB17" s="158"/>
      <c r="AC17" s="162">
        <f>I6*(POWER(AE7,2)+POWER(AG7,2))/POWER(B6,2)</f>
        <v>4.5163011344512985E-3</v>
      </c>
      <c r="AD17" s="163"/>
      <c r="AE17" s="163"/>
      <c r="AF17" s="164" t="s">
        <v>26</v>
      </c>
      <c r="AG17" s="164"/>
      <c r="AH17" s="157">
        <f>K6*(POWER(AE7,2)+POWER(AG7,2))/(100*B6)</f>
        <v>9.3498635702087898E-2</v>
      </c>
      <c r="AI17" s="157"/>
      <c r="AJ17" s="158"/>
      <c r="AK17" s="162">
        <f>I6*(POWER(AM7,2)+POWER(AO7,2))/POWER(B6,2)</f>
        <v>4.867568269324044E-3</v>
      </c>
      <c r="AL17" s="163"/>
      <c r="AM17" s="163"/>
      <c r="AN17" s="164" t="s">
        <v>26</v>
      </c>
      <c r="AO17" s="164"/>
      <c r="AP17" s="157">
        <f>K6*(POWER(AM7,2)+POWER(AO7,2))/(100*B6)</f>
        <v>0.10077073667583598</v>
      </c>
      <c r="AQ17" s="157"/>
      <c r="AR17" s="158"/>
    </row>
    <row r="18" spans="1:44" x14ac:dyDescent="0.2">
      <c r="A18" s="229"/>
      <c r="B18" s="153"/>
      <c r="C18" s="153"/>
      <c r="D18" s="153"/>
      <c r="E18" s="153"/>
      <c r="F18" s="153"/>
      <c r="G18" s="153"/>
      <c r="H18" s="153"/>
      <c r="I18" s="139" t="s">
        <v>19</v>
      </c>
      <c r="J18" s="140"/>
      <c r="K18" s="140"/>
      <c r="L18" s="141"/>
      <c r="M18" s="230">
        <f>I9*(POWER(O10,2)+POWER(Q10,2))/POWER(B9,2)</f>
        <v>1.7791489317535423E-3</v>
      </c>
      <c r="N18" s="230"/>
      <c r="O18" s="230"/>
      <c r="P18" s="231" t="s">
        <v>26</v>
      </c>
      <c r="Q18" s="231"/>
      <c r="R18" s="232">
        <f>K9*(POWER(O10,2)+POWER(Q10,2))/(100*B9)</f>
        <v>3.5717764123993079E-2</v>
      </c>
      <c r="S18" s="232"/>
      <c r="T18" s="233"/>
      <c r="U18" s="234">
        <f>I9*(POWER(W10,2)+POWER(Y10,2))/POWER(B9,2)</f>
        <v>2.8466379282568385E-3</v>
      </c>
      <c r="V18" s="230"/>
      <c r="W18" s="230"/>
      <c r="X18" s="231" t="s">
        <v>26</v>
      </c>
      <c r="Y18" s="231"/>
      <c r="Z18" s="232">
        <f>K9*(POWER(W10,2)+POWER(Y10,2))/(100*B9)</f>
        <v>5.714841531994623E-2</v>
      </c>
      <c r="AA18" s="232"/>
      <c r="AB18" s="233"/>
      <c r="AC18" s="234">
        <f>I9*(POWER(AE10,2)+POWER(AG10,2))/POWER(B9,2)</f>
        <v>2.4938494463012727E-3</v>
      </c>
      <c r="AD18" s="230"/>
      <c r="AE18" s="230"/>
      <c r="AF18" s="231" t="s">
        <v>26</v>
      </c>
      <c r="AG18" s="231"/>
      <c r="AH18" s="232">
        <f>K9*(POWER(AE10,2)+POWER(AG10,2))/(100*B9)</f>
        <v>5.0065918987426704E-2</v>
      </c>
      <c r="AI18" s="232"/>
      <c r="AJ18" s="233"/>
      <c r="AK18" s="234">
        <f>I9*(POWER(AM10,2)+POWER(AO10,2))/POWER(B9,2)</f>
        <v>4.7352726036969071E-3</v>
      </c>
      <c r="AL18" s="230"/>
      <c r="AM18" s="230"/>
      <c r="AN18" s="231" t="s">
        <v>26</v>
      </c>
      <c r="AO18" s="231"/>
      <c r="AP18" s="232">
        <f>K9*(POWER(AM10,2)+POWER(AO10,2))/(100*B9)</f>
        <v>9.5064188783203024E-2</v>
      </c>
      <c r="AQ18" s="232"/>
      <c r="AR18" s="233"/>
    </row>
    <row r="19" spans="1:44" ht="13.5" thickBot="1" x14ac:dyDescent="0.25">
      <c r="A19" s="87"/>
      <c r="B19" s="82"/>
      <c r="C19" s="82"/>
      <c r="D19" s="82"/>
      <c r="E19" s="82"/>
      <c r="F19" s="82"/>
      <c r="G19" s="82"/>
      <c r="H19" s="82"/>
      <c r="I19" s="159" t="s">
        <v>245</v>
      </c>
      <c r="J19" s="160"/>
      <c r="K19" s="160"/>
      <c r="L19" s="161"/>
      <c r="M19" s="145">
        <f>I12*(POWER(O13,2)+POWER(Q13,2))/POWER(B12,2)</f>
        <v>2.1768752469308768E-5</v>
      </c>
      <c r="N19" s="145"/>
      <c r="O19" s="145"/>
      <c r="P19" s="146" t="s">
        <v>26</v>
      </c>
      <c r="Q19" s="146"/>
      <c r="R19" s="142">
        <f>K12*(POWER(O13,2)+POWER(Q13,2))/(100*B12)</f>
        <v>4.2120001802444402E-4</v>
      </c>
      <c r="S19" s="142"/>
      <c r="T19" s="143"/>
      <c r="U19" s="144">
        <f>I12*(POWER(W13,2)+POWER(Y13,2))/POWER(B12,2)</f>
        <v>1.2625874990511681E-3</v>
      </c>
      <c r="V19" s="145"/>
      <c r="W19" s="145"/>
      <c r="X19" s="146" t="s">
        <v>26</v>
      </c>
      <c r="Y19" s="146"/>
      <c r="Z19" s="142">
        <f>K12*(POWER(W13,2)+POWER(Y13,2))/(100*B12)</f>
        <v>2.4429598255920459E-2</v>
      </c>
      <c r="AA19" s="142"/>
      <c r="AB19" s="143"/>
      <c r="AC19" s="144">
        <v>0</v>
      </c>
      <c r="AD19" s="145"/>
      <c r="AE19" s="145"/>
      <c r="AF19" s="146" t="s">
        <v>26</v>
      </c>
      <c r="AG19" s="146"/>
      <c r="AH19" s="142">
        <v>0</v>
      </c>
      <c r="AI19" s="142"/>
      <c r="AJ19" s="143"/>
      <c r="AK19" s="144">
        <v>0</v>
      </c>
      <c r="AL19" s="145"/>
      <c r="AM19" s="145"/>
      <c r="AN19" s="146" t="s">
        <v>26</v>
      </c>
      <c r="AO19" s="146"/>
      <c r="AP19" s="142">
        <v>0</v>
      </c>
      <c r="AQ19" s="142"/>
      <c r="AR19" s="143"/>
    </row>
    <row r="20" spans="1:44" x14ac:dyDescent="0.2">
      <c r="A20" s="147" t="s">
        <v>87</v>
      </c>
      <c r="B20" s="148"/>
      <c r="C20" s="148"/>
      <c r="D20" s="148"/>
      <c r="E20" s="79" t="s">
        <v>28</v>
      </c>
      <c r="F20" s="79"/>
      <c r="G20" s="79"/>
      <c r="H20" s="79"/>
      <c r="I20" s="154" t="s">
        <v>15</v>
      </c>
      <c r="J20" s="155"/>
      <c r="K20" s="155"/>
      <c r="L20" s="156"/>
      <c r="M20" s="135">
        <f>SUM(O7:P7)+C6+M17</f>
        <v>3.6321362236149408</v>
      </c>
      <c r="N20" s="135"/>
      <c r="O20" s="135"/>
      <c r="P20" s="136" t="s">
        <v>26</v>
      </c>
      <c r="Q20" s="136"/>
      <c r="R20" s="137">
        <f>SUM(Q7:R7)+D6+R17</f>
        <v>1.9649295533326148</v>
      </c>
      <c r="S20" s="137"/>
      <c r="T20" s="138"/>
      <c r="U20" s="134">
        <f>SUM(W7:X7)+C6+U17</f>
        <v>4.4036003045778322</v>
      </c>
      <c r="V20" s="135"/>
      <c r="W20" s="135"/>
      <c r="X20" s="136" t="s">
        <v>26</v>
      </c>
      <c r="Y20" s="136"/>
      <c r="Z20" s="137">
        <f>SUM(Y7:Z7)+D6+Z17</f>
        <v>2.3552401891491126</v>
      </c>
      <c r="AA20" s="137"/>
      <c r="AB20" s="138"/>
      <c r="AC20" s="134">
        <f>SUM(AE7:AF7)+C6+AC17</f>
        <v>4.3535164719613633</v>
      </c>
      <c r="AD20" s="135"/>
      <c r="AE20" s="135"/>
      <c r="AF20" s="136" t="s">
        <v>26</v>
      </c>
      <c r="AG20" s="136"/>
      <c r="AH20" s="137">
        <f>SUM(AG7:AH7)+D6+AH17</f>
        <v>2.3534987230228923</v>
      </c>
      <c r="AI20" s="137"/>
      <c r="AJ20" s="138"/>
      <c r="AK20" s="134">
        <f>SUM(AM7:AN7)+C6+AK17</f>
        <v>4.713867395773482</v>
      </c>
      <c r="AL20" s="135"/>
      <c r="AM20" s="135"/>
      <c r="AN20" s="136" t="s">
        <v>26</v>
      </c>
      <c r="AO20" s="136"/>
      <c r="AP20" s="137">
        <f>SUM(AO7:AP7)+D6+AP17</f>
        <v>2.0007706904822364</v>
      </c>
      <c r="AQ20" s="137"/>
      <c r="AR20" s="138"/>
    </row>
    <row r="21" spans="1:44" x14ac:dyDescent="0.2">
      <c r="A21" s="149"/>
      <c r="B21" s="150"/>
      <c r="C21" s="150"/>
      <c r="D21" s="150"/>
      <c r="E21" s="153"/>
      <c r="F21" s="153"/>
      <c r="G21" s="153"/>
      <c r="H21" s="153"/>
      <c r="I21" s="139" t="s">
        <v>19</v>
      </c>
      <c r="J21" s="140"/>
      <c r="K21" s="140"/>
      <c r="L21" s="141"/>
      <c r="M21" s="130">
        <f>SUM(O10:P10)+C9+M18</f>
        <v>2.9037792632534623</v>
      </c>
      <c r="N21" s="130"/>
      <c r="O21" s="130"/>
      <c r="P21" s="131" t="s">
        <v>26</v>
      </c>
      <c r="Q21" s="131"/>
      <c r="R21" s="132">
        <f>SUM(Q10:R10)+D9+R18</f>
        <v>0.45371777676017777</v>
      </c>
      <c r="S21" s="132"/>
      <c r="T21" s="133"/>
      <c r="U21" s="129">
        <f>SUM(W10:X10)+C9+U18</f>
        <v>3.6248465424416159</v>
      </c>
      <c r="V21" s="130"/>
      <c r="W21" s="130"/>
      <c r="X21" s="131" t="s">
        <v>26</v>
      </c>
      <c r="Y21" s="131"/>
      <c r="Z21" s="132">
        <f>SUM(Y10:Z10)+D9+Z18</f>
        <v>0.83514844226124563</v>
      </c>
      <c r="AA21" s="132"/>
      <c r="AB21" s="133"/>
      <c r="AC21" s="129">
        <f>SUM(AE10:AF10)+C9+AC18</f>
        <v>3.3844937444229171</v>
      </c>
      <c r="AD21" s="130"/>
      <c r="AE21" s="130"/>
      <c r="AF21" s="131" t="s">
        <v>26</v>
      </c>
      <c r="AG21" s="131"/>
      <c r="AH21" s="132">
        <f>SUM(AG10:AH10)+D9+AH18</f>
        <v>0.82806594592872618</v>
      </c>
      <c r="AI21" s="132"/>
      <c r="AJ21" s="133"/>
      <c r="AK21" s="129">
        <f>SUM(AM10:AN10)+C9+AK18</f>
        <v>4.7067351008231109</v>
      </c>
      <c r="AL21" s="130"/>
      <c r="AM21" s="130"/>
      <c r="AN21" s="131" t="s">
        <v>26</v>
      </c>
      <c r="AO21" s="131"/>
      <c r="AP21" s="132">
        <f>SUM(AO10:AP10)+D9+AP18</f>
        <v>0.87306421572450243</v>
      </c>
      <c r="AQ21" s="132"/>
      <c r="AR21" s="133"/>
    </row>
    <row r="22" spans="1:44" x14ac:dyDescent="0.2">
      <c r="A22" s="149"/>
      <c r="B22" s="150"/>
      <c r="C22" s="150"/>
      <c r="D22" s="150"/>
      <c r="E22" s="153"/>
      <c r="F22" s="153"/>
      <c r="G22" s="153"/>
      <c r="H22" s="153"/>
      <c r="I22" s="139" t="s">
        <v>245</v>
      </c>
      <c r="J22" s="140"/>
      <c r="K22" s="140"/>
      <c r="L22" s="141"/>
      <c r="M22" s="130">
        <f>SUM(O13:P13)+C12+M19</f>
        <v>0.19802177513016631</v>
      </c>
      <c r="N22" s="130"/>
      <c r="O22" s="130"/>
      <c r="P22" s="131" t="s">
        <v>26</v>
      </c>
      <c r="Q22" s="131"/>
      <c r="R22" s="132">
        <f>SUM(Q13:R13)+D12+R19</f>
        <v>0.26342120401153563</v>
      </c>
      <c r="S22" s="132"/>
      <c r="T22" s="133"/>
      <c r="U22" s="129">
        <f>SUM(W13:X13)+C12+U19</f>
        <v>0.73926261533442028</v>
      </c>
      <c r="V22" s="130"/>
      <c r="W22" s="130"/>
      <c r="X22" s="131" t="s">
        <v>26</v>
      </c>
      <c r="Y22" s="131"/>
      <c r="Z22" s="132">
        <f>SUM(Y13:Z13)+D12+Z19</f>
        <v>1.9074295474131584</v>
      </c>
      <c r="AA22" s="132"/>
      <c r="AB22" s="133"/>
      <c r="AC22" s="129">
        <v>0</v>
      </c>
      <c r="AD22" s="130"/>
      <c r="AE22" s="130"/>
      <c r="AF22" s="131" t="s">
        <v>26</v>
      </c>
      <c r="AG22" s="131"/>
      <c r="AH22" s="132">
        <v>0</v>
      </c>
      <c r="AI22" s="132"/>
      <c r="AJ22" s="133"/>
      <c r="AK22" s="129">
        <v>0</v>
      </c>
      <c r="AL22" s="130"/>
      <c r="AM22" s="130"/>
      <c r="AN22" s="131" t="s">
        <v>26</v>
      </c>
      <c r="AO22" s="131"/>
      <c r="AP22" s="132">
        <v>0</v>
      </c>
      <c r="AQ22" s="132"/>
      <c r="AR22" s="133"/>
    </row>
    <row r="23" spans="1:44" ht="13.5" thickBot="1" x14ac:dyDescent="0.25">
      <c r="A23" s="151"/>
      <c r="B23" s="152"/>
      <c r="C23" s="152"/>
      <c r="D23" s="152"/>
      <c r="E23" s="82"/>
      <c r="F23" s="82"/>
      <c r="G23" s="82"/>
      <c r="H23" s="82"/>
      <c r="I23" s="126" t="s">
        <v>29</v>
      </c>
      <c r="J23" s="127"/>
      <c r="K23" s="127"/>
      <c r="L23" s="128"/>
      <c r="M23" s="124">
        <f>SUM(M20,M21,M22)</f>
        <v>6.7339372619985687</v>
      </c>
      <c r="N23" s="124"/>
      <c r="O23" s="124"/>
      <c r="P23" s="125" t="s">
        <v>26</v>
      </c>
      <c r="Q23" s="125"/>
      <c r="R23" s="115">
        <f>SUM(R20,R21,R22)</f>
        <v>2.6820685341043284</v>
      </c>
      <c r="S23" s="115"/>
      <c r="T23" s="116"/>
      <c r="U23" s="123">
        <f>SUM(U20,U21,U22)</f>
        <v>8.7677094623538689</v>
      </c>
      <c r="V23" s="124"/>
      <c r="W23" s="124"/>
      <c r="X23" s="125" t="s">
        <v>26</v>
      </c>
      <c r="Y23" s="125"/>
      <c r="Z23" s="115">
        <f>SUM(Z20,Z21,Z22)</f>
        <v>5.0978181788235162</v>
      </c>
      <c r="AA23" s="115"/>
      <c r="AB23" s="116"/>
      <c r="AC23" s="123">
        <f>SUM(AC20,AC21,AC22)</f>
        <v>7.7380102163842803</v>
      </c>
      <c r="AD23" s="124"/>
      <c r="AE23" s="124"/>
      <c r="AF23" s="125" t="s">
        <v>26</v>
      </c>
      <c r="AG23" s="125"/>
      <c r="AH23" s="115">
        <f>SUM(AH20,AH21,AH22)</f>
        <v>3.1815646689516184</v>
      </c>
      <c r="AI23" s="115"/>
      <c r="AJ23" s="116"/>
      <c r="AK23" s="123">
        <f>SUM(AK20,AK21,AK22)</f>
        <v>9.4206024965965938</v>
      </c>
      <c r="AL23" s="124"/>
      <c r="AM23" s="124"/>
      <c r="AN23" s="125" t="s">
        <v>26</v>
      </c>
      <c r="AO23" s="125"/>
      <c r="AP23" s="115">
        <f>SUM(AP20,AP21,AP22)</f>
        <v>2.873834906206739</v>
      </c>
      <c r="AQ23" s="115"/>
      <c r="AR23" s="116"/>
    </row>
    <row r="24" spans="1:44" ht="30" customHeight="1" thickBot="1" x14ac:dyDescent="0.25">
      <c r="A24" s="88" t="s">
        <v>30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</row>
    <row r="25" spans="1:44" ht="15.75" customHeight="1" thickBot="1" x14ac:dyDescent="0.25">
      <c r="A25" s="117" t="s">
        <v>7</v>
      </c>
      <c r="B25" s="118"/>
      <c r="C25" s="118" t="s">
        <v>3</v>
      </c>
      <c r="D25" s="118"/>
      <c r="E25" s="118" t="s">
        <v>31</v>
      </c>
      <c r="F25" s="118"/>
      <c r="G25" s="118"/>
      <c r="H25" s="118"/>
      <c r="I25" s="118"/>
      <c r="J25" s="118"/>
      <c r="K25" s="118"/>
      <c r="L25" s="119"/>
      <c r="M25" s="120" t="s">
        <v>32</v>
      </c>
      <c r="N25" s="121"/>
      <c r="O25" s="121"/>
      <c r="P25" s="121"/>
      <c r="Q25" s="121"/>
      <c r="R25" s="121"/>
      <c r="S25" s="121"/>
      <c r="T25" s="122"/>
      <c r="U25" s="120" t="s">
        <v>32</v>
      </c>
      <c r="V25" s="121"/>
      <c r="W25" s="121"/>
      <c r="X25" s="121"/>
      <c r="Y25" s="121"/>
      <c r="Z25" s="121"/>
      <c r="AA25" s="121"/>
      <c r="AB25" s="122"/>
      <c r="AC25" s="120" t="s">
        <v>32</v>
      </c>
      <c r="AD25" s="121"/>
      <c r="AE25" s="121"/>
      <c r="AF25" s="121"/>
      <c r="AG25" s="121"/>
      <c r="AH25" s="121"/>
      <c r="AI25" s="121"/>
      <c r="AJ25" s="122"/>
      <c r="AK25" s="120" t="s">
        <v>32</v>
      </c>
      <c r="AL25" s="121"/>
      <c r="AM25" s="121"/>
      <c r="AN25" s="121"/>
      <c r="AO25" s="121"/>
      <c r="AP25" s="121"/>
      <c r="AQ25" s="121"/>
      <c r="AR25" s="122"/>
    </row>
    <row r="26" spans="1:44" x14ac:dyDescent="0.2">
      <c r="A26" s="111">
        <v>6</v>
      </c>
      <c r="B26" s="112"/>
      <c r="C26" s="112" t="s">
        <v>16</v>
      </c>
      <c r="D26" s="112"/>
      <c r="E26" s="113" t="s">
        <v>35</v>
      </c>
      <c r="F26" s="113"/>
      <c r="G26" s="113"/>
      <c r="H26" s="113"/>
      <c r="I26" s="113"/>
      <c r="J26" s="113"/>
      <c r="K26" s="113"/>
      <c r="L26" s="114"/>
      <c r="M26" s="108">
        <v>6.1999998092651367</v>
      </c>
      <c r="N26" s="109"/>
      <c r="O26" s="109"/>
      <c r="P26" s="109"/>
      <c r="Q26" s="109"/>
      <c r="R26" s="109"/>
      <c r="S26" s="109"/>
      <c r="T26" s="110"/>
      <c r="U26" s="108">
        <v>6.1999998092651367</v>
      </c>
      <c r="V26" s="109"/>
      <c r="W26" s="109"/>
      <c r="X26" s="109"/>
      <c r="Y26" s="109"/>
      <c r="Z26" s="109"/>
      <c r="AA26" s="109"/>
      <c r="AB26" s="110"/>
      <c r="AC26" s="108">
        <v>6.1999998092651367</v>
      </c>
      <c r="AD26" s="109"/>
      <c r="AE26" s="109"/>
      <c r="AF26" s="109"/>
      <c r="AG26" s="109"/>
      <c r="AH26" s="109"/>
      <c r="AI26" s="109"/>
      <c r="AJ26" s="110"/>
      <c r="AK26" s="108">
        <v>6.1999998092651367</v>
      </c>
      <c r="AL26" s="109"/>
      <c r="AM26" s="109"/>
      <c r="AN26" s="109"/>
      <c r="AO26" s="109"/>
      <c r="AP26" s="109"/>
      <c r="AQ26" s="109"/>
      <c r="AR26" s="110"/>
    </row>
    <row r="27" spans="1:44" x14ac:dyDescent="0.2">
      <c r="A27" s="104">
        <v>6</v>
      </c>
      <c r="B27" s="105"/>
      <c r="C27" s="105" t="s">
        <v>20</v>
      </c>
      <c r="D27" s="105"/>
      <c r="E27" s="106" t="s">
        <v>36</v>
      </c>
      <c r="F27" s="106"/>
      <c r="G27" s="106"/>
      <c r="H27" s="106"/>
      <c r="I27" s="106"/>
      <c r="J27" s="106"/>
      <c r="K27" s="106"/>
      <c r="L27" s="107"/>
      <c r="M27" s="94">
        <v>6.0999999046325684</v>
      </c>
      <c r="N27" s="95"/>
      <c r="O27" s="95"/>
      <c r="P27" s="95"/>
      <c r="Q27" s="95"/>
      <c r="R27" s="95"/>
      <c r="S27" s="95"/>
      <c r="T27" s="96"/>
      <c r="U27" s="94">
        <v>6.0999999046325684</v>
      </c>
      <c r="V27" s="95"/>
      <c r="W27" s="95"/>
      <c r="X27" s="95"/>
      <c r="Y27" s="95"/>
      <c r="Z27" s="95"/>
      <c r="AA27" s="95"/>
      <c r="AB27" s="96"/>
      <c r="AC27" s="94">
        <v>6.0999999046325684</v>
      </c>
      <c r="AD27" s="95"/>
      <c r="AE27" s="95"/>
      <c r="AF27" s="95"/>
      <c r="AG27" s="95"/>
      <c r="AH27" s="95"/>
      <c r="AI27" s="95"/>
      <c r="AJ27" s="96"/>
      <c r="AK27" s="94">
        <v>6.0999999046325684</v>
      </c>
      <c r="AL27" s="95"/>
      <c r="AM27" s="95"/>
      <c r="AN27" s="95"/>
      <c r="AO27" s="95"/>
      <c r="AP27" s="95"/>
      <c r="AQ27" s="95"/>
      <c r="AR27" s="96"/>
    </row>
    <row r="28" spans="1:44" ht="13.5" thickBot="1" x14ac:dyDescent="0.25">
      <c r="A28" s="97">
        <v>6</v>
      </c>
      <c r="B28" s="98"/>
      <c r="C28" s="98" t="s">
        <v>83</v>
      </c>
      <c r="D28" s="98"/>
      <c r="E28" s="99" t="s">
        <v>320</v>
      </c>
      <c r="F28" s="99"/>
      <c r="G28" s="99"/>
      <c r="H28" s="99"/>
      <c r="I28" s="99"/>
      <c r="J28" s="99"/>
      <c r="K28" s="99"/>
      <c r="L28" s="100"/>
      <c r="M28" s="101">
        <v>6.1999998092651367</v>
      </c>
      <c r="N28" s="102"/>
      <c r="O28" s="102"/>
      <c r="P28" s="102"/>
      <c r="Q28" s="102"/>
      <c r="R28" s="102"/>
      <c r="S28" s="102"/>
      <c r="T28" s="103"/>
      <c r="U28" s="101">
        <v>6.1999998092651367</v>
      </c>
      <c r="V28" s="102"/>
      <c r="W28" s="102"/>
      <c r="X28" s="102"/>
      <c r="Y28" s="102"/>
      <c r="Z28" s="102"/>
      <c r="AA28" s="102"/>
      <c r="AB28" s="103"/>
      <c r="AC28" s="101">
        <v>6.1999998092651367</v>
      </c>
      <c r="AD28" s="102"/>
      <c r="AE28" s="102"/>
      <c r="AF28" s="102"/>
      <c r="AG28" s="102"/>
      <c r="AH28" s="102"/>
      <c r="AI28" s="102"/>
      <c r="AJ28" s="103"/>
      <c r="AK28" s="101">
        <v>6.1999998092651367</v>
      </c>
      <c r="AL28" s="102"/>
      <c r="AM28" s="102"/>
      <c r="AN28" s="102"/>
      <c r="AO28" s="102"/>
      <c r="AP28" s="102"/>
      <c r="AQ28" s="102"/>
      <c r="AR28" s="103"/>
    </row>
    <row r="29" spans="1:44" ht="30" customHeight="1" thickBot="1" x14ac:dyDescent="0.25">
      <c r="A29" s="88" t="s">
        <v>37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</row>
    <row r="30" spans="1:44" ht="15" customHeight="1" x14ac:dyDescent="0.2">
      <c r="A30" s="89" t="s">
        <v>3</v>
      </c>
      <c r="B30" s="90"/>
      <c r="C30" s="90"/>
      <c r="D30" s="90"/>
      <c r="E30" s="90" t="s">
        <v>38</v>
      </c>
      <c r="F30" s="90"/>
      <c r="G30" s="90" t="s">
        <v>39</v>
      </c>
      <c r="H30" s="90"/>
      <c r="I30" s="90" t="s">
        <v>40</v>
      </c>
      <c r="J30" s="90"/>
      <c r="K30" s="90" t="s">
        <v>41</v>
      </c>
      <c r="L30" s="93"/>
      <c r="M30" s="86" t="s">
        <v>11</v>
      </c>
      <c r="N30" s="80"/>
      <c r="O30" s="78" t="s">
        <v>12</v>
      </c>
      <c r="P30" s="79"/>
      <c r="Q30" s="80"/>
      <c r="R30" s="78" t="s">
        <v>13</v>
      </c>
      <c r="S30" s="79"/>
      <c r="T30" s="84"/>
      <c r="U30" s="86" t="s">
        <v>11</v>
      </c>
      <c r="V30" s="80"/>
      <c r="W30" s="78" t="s">
        <v>12</v>
      </c>
      <c r="X30" s="79"/>
      <c r="Y30" s="80"/>
      <c r="Z30" s="78" t="s">
        <v>13</v>
      </c>
      <c r="AA30" s="79"/>
      <c r="AB30" s="84"/>
      <c r="AC30" s="86" t="s">
        <v>11</v>
      </c>
      <c r="AD30" s="80"/>
      <c r="AE30" s="78" t="s">
        <v>12</v>
      </c>
      <c r="AF30" s="79"/>
      <c r="AG30" s="80"/>
      <c r="AH30" s="78" t="s">
        <v>13</v>
      </c>
      <c r="AI30" s="79"/>
      <c r="AJ30" s="84"/>
      <c r="AK30" s="86" t="s">
        <v>11</v>
      </c>
      <c r="AL30" s="80"/>
      <c r="AM30" s="78" t="s">
        <v>12</v>
      </c>
      <c r="AN30" s="79"/>
      <c r="AO30" s="80"/>
      <c r="AP30" s="78" t="s">
        <v>13</v>
      </c>
      <c r="AQ30" s="79"/>
      <c r="AR30" s="84"/>
    </row>
    <row r="31" spans="1:44" ht="15.75" customHeight="1" thickBot="1" x14ac:dyDescent="0.25">
      <c r="A31" s="91"/>
      <c r="B31" s="92"/>
      <c r="C31" s="92"/>
      <c r="D31" s="92"/>
      <c r="E31" s="29" t="s">
        <v>42</v>
      </c>
      <c r="F31" s="29" t="s">
        <v>43</v>
      </c>
      <c r="G31" s="29" t="s">
        <v>42</v>
      </c>
      <c r="H31" s="29" t="s">
        <v>43</v>
      </c>
      <c r="I31" s="29" t="s">
        <v>42</v>
      </c>
      <c r="J31" s="29" t="s">
        <v>43</v>
      </c>
      <c r="K31" s="29" t="s">
        <v>42</v>
      </c>
      <c r="L31" s="9" t="s">
        <v>43</v>
      </c>
      <c r="M31" s="87"/>
      <c r="N31" s="83"/>
      <c r="O31" s="81"/>
      <c r="P31" s="82"/>
      <c r="Q31" s="83"/>
      <c r="R31" s="81"/>
      <c r="S31" s="82"/>
      <c r="T31" s="85"/>
      <c r="U31" s="87"/>
      <c r="V31" s="83"/>
      <c r="W31" s="81"/>
      <c r="X31" s="82"/>
      <c r="Y31" s="83"/>
      <c r="Z31" s="81"/>
      <c r="AA31" s="82"/>
      <c r="AB31" s="85"/>
      <c r="AC31" s="87"/>
      <c r="AD31" s="83"/>
      <c r="AE31" s="81"/>
      <c r="AF31" s="82"/>
      <c r="AG31" s="83"/>
      <c r="AH31" s="81"/>
      <c r="AI31" s="82"/>
      <c r="AJ31" s="85"/>
      <c r="AK31" s="87"/>
      <c r="AL31" s="83"/>
      <c r="AM31" s="81"/>
      <c r="AN31" s="82"/>
      <c r="AO31" s="83"/>
      <c r="AP31" s="81"/>
      <c r="AQ31" s="82"/>
      <c r="AR31" s="85"/>
    </row>
    <row r="32" spans="1:44" x14ac:dyDescent="0.2">
      <c r="A32" s="67" t="s">
        <v>53</v>
      </c>
      <c r="B32" s="68"/>
      <c r="C32" s="68"/>
      <c r="D32" s="68"/>
      <c r="E32" s="35"/>
      <c r="F32" s="35"/>
      <c r="G32" s="35"/>
      <c r="H32" s="35"/>
      <c r="I32" s="35"/>
      <c r="J32" s="35"/>
      <c r="K32" s="35"/>
      <c r="L32" s="69"/>
      <c r="M32" s="70"/>
      <c r="N32" s="71"/>
      <c r="O32" s="72"/>
      <c r="P32" s="72"/>
      <c r="Q32" s="72"/>
      <c r="R32" s="72"/>
      <c r="S32" s="72"/>
      <c r="T32" s="73"/>
      <c r="U32" s="70"/>
      <c r="V32" s="71"/>
      <c r="W32" s="72"/>
      <c r="X32" s="72"/>
      <c r="Y32" s="72"/>
      <c r="Z32" s="72"/>
      <c r="AA32" s="72"/>
      <c r="AB32" s="73"/>
      <c r="AC32" s="70"/>
      <c r="AD32" s="71"/>
      <c r="AE32" s="72"/>
      <c r="AF32" s="72"/>
      <c r="AG32" s="72"/>
      <c r="AH32" s="72"/>
      <c r="AI32" s="72"/>
      <c r="AJ32" s="73"/>
      <c r="AK32" s="70"/>
      <c r="AL32" s="71"/>
      <c r="AM32" s="72"/>
      <c r="AN32" s="72"/>
      <c r="AO32" s="72"/>
      <c r="AP32" s="72"/>
      <c r="AQ32" s="72"/>
      <c r="AR32" s="73"/>
    </row>
    <row r="33" spans="1:44" x14ac:dyDescent="0.2">
      <c r="A33" s="57" t="s">
        <v>54</v>
      </c>
      <c r="B33" s="58"/>
      <c r="C33" s="58"/>
      <c r="D33" s="58"/>
      <c r="E33" s="24"/>
      <c r="F33" s="24"/>
      <c r="G33" s="24"/>
      <c r="H33" s="24"/>
      <c r="I33" s="24"/>
      <c r="J33" s="24"/>
      <c r="K33" s="24"/>
      <c r="L33" s="21"/>
      <c r="M33" s="61">
        <f>M7</f>
        <v>374.8048415569981</v>
      </c>
      <c r="N33" s="62"/>
      <c r="O33" s="59">
        <f>O7</f>
        <v>3.5999999046325684</v>
      </c>
      <c r="P33" s="59"/>
      <c r="Q33" s="59"/>
      <c r="R33" s="59">
        <f>Q7</f>
        <v>1.7999999523162842</v>
      </c>
      <c r="S33" s="59"/>
      <c r="T33" s="60"/>
      <c r="U33" s="61">
        <f>U7</f>
        <v>453.9350898967499</v>
      </c>
      <c r="V33" s="62"/>
      <c r="W33" s="59">
        <f>W7</f>
        <v>4.369999885559082</v>
      </c>
      <c r="X33" s="59"/>
      <c r="Y33" s="59"/>
      <c r="Z33" s="59">
        <f>Y7</f>
        <v>2.1600000858306885</v>
      </c>
      <c r="AA33" s="59"/>
      <c r="AB33" s="60"/>
      <c r="AC33" s="61">
        <f>AC7</f>
        <v>449.76583965521104</v>
      </c>
      <c r="AD33" s="62"/>
      <c r="AE33" s="59">
        <f>AE7</f>
        <v>4.320000171661377</v>
      </c>
      <c r="AF33" s="59"/>
      <c r="AG33" s="59"/>
      <c r="AH33" s="59">
        <f>AG7</f>
        <v>2.1600000858306885</v>
      </c>
      <c r="AI33" s="59"/>
      <c r="AJ33" s="60"/>
      <c r="AK33" s="61">
        <f>AK7</f>
        <v>466.92921392092899</v>
      </c>
      <c r="AL33" s="62"/>
      <c r="AM33" s="59">
        <f>AM7</f>
        <v>4.679999828338623</v>
      </c>
      <c r="AN33" s="59"/>
      <c r="AO33" s="59"/>
      <c r="AP33" s="59">
        <f>AO7</f>
        <v>1.7999999523162842</v>
      </c>
      <c r="AQ33" s="59"/>
      <c r="AR33" s="60"/>
    </row>
    <row r="34" spans="1:44" x14ac:dyDescent="0.2">
      <c r="A34" s="57" t="s">
        <v>207</v>
      </c>
      <c r="B34" s="58"/>
      <c r="C34" s="58"/>
      <c r="D34" s="58"/>
      <c r="E34" s="24"/>
      <c r="F34" s="24"/>
      <c r="G34" s="24"/>
      <c r="H34" s="24"/>
      <c r="I34" s="24"/>
      <c r="J34" s="24"/>
      <c r="K34" s="24"/>
      <c r="L34" s="21"/>
      <c r="M34" s="61" t="s">
        <v>128</v>
      </c>
      <c r="N34" s="62"/>
      <c r="O34" s="59">
        <v>0</v>
      </c>
      <c r="P34" s="59"/>
      <c r="Q34" s="59"/>
      <c r="R34" s="59">
        <v>0</v>
      </c>
      <c r="S34" s="59"/>
      <c r="T34" s="60"/>
      <c r="U34" s="61" t="s">
        <v>128</v>
      </c>
      <c r="V34" s="62"/>
      <c r="W34" s="59">
        <v>0</v>
      </c>
      <c r="X34" s="59"/>
      <c r="Y34" s="59"/>
      <c r="Z34" s="59">
        <v>0</v>
      </c>
      <c r="AA34" s="59"/>
      <c r="AB34" s="60"/>
      <c r="AC34" s="61" t="s">
        <v>128</v>
      </c>
      <c r="AD34" s="62"/>
      <c r="AE34" s="59">
        <v>0</v>
      </c>
      <c r="AF34" s="59"/>
      <c r="AG34" s="59"/>
      <c r="AH34" s="59">
        <v>0</v>
      </c>
      <c r="AI34" s="59"/>
      <c r="AJ34" s="60"/>
      <c r="AK34" s="61" t="s">
        <v>128</v>
      </c>
      <c r="AL34" s="62"/>
      <c r="AM34" s="59">
        <v>0</v>
      </c>
      <c r="AN34" s="59"/>
      <c r="AO34" s="59"/>
      <c r="AP34" s="59">
        <v>0</v>
      </c>
      <c r="AQ34" s="59"/>
      <c r="AR34" s="60"/>
    </row>
    <row r="35" spans="1:44" x14ac:dyDescent="0.2">
      <c r="A35" s="57" t="s">
        <v>321</v>
      </c>
      <c r="B35" s="58"/>
      <c r="C35" s="58"/>
      <c r="D35" s="58"/>
      <c r="E35" s="24">
        <v>48.8</v>
      </c>
      <c r="F35" s="24">
        <v>0.5</v>
      </c>
      <c r="G35" s="24">
        <v>49</v>
      </c>
      <c r="H35" s="24">
        <v>5</v>
      </c>
      <c r="I35" s="24">
        <v>49.8</v>
      </c>
      <c r="J35" s="24">
        <v>50</v>
      </c>
      <c r="K35" s="24"/>
      <c r="L35" s="21"/>
      <c r="M35" s="209">
        <f>IF(OR(M26=0,S7=0),0,ABS(1000*O35/(SQRT(3)*M26*S7)))</f>
        <v>24.986989540559641</v>
      </c>
      <c r="N35" s="210"/>
      <c r="O35" s="211">
        <v>-0.23999999463558197</v>
      </c>
      <c r="P35" s="211"/>
      <c r="Q35" s="211"/>
      <c r="R35" s="49">
        <f>-ABS(O35)*TAN(ACOS(S7))</f>
        <v>-0.11999999731779099</v>
      </c>
      <c r="S35" s="49"/>
      <c r="T35" s="50"/>
      <c r="U35" s="209">
        <f>IF(OR(U26=0,AA7=0),0,ABS(1000*W35/(SQRT(3)*U26*AA7)))</f>
        <v>39.888119130516422</v>
      </c>
      <c r="V35" s="210"/>
      <c r="W35" s="211">
        <v>-0.38400000333786011</v>
      </c>
      <c r="X35" s="211"/>
      <c r="Y35" s="211"/>
      <c r="Z35" s="49">
        <f>-ABS(W35)*TAN(ACOS(AA7))</f>
        <v>-0.18980321782380252</v>
      </c>
      <c r="AA35" s="49"/>
      <c r="AB35" s="50"/>
      <c r="AC35" s="209">
        <f>IF(OR(AC26=0,AI7=0),0,ABS(1000*AE35/(SQRT(3)*AC26*AI7)))</f>
        <v>29.984386828112957</v>
      </c>
      <c r="AD35" s="210"/>
      <c r="AE35" s="211">
        <v>-0.28799998760223389</v>
      </c>
      <c r="AF35" s="211"/>
      <c r="AG35" s="211"/>
      <c r="AH35" s="49">
        <f>-ABS(AE35)*TAN(ACOS(AI7))</f>
        <v>-0.14399999380111694</v>
      </c>
      <c r="AI35" s="49"/>
      <c r="AJ35" s="50"/>
      <c r="AK35" s="209">
        <f>IF(OR(AK26=0,AQ7=0),0,ABS(1000*AM35/(SQRT(3)*AK26*AQ7)))</f>
        <v>23.945088236467154</v>
      </c>
      <c r="AL35" s="210"/>
      <c r="AM35" s="211">
        <v>-0.23999999463558197</v>
      </c>
      <c r="AN35" s="211"/>
      <c r="AO35" s="211"/>
      <c r="AP35" s="49">
        <f>-ABS(AM35)*TAN(ACOS(AQ7))</f>
        <v>-9.2307691184961821E-2</v>
      </c>
      <c r="AQ35" s="49"/>
      <c r="AR35" s="50"/>
    </row>
    <row r="36" spans="1:44" x14ac:dyDescent="0.2">
      <c r="A36" s="57" t="s">
        <v>322</v>
      </c>
      <c r="B36" s="58"/>
      <c r="C36" s="58"/>
      <c r="D36" s="58"/>
      <c r="E36" s="24"/>
      <c r="F36" s="24"/>
      <c r="G36" s="24"/>
      <c r="H36" s="24"/>
      <c r="I36" s="24"/>
      <c r="J36" s="24"/>
      <c r="K36" s="24"/>
      <c r="L36" s="21"/>
      <c r="M36" s="209">
        <f>IF(OR(M26=0,S7=0),0,ABS(1000*O36/(SQRT(3)*M26*S7)))</f>
        <v>157.41803395038608</v>
      </c>
      <c r="N36" s="210"/>
      <c r="O36" s="211">
        <v>-1.5119999647140503</v>
      </c>
      <c r="P36" s="211"/>
      <c r="Q36" s="211"/>
      <c r="R36" s="49">
        <f>-ABS(O36)*TAN(ACOS(S7))</f>
        <v>-0.75599998235702515</v>
      </c>
      <c r="S36" s="49"/>
      <c r="T36" s="50"/>
      <c r="U36" s="209">
        <f>IF(OR(U26=0,AA7=0),0,ABS(1000*W36/(SQRT(3)*U26*AA7)))</f>
        <v>179.49653918304935</v>
      </c>
      <c r="V36" s="210"/>
      <c r="W36" s="211">
        <v>-1.7280000448226929</v>
      </c>
      <c r="X36" s="211"/>
      <c r="Y36" s="211"/>
      <c r="Z36" s="49">
        <f>-ABS(W36)*TAN(ACOS(AA7))</f>
        <v>-0.85411449493777969</v>
      </c>
      <c r="AA36" s="49"/>
      <c r="AB36" s="50"/>
      <c r="AC36" s="209">
        <f>IF(OR(AC26=0,AI7=0),0,ABS(1000*AE36/(SQRT(3)*AC26*AI7)))</f>
        <v>202.39462039814163</v>
      </c>
      <c r="AD36" s="210"/>
      <c r="AE36" s="211">
        <v>-1.9440000057220459</v>
      </c>
      <c r="AF36" s="211"/>
      <c r="AG36" s="211"/>
      <c r="AH36" s="49">
        <f>-ABS(AE36)*TAN(ACOS(AI7))</f>
        <v>-0.97200000286102295</v>
      </c>
      <c r="AI36" s="49"/>
      <c r="AJ36" s="50"/>
      <c r="AK36" s="209">
        <f>IF(OR(AK26=0,AQ7=0),0,ABS(1000*AM36/(SQRT(3)*AK26*AQ7)))</f>
        <v>201.13874891719936</v>
      </c>
      <c r="AL36" s="210"/>
      <c r="AM36" s="211">
        <v>-2.0160000324249268</v>
      </c>
      <c r="AN36" s="211"/>
      <c r="AO36" s="211"/>
      <c r="AP36" s="49">
        <f>-ABS(AM36)*TAN(ACOS(AQ7))</f>
        <v>-0.77538463575600203</v>
      </c>
      <c r="AQ36" s="49"/>
      <c r="AR36" s="50"/>
    </row>
    <row r="37" spans="1:44" x14ac:dyDescent="0.2">
      <c r="A37" s="57" t="s">
        <v>323</v>
      </c>
      <c r="B37" s="58"/>
      <c r="C37" s="58"/>
      <c r="D37" s="58"/>
      <c r="E37" s="24">
        <v>48.8</v>
      </c>
      <c r="F37" s="24">
        <v>0.5</v>
      </c>
      <c r="G37" s="24">
        <v>49</v>
      </c>
      <c r="H37" s="24">
        <v>5</v>
      </c>
      <c r="I37" s="24">
        <v>49.8</v>
      </c>
      <c r="J37" s="24">
        <v>50</v>
      </c>
      <c r="K37" s="24"/>
      <c r="L37" s="21"/>
      <c r="M37" s="209">
        <f>IF(OR(M26=0,S7=0),0,ABS(1000*O37/(SQRT(3)*M26*S7)))</f>
        <v>0</v>
      </c>
      <c r="N37" s="210"/>
      <c r="O37" s="211">
        <v>0</v>
      </c>
      <c r="P37" s="211"/>
      <c r="Q37" s="211"/>
      <c r="R37" s="49">
        <f>-ABS(O37)*TAN(ACOS(S7))</f>
        <v>0</v>
      </c>
      <c r="S37" s="49"/>
      <c r="T37" s="50"/>
      <c r="U37" s="209">
        <f>IF(OR(U26=0,AA7=0),0,ABS(1000*W37/(SQRT(3)*U26*AA7)))</f>
        <v>0</v>
      </c>
      <c r="V37" s="210"/>
      <c r="W37" s="211">
        <v>0</v>
      </c>
      <c r="X37" s="211"/>
      <c r="Y37" s="211"/>
      <c r="Z37" s="49">
        <f>-ABS(W37)*TAN(ACOS(AA7))</f>
        <v>0</v>
      </c>
      <c r="AA37" s="49"/>
      <c r="AB37" s="50"/>
      <c r="AC37" s="209">
        <f>IF(OR(AC26=0,AI7=0),0,ABS(1000*AE37/(SQRT(3)*AC26*AI7)))</f>
        <v>0</v>
      </c>
      <c r="AD37" s="210"/>
      <c r="AE37" s="211">
        <v>0</v>
      </c>
      <c r="AF37" s="211"/>
      <c r="AG37" s="211"/>
      <c r="AH37" s="49">
        <f>-ABS(AE37)*TAN(ACOS(AI7))</f>
        <v>0</v>
      </c>
      <c r="AI37" s="49"/>
      <c r="AJ37" s="50"/>
      <c r="AK37" s="209">
        <f>IF(OR(AK26=0,AQ7=0),0,ABS(1000*AM37/(SQRT(3)*AK26*AQ7)))</f>
        <v>0</v>
      </c>
      <c r="AL37" s="210"/>
      <c r="AM37" s="211">
        <v>0</v>
      </c>
      <c r="AN37" s="211"/>
      <c r="AO37" s="211"/>
      <c r="AP37" s="49">
        <f>-ABS(AM37)*TAN(ACOS(AQ7))</f>
        <v>0</v>
      </c>
      <c r="AQ37" s="49"/>
      <c r="AR37" s="50"/>
    </row>
    <row r="38" spans="1:44" x14ac:dyDescent="0.2">
      <c r="A38" s="57" t="s">
        <v>324</v>
      </c>
      <c r="B38" s="58"/>
      <c r="C38" s="58"/>
      <c r="D38" s="58"/>
      <c r="E38" s="24">
        <v>48.8</v>
      </c>
      <c r="F38" s="24">
        <v>0.5</v>
      </c>
      <c r="G38" s="24">
        <v>49</v>
      </c>
      <c r="H38" s="24">
        <v>5</v>
      </c>
      <c r="I38" s="24">
        <v>49.8</v>
      </c>
      <c r="J38" s="24">
        <v>50</v>
      </c>
      <c r="K38" s="24"/>
      <c r="L38" s="21"/>
      <c r="M38" s="209">
        <f>IF(OR(M26=0,S7=0),0,ABS(1000*O38/(SQRT(3)*M26*S7)))</f>
        <v>9.9947961265031626</v>
      </c>
      <c r="N38" s="210"/>
      <c r="O38" s="211">
        <v>-9.6000000834465027E-2</v>
      </c>
      <c r="P38" s="211"/>
      <c r="Q38" s="211"/>
      <c r="R38" s="49">
        <f>-ABS(O38)*TAN(ACOS(S7))</f>
        <v>-4.8000000417232513E-2</v>
      </c>
      <c r="S38" s="49"/>
      <c r="T38" s="50"/>
      <c r="U38" s="209">
        <f>IF(OR(U26=0,AA7=0),0,ABS(1000*W38/(SQRT(3)*U26*AA7)))</f>
        <v>34.9021034652705</v>
      </c>
      <c r="V38" s="210"/>
      <c r="W38" s="211">
        <v>-0.335999995470047</v>
      </c>
      <c r="X38" s="211"/>
      <c r="Y38" s="211"/>
      <c r="Z38" s="49">
        <f>-ABS(W38)*TAN(ACOS(AA7))</f>
        <v>-0.16607781191316012</v>
      </c>
      <c r="AA38" s="49"/>
      <c r="AB38" s="50"/>
      <c r="AC38" s="209">
        <f>IF(OR(AC26=0,AI7=0),0,ABS(1000*AE38/(SQRT(3)*AC26*AI7)))</f>
        <v>44.976583344962492</v>
      </c>
      <c r="AD38" s="210"/>
      <c r="AE38" s="211">
        <v>-0.43200001120567322</v>
      </c>
      <c r="AF38" s="211"/>
      <c r="AG38" s="211"/>
      <c r="AH38" s="49">
        <f>-ABS(AE38)*TAN(ACOS(AI7))</f>
        <v>-0.21600000560283661</v>
      </c>
      <c r="AI38" s="49"/>
      <c r="AJ38" s="50"/>
      <c r="AK38" s="209">
        <f>IF(OR(AK26=0,AQ7=0),0,ABS(1000*AM38/(SQRT(3)*AK26*AQ7)))</f>
        <v>43.101160907030369</v>
      </c>
      <c r="AL38" s="210"/>
      <c r="AM38" s="211">
        <v>-0.43200001120567322</v>
      </c>
      <c r="AN38" s="211"/>
      <c r="AO38" s="211"/>
      <c r="AP38" s="49">
        <f>-ABS(AM38)*TAN(ACOS(AQ7))</f>
        <v>-0.16615385215663353</v>
      </c>
      <c r="AQ38" s="49"/>
      <c r="AR38" s="50"/>
    </row>
    <row r="39" spans="1:44" x14ac:dyDescent="0.2">
      <c r="A39" s="57" t="s">
        <v>325</v>
      </c>
      <c r="B39" s="58"/>
      <c r="C39" s="58"/>
      <c r="D39" s="58"/>
      <c r="E39" s="24"/>
      <c r="F39" s="24"/>
      <c r="G39" s="24"/>
      <c r="H39" s="24"/>
      <c r="I39" s="24"/>
      <c r="J39" s="24"/>
      <c r="K39" s="24"/>
      <c r="L39" s="21"/>
      <c r="M39" s="209">
        <f>IF(OR(M26=0,S7=0),0,ABS(1000*O39/(SQRT(3)*M26*S7)))</f>
        <v>94.950562426081774</v>
      </c>
      <c r="N39" s="210"/>
      <c r="O39" s="211">
        <v>-0.91200000047683716</v>
      </c>
      <c r="P39" s="211"/>
      <c r="Q39" s="211"/>
      <c r="R39" s="49">
        <f>-ABS(O39)*TAN(ACOS(S7))</f>
        <v>-0.45600000023841858</v>
      </c>
      <c r="S39" s="49"/>
      <c r="T39" s="50"/>
      <c r="U39" s="209">
        <f>IF(OR(U26=0,AA7=0),0,ABS(1000*W39/(SQRT(3)*U26*AA7)))</f>
        <v>94.73428216104513</v>
      </c>
      <c r="V39" s="210"/>
      <c r="W39" s="211">
        <v>-0.91200000047683716</v>
      </c>
      <c r="X39" s="211"/>
      <c r="Y39" s="211"/>
      <c r="Z39" s="49">
        <f>-ABS(W39)*TAN(ACOS(AA7))</f>
        <v>-0.45078263864886392</v>
      </c>
      <c r="AA39" s="49"/>
      <c r="AB39" s="50"/>
      <c r="AC39" s="209">
        <f>IF(OR(AC26=0,AI7=0),0,ABS(1000*AE39/(SQRT(3)*AC26*AI7)))</f>
        <v>104.94536010398147</v>
      </c>
      <c r="AD39" s="210"/>
      <c r="AE39" s="211">
        <v>-1.0080000162124634</v>
      </c>
      <c r="AF39" s="211"/>
      <c r="AG39" s="211"/>
      <c r="AH39" s="49">
        <f>-ABS(AE39)*TAN(ACOS(AI7))</f>
        <v>-0.50400000810623169</v>
      </c>
      <c r="AI39" s="49"/>
      <c r="AJ39" s="50"/>
      <c r="AK39" s="209">
        <f>IF(OR(AK26=0,AQ7=0),0,ABS(1000*AM39/(SQRT(3)*AK26*AQ7)))</f>
        <v>95.780352945868614</v>
      </c>
      <c r="AL39" s="210"/>
      <c r="AM39" s="211">
        <v>-0.95999997854232788</v>
      </c>
      <c r="AN39" s="211"/>
      <c r="AO39" s="211"/>
      <c r="AP39" s="49">
        <f>-ABS(AM39)*TAN(ACOS(AQ7))</f>
        <v>-0.36923076473984728</v>
      </c>
      <c r="AQ39" s="49"/>
      <c r="AR39" s="50"/>
    </row>
    <row r="40" spans="1:44" x14ac:dyDescent="0.2">
      <c r="A40" s="57" t="s">
        <v>326</v>
      </c>
      <c r="B40" s="58"/>
      <c r="C40" s="58"/>
      <c r="D40" s="58"/>
      <c r="E40" s="24">
        <v>48.8</v>
      </c>
      <c r="F40" s="24">
        <v>0.5</v>
      </c>
      <c r="G40" s="24">
        <v>49</v>
      </c>
      <c r="H40" s="24">
        <v>5</v>
      </c>
      <c r="I40" s="24">
        <v>49.8</v>
      </c>
      <c r="J40" s="24">
        <v>50</v>
      </c>
      <c r="K40" s="24"/>
      <c r="L40" s="21"/>
      <c r="M40" s="209">
        <f>IF(OR(M26=0,S7=0),0,ABS(1000*O40/(SQRT(3)*M26*S7)))</f>
        <v>0</v>
      </c>
      <c r="N40" s="210"/>
      <c r="O40" s="211">
        <v>0</v>
      </c>
      <c r="P40" s="211"/>
      <c r="Q40" s="211"/>
      <c r="R40" s="49">
        <f>-ABS(O40)*TAN(ACOS(S7))</f>
        <v>0</v>
      </c>
      <c r="S40" s="49"/>
      <c r="T40" s="50"/>
      <c r="U40" s="209">
        <f>IF(OR(U26=0,AA7=0),0,ABS(1000*W40/(SQRT(3)*U26*AA7)))</f>
        <v>0</v>
      </c>
      <c r="V40" s="210"/>
      <c r="W40" s="211">
        <v>0</v>
      </c>
      <c r="X40" s="211"/>
      <c r="Y40" s="211"/>
      <c r="Z40" s="49">
        <f>-ABS(W40)*TAN(ACOS(AA7))</f>
        <v>0</v>
      </c>
      <c r="AA40" s="49"/>
      <c r="AB40" s="50"/>
      <c r="AC40" s="209">
        <f>IF(OR(AC26=0,AI7=0),0,ABS(1000*AE40/(SQRT(3)*AC26*AI7)))</f>
        <v>0</v>
      </c>
      <c r="AD40" s="210"/>
      <c r="AE40" s="211">
        <v>0</v>
      </c>
      <c r="AF40" s="211"/>
      <c r="AG40" s="211"/>
      <c r="AH40" s="49">
        <f>-ABS(AE40)*TAN(ACOS(AI7))</f>
        <v>0</v>
      </c>
      <c r="AI40" s="49"/>
      <c r="AJ40" s="50"/>
      <c r="AK40" s="209">
        <f>IF(OR(AK26=0,AQ7=0),0,ABS(1000*AM40/(SQRT(3)*AK26*AQ7)))</f>
        <v>0</v>
      </c>
      <c r="AL40" s="210"/>
      <c r="AM40" s="211">
        <v>0</v>
      </c>
      <c r="AN40" s="211"/>
      <c r="AO40" s="211"/>
      <c r="AP40" s="49">
        <f>-ABS(AM40)*TAN(ACOS(AQ7))</f>
        <v>0</v>
      </c>
      <c r="AQ40" s="49"/>
      <c r="AR40" s="50"/>
    </row>
    <row r="41" spans="1:44" x14ac:dyDescent="0.2">
      <c r="A41" s="57" t="s">
        <v>327</v>
      </c>
      <c r="B41" s="58"/>
      <c r="C41" s="58"/>
      <c r="D41" s="58"/>
      <c r="E41" s="24">
        <v>48.8</v>
      </c>
      <c r="F41" s="24">
        <v>0.5</v>
      </c>
      <c r="G41" s="24">
        <v>49</v>
      </c>
      <c r="H41" s="24">
        <v>5</v>
      </c>
      <c r="I41" s="24">
        <v>49.8</v>
      </c>
      <c r="J41" s="24">
        <v>50</v>
      </c>
      <c r="K41" s="24"/>
      <c r="L41" s="21"/>
      <c r="M41" s="209">
        <f>IF(OR(M26=0,S7=0),0,ABS(1000*O41/(SQRT(3)*M26*S7)))</f>
        <v>4.9973980632515813</v>
      </c>
      <c r="N41" s="210"/>
      <c r="O41" s="211">
        <v>-4.8000000417232513E-2</v>
      </c>
      <c r="P41" s="211"/>
      <c r="Q41" s="211"/>
      <c r="R41" s="49">
        <f>-ABS(O41)*TAN(ACOS(S7))</f>
        <v>-2.4000000208616257E-2</v>
      </c>
      <c r="S41" s="49"/>
      <c r="T41" s="50"/>
      <c r="U41" s="209">
        <f>IF(OR(U26=0,AA7=0),0,ABS(1000*W41/(SQRT(3)*U26*AA7)))</f>
        <v>0</v>
      </c>
      <c r="V41" s="210"/>
      <c r="W41" s="211">
        <v>0</v>
      </c>
      <c r="X41" s="211"/>
      <c r="Y41" s="211"/>
      <c r="Z41" s="49">
        <f>-ABS(W41)*TAN(ACOS(AA7))</f>
        <v>0</v>
      </c>
      <c r="AA41" s="49"/>
      <c r="AB41" s="50"/>
      <c r="AC41" s="209">
        <f>IF(OR(AC26=0,AI7=0),0,ABS(1000*AE41/(SQRT(3)*AC26*AI7)))</f>
        <v>4.9973980632515813</v>
      </c>
      <c r="AD41" s="210"/>
      <c r="AE41" s="211">
        <v>-4.8000000417232513E-2</v>
      </c>
      <c r="AF41" s="211"/>
      <c r="AG41" s="211"/>
      <c r="AH41" s="49">
        <f>-ABS(AE41)*TAN(ACOS(AI7))</f>
        <v>-2.4000000208616257E-2</v>
      </c>
      <c r="AI41" s="49"/>
      <c r="AJ41" s="50"/>
      <c r="AK41" s="209">
        <f>IF(OR(AK26=0,AQ7=0),0,ABS(1000*AM41/(SQRT(3)*AK26*AQ7)))</f>
        <v>0</v>
      </c>
      <c r="AL41" s="210"/>
      <c r="AM41" s="211">
        <v>0</v>
      </c>
      <c r="AN41" s="211"/>
      <c r="AO41" s="211"/>
      <c r="AP41" s="49">
        <f>-ABS(AM41)*TAN(ACOS(AQ7))</f>
        <v>0</v>
      </c>
      <c r="AQ41" s="49"/>
      <c r="AR41" s="50"/>
    </row>
    <row r="42" spans="1:44" x14ac:dyDescent="0.2">
      <c r="A42" s="57" t="s">
        <v>328</v>
      </c>
      <c r="B42" s="58"/>
      <c r="C42" s="58"/>
      <c r="D42" s="58"/>
      <c r="E42" s="24"/>
      <c r="F42" s="24"/>
      <c r="G42" s="24"/>
      <c r="H42" s="24"/>
      <c r="I42" s="24"/>
      <c r="J42" s="24"/>
      <c r="K42" s="24"/>
      <c r="L42" s="21"/>
      <c r="M42" s="209">
        <f>IF(OR(M26=0,S7=0),0,ABS(1000*O42/(SQRT(3)*M26*S7)))</f>
        <v>11.244145836240623</v>
      </c>
      <c r="N42" s="210"/>
      <c r="O42" s="211">
        <v>-0.1080000028014183</v>
      </c>
      <c r="P42" s="211"/>
      <c r="Q42" s="211"/>
      <c r="R42" s="49">
        <f>-ABS(O42)*TAN(ACOS(S7))</f>
        <v>-5.4000001400709152E-2</v>
      </c>
      <c r="S42" s="49"/>
      <c r="T42" s="50"/>
      <c r="U42" s="209">
        <f>IF(OR(U26=0,AA7=0),0,ABS(1000*W42/(SQRT(3)*U26*AA7)))</f>
        <v>13.08828918644212</v>
      </c>
      <c r="V42" s="210"/>
      <c r="W42" s="211">
        <v>-0.12600000202655792</v>
      </c>
      <c r="X42" s="211"/>
      <c r="Y42" s="211"/>
      <c r="Z42" s="49">
        <f>-ABS(W42)*TAN(ACOS(AA7))</f>
        <v>-6.227918130876859E-2</v>
      </c>
      <c r="AA42" s="49"/>
      <c r="AB42" s="50"/>
      <c r="AC42" s="209">
        <f>IF(OR(AC26=0,AI7=0),0,ABS(1000*AE42/(SQRT(3)*AC26*AI7)))</f>
        <v>5.6220729181203115</v>
      </c>
      <c r="AD42" s="210"/>
      <c r="AE42" s="211">
        <v>-5.4000001400709152E-2</v>
      </c>
      <c r="AF42" s="211"/>
      <c r="AG42" s="211"/>
      <c r="AH42" s="49">
        <f>-ABS(AE42)*TAN(ACOS(AI7))</f>
        <v>-2.7000000700354576E-2</v>
      </c>
      <c r="AI42" s="49"/>
      <c r="AJ42" s="50"/>
      <c r="AK42" s="209">
        <f>IF(OR(AK26=0,AQ7=0),0,ABS(1000*AM42/(SQRT(3)*AK26*AQ7)))</f>
        <v>7.1835263222694676</v>
      </c>
      <c r="AL42" s="210"/>
      <c r="AM42" s="211">
        <v>-7.1999996900558472E-2</v>
      </c>
      <c r="AN42" s="211"/>
      <c r="AO42" s="211"/>
      <c r="AP42" s="49">
        <f>-ABS(AM42)*TAN(ACOS(AQ7))</f>
        <v>-2.7692306782366956E-2</v>
      </c>
      <c r="AQ42" s="49"/>
      <c r="AR42" s="50"/>
    </row>
    <row r="43" spans="1:44" x14ac:dyDescent="0.2">
      <c r="A43" s="57" t="s">
        <v>329</v>
      </c>
      <c r="B43" s="58"/>
      <c r="C43" s="58"/>
      <c r="D43" s="58"/>
      <c r="E43" s="24"/>
      <c r="F43" s="24"/>
      <c r="G43" s="24"/>
      <c r="H43" s="24"/>
      <c r="I43" s="24"/>
      <c r="J43" s="24"/>
      <c r="K43" s="24"/>
      <c r="L43" s="21"/>
      <c r="M43" s="209">
        <f>IF(OR(M26=0,S7=0),0,ABS(1000*O43/(SQRT(3)*M26*S7)))</f>
        <v>16.866218366511802</v>
      </c>
      <c r="N43" s="210"/>
      <c r="O43" s="211">
        <v>-0.16200000047683716</v>
      </c>
      <c r="P43" s="211"/>
      <c r="Q43" s="211"/>
      <c r="R43" s="49">
        <f>-ABS(O43)*TAN(ACOS(S7))</f>
        <v>-8.1000000238418579E-2</v>
      </c>
      <c r="S43" s="49"/>
      <c r="T43" s="50"/>
      <c r="U43" s="209">
        <f>IF(OR(U26=0,AA7=0),0,ABS(1000*W43/(SQRT(3)*U26*AA7)))</f>
        <v>22.437067397881169</v>
      </c>
      <c r="V43" s="210"/>
      <c r="W43" s="211">
        <v>-0.21600000560283661</v>
      </c>
      <c r="X43" s="211"/>
      <c r="Y43" s="211"/>
      <c r="Z43" s="49">
        <f>-ABS(W43)*TAN(ACOS(AA7))</f>
        <v>-0.10676431186722246</v>
      </c>
      <c r="AA43" s="49"/>
      <c r="AB43" s="50"/>
      <c r="AC43" s="209">
        <f>IF(OR(AC26=0,AI7=0),0,ABS(1000*AE43/(SQRT(3)*AC26*AI7)))</f>
        <v>24.362315073540042</v>
      </c>
      <c r="AD43" s="210"/>
      <c r="AE43" s="211">
        <v>-0.23399999737739563</v>
      </c>
      <c r="AF43" s="211"/>
      <c r="AG43" s="211"/>
      <c r="AH43" s="49">
        <f>-ABS(AE43)*TAN(ACOS(AI7))</f>
        <v>-0.11699999868869781</v>
      </c>
      <c r="AI43" s="49"/>
      <c r="AJ43" s="50"/>
      <c r="AK43" s="209">
        <f>IF(OR(AK26=0,AQ7=0),0,ABS(1000*AM43/(SQRT(3)*AK26*AQ7)))</f>
        <v>23.34646129072916</v>
      </c>
      <c r="AL43" s="210"/>
      <c r="AM43" s="211">
        <v>-0.23399999737739563</v>
      </c>
      <c r="AN43" s="211"/>
      <c r="AO43" s="211"/>
      <c r="AP43" s="49">
        <f>-ABS(AM43)*TAN(ACOS(AQ7))</f>
        <v>-8.9999999908300557E-2</v>
      </c>
      <c r="AQ43" s="49"/>
      <c r="AR43" s="50"/>
    </row>
    <row r="44" spans="1:44" x14ac:dyDescent="0.2">
      <c r="A44" s="57" t="s">
        <v>330</v>
      </c>
      <c r="B44" s="58"/>
      <c r="C44" s="58"/>
      <c r="D44" s="58"/>
      <c r="E44" s="24">
        <v>48.8</v>
      </c>
      <c r="F44" s="24">
        <v>0.5</v>
      </c>
      <c r="G44" s="24">
        <v>49</v>
      </c>
      <c r="H44" s="24">
        <v>5</v>
      </c>
      <c r="I44" s="24">
        <v>49.8</v>
      </c>
      <c r="J44" s="24">
        <v>50</v>
      </c>
      <c r="K44" s="24"/>
      <c r="L44" s="21"/>
      <c r="M44" s="209">
        <f>IF(OR(M26=0,S7=0),0,ABS(1000*O44/(SQRT(3)*M26*S7)))</f>
        <v>44.976583344962492</v>
      </c>
      <c r="N44" s="210"/>
      <c r="O44" s="211">
        <v>-0.43200001120567322</v>
      </c>
      <c r="P44" s="211"/>
      <c r="Q44" s="211"/>
      <c r="R44" s="49">
        <f>-ABS(O44)*TAN(ACOS(S7))</f>
        <v>-0.21600000560283661</v>
      </c>
      <c r="S44" s="49"/>
      <c r="T44" s="50"/>
      <c r="U44" s="209">
        <f>IF(OR(U26=0,AA7=0),0,ABS(1000*W44/(SQRT(3)*U26*AA7)))</f>
        <v>59.832175600049176</v>
      </c>
      <c r="V44" s="210"/>
      <c r="W44" s="211">
        <v>-0.57599997520446777</v>
      </c>
      <c r="X44" s="211"/>
      <c r="Y44" s="211"/>
      <c r="Z44" s="49">
        <f>-ABS(W44)*TAN(ACOS(AA7))</f>
        <v>-0.28470481200503545</v>
      </c>
      <c r="AA44" s="49"/>
      <c r="AB44" s="50"/>
      <c r="AC44" s="209">
        <f>IF(OR(AC26=0,AI7=0),0,ABS(1000*AE44/(SQRT(3)*AC26*AI7)))</f>
        <v>39.979184506012651</v>
      </c>
      <c r="AD44" s="210"/>
      <c r="AE44" s="211">
        <v>-0.38400000333786011</v>
      </c>
      <c r="AF44" s="211"/>
      <c r="AG44" s="211"/>
      <c r="AH44" s="49">
        <f>-ABS(AE44)*TAN(ACOS(AI7))</f>
        <v>-0.19200000166893005</v>
      </c>
      <c r="AI44" s="49"/>
      <c r="AJ44" s="50"/>
      <c r="AK44" s="209">
        <f>IF(OR(AK26=0,AQ7=0),0,ABS(1000*AM44/(SQRT(3)*AK26*AQ7)))</f>
        <v>33.52312382839537</v>
      </c>
      <c r="AL44" s="210"/>
      <c r="AM44" s="211">
        <v>-0.335999995470047</v>
      </c>
      <c r="AN44" s="211"/>
      <c r="AO44" s="211"/>
      <c r="AP44" s="49">
        <f>-ABS(AM44)*TAN(ACOS(AQ7))</f>
        <v>-0.12923076880518972</v>
      </c>
      <c r="AQ44" s="49"/>
      <c r="AR44" s="50"/>
    </row>
    <row r="45" spans="1:44" x14ac:dyDescent="0.2">
      <c r="A45" s="57" t="s">
        <v>331</v>
      </c>
      <c r="B45" s="58"/>
      <c r="C45" s="58"/>
      <c r="D45" s="58"/>
      <c r="E45" s="24">
        <v>48.8</v>
      </c>
      <c r="F45" s="24">
        <v>0.5</v>
      </c>
      <c r="G45" s="24">
        <v>49</v>
      </c>
      <c r="H45" s="24">
        <v>5</v>
      </c>
      <c r="I45" s="24">
        <v>49.8</v>
      </c>
      <c r="J45" s="24">
        <v>50</v>
      </c>
      <c r="K45" s="24"/>
      <c r="L45" s="21"/>
      <c r="M45" s="51" t="s">
        <v>128</v>
      </c>
      <c r="N45" s="52"/>
      <c r="O45" s="59">
        <v>0</v>
      </c>
      <c r="P45" s="59"/>
      <c r="Q45" s="59"/>
      <c r="R45" s="59">
        <v>0</v>
      </c>
      <c r="S45" s="59"/>
      <c r="T45" s="60"/>
      <c r="U45" s="51" t="s">
        <v>128</v>
      </c>
      <c r="V45" s="52"/>
      <c r="W45" s="59">
        <v>0</v>
      </c>
      <c r="X45" s="59"/>
      <c r="Y45" s="59"/>
      <c r="Z45" s="59">
        <v>0</v>
      </c>
      <c r="AA45" s="59"/>
      <c r="AB45" s="60"/>
      <c r="AC45" s="51" t="s">
        <v>128</v>
      </c>
      <c r="AD45" s="52"/>
      <c r="AE45" s="59">
        <v>0</v>
      </c>
      <c r="AF45" s="59"/>
      <c r="AG45" s="59"/>
      <c r="AH45" s="59">
        <v>0</v>
      </c>
      <c r="AI45" s="59"/>
      <c r="AJ45" s="60"/>
      <c r="AK45" s="51" t="s">
        <v>128</v>
      </c>
      <c r="AL45" s="52"/>
      <c r="AM45" s="59">
        <v>0</v>
      </c>
      <c r="AN45" s="59"/>
      <c r="AO45" s="59"/>
      <c r="AP45" s="59">
        <v>0</v>
      </c>
      <c r="AQ45" s="59"/>
      <c r="AR45" s="60"/>
    </row>
    <row r="46" spans="1:44" ht="13.5" thickBot="1" x14ac:dyDescent="0.25">
      <c r="A46" s="74" t="s">
        <v>64</v>
      </c>
      <c r="B46" s="75"/>
      <c r="C46" s="75"/>
      <c r="D46" s="75"/>
      <c r="E46" s="76"/>
      <c r="F46" s="76"/>
      <c r="G46" s="76"/>
      <c r="H46" s="76"/>
      <c r="I46" s="76"/>
      <c r="J46" s="76"/>
      <c r="K46" s="76"/>
      <c r="L46" s="77"/>
      <c r="M46" s="65"/>
      <c r="N46" s="66"/>
      <c r="O46" s="63">
        <f>SUM(O33:Q45)</f>
        <v>8.9999929070472717E-2</v>
      </c>
      <c r="P46" s="63"/>
      <c r="Q46" s="63"/>
      <c r="R46" s="63">
        <f>SUM(R33:T45)</f>
        <v>4.4999964535236359E-2</v>
      </c>
      <c r="S46" s="63"/>
      <c r="T46" s="64"/>
      <c r="U46" s="65"/>
      <c r="V46" s="66"/>
      <c r="W46" s="63">
        <f>SUM(W33:Y45)</f>
        <v>9.1999858617782593E-2</v>
      </c>
      <c r="X46" s="63"/>
      <c r="Y46" s="63"/>
      <c r="Z46" s="63">
        <f>SUM(Z33:AB45)</f>
        <v>4.5473617326055815E-2</v>
      </c>
      <c r="AA46" s="63"/>
      <c r="AB46" s="64"/>
      <c r="AC46" s="65"/>
      <c r="AD46" s="66"/>
      <c r="AE46" s="63">
        <f>SUM(AE33:AG45)</f>
        <v>-7.1999851614236832E-2</v>
      </c>
      <c r="AF46" s="63"/>
      <c r="AG46" s="63"/>
      <c r="AH46" s="63">
        <f>SUM(AH33:AJ45)</f>
        <v>-3.5999925807118416E-2</v>
      </c>
      <c r="AI46" s="63"/>
      <c r="AJ46" s="64"/>
      <c r="AK46" s="65"/>
      <c r="AL46" s="66"/>
      <c r="AM46" s="63">
        <f>SUM(AM33:AO45)</f>
        <v>0.38999982178211212</v>
      </c>
      <c r="AN46" s="63"/>
      <c r="AO46" s="63"/>
      <c r="AP46" s="63">
        <f>SUM(AP33:AR45)</f>
        <v>0.14999993298298223</v>
      </c>
      <c r="AQ46" s="63"/>
      <c r="AR46" s="64"/>
    </row>
    <row r="47" spans="1:44" x14ac:dyDescent="0.2">
      <c r="A47" s="67" t="s">
        <v>65</v>
      </c>
      <c r="B47" s="68"/>
      <c r="C47" s="68"/>
      <c r="D47" s="68"/>
      <c r="E47" s="35"/>
      <c r="F47" s="35"/>
      <c r="G47" s="35"/>
      <c r="H47" s="35"/>
      <c r="I47" s="35"/>
      <c r="J47" s="35"/>
      <c r="K47" s="35"/>
      <c r="L47" s="69"/>
      <c r="M47" s="70"/>
      <c r="N47" s="71"/>
      <c r="O47" s="72"/>
      <c r="P47" s="72"/>
      <c r="Q47" s="72"/>
      <c r="R47" s="72"/>
      <c r="S47" s="72"/>
      <c r="T47" s="73"/>
      <c r="U47" s="70"/>
      <c r="V47" s="71"/>
      <c r="W47" s="72"/>
      <c r="X47" s="72"/>
      <c r="Y47" s="72"/>
      <c r="Z47" s="72"/>
      <c r="AA47" s="72"/>
      <c r="AB47" s="73"/>
      <c r="AC47" s="70"/>
      <c r="AD47" s="71"/>
      <c r="AE47" s="72"/>
      <c r="AF47" s="72"/>
      <c r="AG47" s="72"/>
      <c r="AH47" s="72"/>
      <c r="AI47" s="72"/>
      <c r="AJ47" s="73"/>
      <c r="AK47" s="70"/>
      <c r="AL47" s="71"/>
      <c r="AM47" s="72"/>
      <c r="AN47" s="72"/>
      <c r="AO47" s="72"/>
      <c r="AP47" s="72"/>
      <c r="AQ47" s="72"/>
      <c r="AR47" s="73"/>
    </row>
    <row r="48" spans="1:44" x14ac:dyDescent="0.2">
      <c r="A48" s="57" t="s">
        <v>66</v>
      </c>
      <c r="B48" s="58"/>
      <c r="C48" s="58"/>
      <c r="D48" s="58"/>
      <c r="E48" s="24"/>
      <c r="F48" s="24"/>
      <c r="G48" s="24"/>
      <c r="H48" s="24"/>
      <c r="I48" s="24"/>
      <c r="J48" s="24"/>
      <c r="K48" s="24"/>
      <c r="L48" s="21"/>
      <c r="M48" s="61">
        <f>M10</f>
        <v>274.70637672737712</v>
      </c>
      <c r="N48" s="62"/>
      <c r="O48" s="59">
        <f>O10</f>
        <v>2.880000114440918</v>
      </c>
      <c r="P48" s="59"/>
      <c r="Q48" s="59"/>
      <c r="R48" s="59">
        <f>Q10</f>
        <v>0.36000001430511475</v>
      </c>
      <c r="S48" s="59"/>
      <c r="T48" s="60"/>
      <c r="U48" s="61">
        <f>U10</f>
        <v>347.47911316478178</v>
      </c>
      <c r="V48" s="62"/>
      <c r="W48" s="59">
        <f>W10</f>
        <v>3.5999999046325684</v>
      </c>
      <c r="X48" s="59"/>
      <c r="Y48" s="59"/>
      <c r="Z48" s="59">
        <f>Y10</f>
        <v>0.72000002861022949</v>
      </c>
      <c r="AA48" s="59"/>
      <c r="AB48" s="60"/>
      <c r="AC48" s="61">
        <f>AC10</f>
        <v>325.2353209963639</v>
      </c>
      <c r="AD48" s="62"/>
      <c r="AE48" s="59">
        <f>AE10</f>
        <v>3.3599998950958252</v>
      </c>
      <c r="AF48" s="59"/>
      <c r="AG48" s="59"/>
      <c r="AH48" s="59">
        <f>AG10</f>
        <v>0.72000002861022949</v>
      </c>
      <c r="AI48" s="59"/>
      <c r="AJ48" s="60"/>
      <c r="AK48" s="61">
        <f>AK10</f>
        <v>448.16205365084789</v>
      </c>
      <c r="AL48" s="62"/>
      <c r="AM48" s="59">
        <f>AM10</f>
        <v>4.679999828338623</v>
      </c>
      <c r="AN48" s="59"/>
      <c r="AO48" s="59"/>
      <c r="AP48" s="59">
        <f>AO10</f>
        <v>0.72000002861022949</v>
      </c>
      <c r="AQ48" s="59"/>
      <c r="AR48" s="60"/>
    </row>
    <row r="49" spans="1:44" x14ac:dyDescent="0.2">
      <c r="A49" s="57" t="s">
        <v>211</v>
      </c>
      <c r="B49" s="58"/>
      <c r="C49" s="58"/>
      <c r="D49" s="58"/>
      <c r="E49" s="24"/>
      <c r="F49" s="24"/>
      <c r="G49" s="24"/>
      <c r="H49" s="24"/>
      <c r="I49" s="24"/>
      <c r="J49" s="24"/>
      <c r="K49" s="24"/>
      <c r="L49" s="21"/>
      <c r="M49" s="61" t="s">
        <v>128</v>
      </c>
      <c r="N49" s="62"/>
      <c r="O49" s="59">
        <v>0</v>
      </c>
      <c r="P49" s="59"/>
      <c r="Q49" s="59"/>
      <c r="R49" s="59">
        <v>0</v>
      </c>
      <c r="S49" s="59"/>
      <c r="T49" s="60"/>
      <c r="U49" s="61" t="s">
        <v>128</v>
      </c>
      <c r="V49" s="62"/>
      <c r="W49" s="59">
        <v>0</v>
      </c>
      <c r="X49" s="59"/>
      <c r="Y49" s="59"/>
      <c r="Z49" s="59">
        <v>0</v>
      </c>
      <c r="AA49" s="59"/>
      <c r="AB49" s="60"/>
      <c r="AC49" s="61" t="s">
        <v>128</v>
      </c>
      <c r="AD49" s="62"/>
      <c r="AE49" s="59">
        <v>0</v>
      </c>
      <c r="AF49" s="59"/>
      <c r="AG49" s="59"/>
      <c r="AH49" s="59">
        <v>0</v>
      </c>
      <c r="AI49" s="59"/>
      <c r="AJ49" s="60"/>
      <c r="AK49" s="61" t="s">
        <v>128</v>
      </c>
      <c r="AL49" s="62"/>
      <c r="AM49" s="59">
        <v>0</v>
      </c>
      <c r="AN49" s="59"/>
      <c r="AO49" s="59"/>
      <c r="AP49" s="59">
        <v>0</v>
      </c>
      <c r="AQ49" s="59"/>
      <c r="AR49" s="60"/>
    </row>
    <row r="50" spans="1:44" x14ac:dyDescent="0.2">
      <c r="A50" s="57" t="s">
        <v>332</v>
      </c>
      <c r="B50" s="58"/>
      <c r="C50" s="58"/>
      <c r="D50" s="58"/>
      <c r="E50" s="24">
        <v>48.8</v>
      </c>
      <c r="F50" s="24">
        <v>0.5</v>
      </c>
      <c r="G50" s="24">
        <v>49</v>
      </c>
      <c r="H50" s="24">
        <v>5</v>
      </c>
      <c r="I50" s="24">
        <v>49.8</v>
      </c>
      <c r="J50" s="24">
        <v>50</v>
      </c>
      <c r="K50" s="24"/>
      <c r="L50" s="21"/>
      <c r="M50" s="209">
        <f>IF(OR(M27=0,S10=0),0,ABS(1000*O50/(SQRT(3)*M27*S10)))</f>
        <v>45.784393278560181</v>
      </c>
      <c r="N50" s="210"/>
      <c r="O50" s="211">
        <v>-0.47999998927116394</v>
      </c>
      <c r="P50" s="211"/>
      <c r="Q50" s="211"/>
      <c r="R50" s="49">
        <f>-ABS(O50)*TAN(ACOS(S10))</f>
        <v>-5.9999998658895506E-2</v>
      </c>
      <c r="S50" s="49"/>
      <c r="T50" s="50"/>
      <c r="U50" s="209">
        <f>IF(OR(U27=0,AA10=0),0,ABS(1000*W50/(SQRT(3)*U27*AA10)))</f>
        <v>83.394991531947881</v>
      </c>
      <c r="V50" s="210"/>
      <c r="W50" s="211">
        <v>-0.86400002241134644</v>
      </c>
      <c r="X50" s="211"/>
      <c r="Y50" s="211"/>
      <c r="Z50" s="49">
        <f>-ABS(W50)*TAN(ACOS(AA10))</f>
        <v>-0.17280001592636182</v>
      </c>
      <c r="AA50" s="49"/>
      <c r="AB50" s="50"/>
      <c r="AC50" s="209">
        <f>IF(OR(AC27=0,AI10=0),0,ABS(1000*AE50/(SQRT(3)*AC27*AI10)))</f>
        <v>102.21681780777374</v>
      </c>
      <c r="AD50" s="210"/>
      <c r="AE50" s="211">
        <v>-1.0559999942779541</v>
      </c>
      <c r="AF50" s="211"/>
      <c r="AG50" s="211"/>
      <c r="AH50" s="49">
        <f>-ABS(AE50)*TAN(ACOS(AI10))</f>
        <v>-0.22628572911632333</v>
      </c>
      <c r="AI50" s="49"/>
      <c r="AJ50" s="50"/>
      <c r="AK50" s="209">
        <f>IF(OR(AK27=0,AQ10=0),0,ABS(1000*AM50/(SQRT(3)*AK27*AQ10)))</f>
        <v>103.42202028408353</v>
      </c>
      <c r="AL50" s="210"/>
      <c r="AM50" s="211">
        <v>-1.0800000429153442</v>
      </c>
      <c r="AN50" s="211"/>
      <c r="AO50" s="211"/>
      <c r="AP50" s="49">
        <f>-ABS(AM50)*TAN(ACOS(AQ10))</f>
        <v>-0.16615386545305486</v>
      </c>
      <c r="AQ50" s="49"/>
      <c r="AR50" s="50"/>
    </row>
    <row r="51" spans="1:44" x14ac:dyDescent="0.2">
      <c r="A51" s="57" t="s">
        <v>333</v>
      </c>
      <c r="B51" s="58"/>
      <c r="C51" s="58"/>
      <c r="D51" s="58"/>
      <c r="E51" s="24">
        <v>48.8</v>
      </c>
      <c r="F51" s="24">
        <v>0.5</v>
      </c>
      <c r="G51" s="24">
        <v>49</v>
      </c>
      <c r="H51" s="24">
        <v>5</v>
      </c>
      <c r="I51" s="24">
        <v>49.8</v>
      </c>
      <c r="J51" s="24">
        <v>50</v>
      </c>
      <c r="K51" s="24"/>
      <c r="L51" s="21"/>
      <c r="M51" s="209">
        <f>IF(OR(M27=0,S10=0),0,ABS(1000*O51/(SQRT(3)*M27*S10)))</f>
        <v>18.31375787995794</v>
      </c>
      <c r="N51" s="210"/>
      <c r="O51" s="211">
        <v>-0.19200000166893005</v>
      </c>
      <c r="P51" s="211"/>
      <c r="Q51" s="211"/>
      <c r="R51" s="49">
        <f>-ABS(O51)*TAN(ACOS(S10))</f>
        <v>-2.4000000208616264E-2</v>
      </c>
      <c r="S51" s="49"/>
      <c r="T51" s="50"/>
      <c r="U51" s="209">
        <f>IF(OR(U27=0,AA10=0),0,ABS(1000*W51/(SQRT(3)*U27*AA10)))</f>
        <v>27.798328592929881</v>
      </c>
      <c r="V51" s="210"/>
      <c r="W51" s="211">
        <v>-0.28799998760223389</v>
      </c>
      <c r="X51" s="211"/>
      <c r="Y51" s="211"/>
      <c r="Z51" s="49">
        <f>-ABS(W51)*TAN(ACOS(AA10))</f>
        <v>-5.7600001335144028E-2</v>
      </c>
      <c r="AA51" s="49"/>
      <c r="AB51" s="50"/>
      <c r="AC51" s="209">
        <f>IF(OR(AC27=0,AI10=0),0,ABS(1000*AE51/(SQRT(3)*AC27*AI10)))</f>
        <v>23.231094562936878</v>
      </c>
      <c r="AD51" s="210"/>
      <c r="AE51" s="211">
        <v>-0.23999999463558197</v>
      </c>
      <c r="AF51" s="211"/>
      <c r="AG51" s="211"/>
      <c r="AH51" s="49">
        <f>-ABS(AE51)*TAN(ACOS(AI10))</f>
        <v>-5.1428573928317248E-2</v>
      </c>
      <c r="AI51" s="49"/>
      <c r="AJ51" s="50"/>
      <c r="AK51" s="209">
        <f>IF(OR(AK27=0,AQ10=0),0,ABS(1000*AM51/(SQRT(3)*AK27*AQ10)))</f>
        <v>22.98266974728881</v>
      </c>
      <c r="AL51" s="210"/>
      <c r="AM51" s="211">
        <v>-0.23999999463558197</v>
      </c>
      <c r="AN51" s="211"/>
      <c r="AO51" s="211"/>
      <c r="AP51" s="49">
        <f>-ABS(AM51)*TAN(ACOS(AQ10))</f>
        <v>-3.6923078919303458E-2</v>
      </c>
      <c r="AQ51" s="49"/>
      <c r="AR51" s="50"/>
    </row>
    <row r="52" spans="1:44" x14ac:dyDescent="0.2">
      <c r="A52" s="57" t="s">
        <v>334</v>
      </c>
      <c r="B52" s="58"/>
      <c r="C52" s="58"/>
      <c r="D52" s="58"/>
      <c r="E52" s="24">
        <v>48.8</v>
      </c>
      <c r="F52" s="24">
        <v>0.5</v>
      </c>
      <c r="G52" s="24">
        <v>49</v>
      </c>
      <c r="H52" s="24">
        <v>5</v>
      </c>
      <c r="I52" s="24">
        <v>49.8</v>
      </c>
      <c r="J52" s="24">
        <v>50</v>
      </c>
      <c r="K52" s="24"/>
      <c r="L52" s="21"/>
      <c r="M52" s="209">
        <f>IF(OR(M27=0,S10=0),0,ABS(1000*O52/(SQRT(3)*M27*S10)))</f>
        <v>0</v>
      </c>
      <c r="N52" s="210"/>
      <c r="O52" s="211">
        <v>0</v>
      </c>
      <c r="P52" s="211"/>
      <c r="Q52" s="211"/>
      <c r="R52" s="49">
        <f>-ABS(O52)*TAN(ACOS(S10))</f>
        <v>0</v>
      </c>
      <c r="S52" s="49"/>
      <c r="T52" s="50"/>
      <c r="U52" s="209">
        <f>IF(OR(U27=0,AA10=0),0,ABS(1000*W52/(SQRT(3)*U27*AA10)))</f>
        <v>0</v>
      </c>
      <c r="V52" s="210"/>
      <c r="W52" s="211">
        <v>0</v>
      </c>
      <c r="X52" s="211"/>
      <c r="Y52" s="211"/>
      <c r="Z52" s="49">
        <f>-ABS(W52)*TAN(ACOS(AA10))</f>
        <v>0</v>
      </c>
      <c r="AA52" s="49"/>
      <c r="AB52" s="50"/>
      <c r="AC52" s="209">
        <f>IF(OR(AC27=0,AI10=0),0,ABS(1000*AE52/(SQRT(3)*AC27*AI10)))</f>
        <v>0</v>
      </c>
      <c r="AD52" s="210"/>
      <c r="AE52" s="211">
        <v>0</v>
      </c>
      <c r="AF52" s="211"/>
      <c r="AG52" s="211"/>
      <c r="AH52" s="49">
        <f>-ABS(AE52)*TAN(ACOS(AI10))</f>
        <v>0</v>
      </c>
      <c r="AI52" s="49"/>
      <c r="AJ52" s="50"/>
      <c r="AK52" s="209">
        <f>IF(OR(AK27=0,AQ10=0),0,ABS(1000*AM52/(SQRT(3)*AK27*AQ10)))</f>
        <v>0</v>
      </c>
      <c r="AL52" s="210"/>
      <c r="AM52" s="211">
        <v>0</v>
      </c>
      <c r="AN52" s="211"/>
      <c r="AO52" s="211"/>
      <c r="AP52" s="49">
        <f>-ABS(AM52)*TAN(ACOS(AQ10))</f>
        <v>0</v>
      </c>
      <c r="AQ52" s="49"/>
      <c r="AR52" s="50"/>
    </row>
    <row r="53" spans="1:44" x14ac:dyDescent="0.2">
      <c r="A53" s="57" t="s">
        <v>335</v>
      </c>
      <c r="B53" s="58"/>
      <c r="C53" s="58"/>
      <c r="D53" s="58"/>
      <c r="E53" s="24">
        <v>48.8</v>
      </c>
      <c r="F53" s="24">
        <v>0.5</v>
      </c>
      <c r="G53" s="24">
        <v>49</v>
      </c>
      <c r="H53" s="24">
        <v>5</v>
      </c>
      <c r="I53" s="24">
        <v>49.8</v>
      </c>
      <c r="J53" s="24">
        <v>50</v>
      </c>
      <c r="K53" s="24"/>
      <c r="L53" s="21"/>
      <c r="M53" s="209">
        <f>IF(OR(M27=0,S10=0),0,ABS(1000*O53/(SQRT(3)*M27*S10)))</f>
        <v>0</v>
      </c>
      <c r="N53" s="210"/>
      <c r="O53" s="211">
        <v>0</v>
      </c>
      <c r="P53" s="211"/>
      <c r="Q53" s="211"/>
      <c r="R53" s="49">
        <f>-ABS(O53)*TAN(ACOS(S10))</f>
        <v>0</v>
      </c>
      <c r="S53" s="49"/>
      <c r="T53" s="50"/>
      <c r="U53" s="209">
        <f>IF(OR(U27=0,AA10=0),0,ABS(1000*W53/(SQRT(3)*U27*AA10)))</f>
        <v>0</v>
      </c>
      <c r="V53" s="210"/>
      <c r="W53" s="211">
        <v>0</v>
      </c>
      <c r="X53" s="211"/>
      <c r="Y53" s="211"/>
      <c r="Z53" s="49">
        <f>-ABS(W53)*TAN(ACOS(AA10))</f>
        <v>0</v>
      </c>
      <c r="AA53" s="49"/>
      <c r="AB53" s="50"/>
      <c r="AC53" s="209">
        <f>IF(OR(AC27=0,AI10=0),0,ABS(1000*AE53/(SQRT(3)*AC27*AI10)))</f>
        <v>0</v>
      </c>
      <c r="AD53" s="210"/>
      <c r="AE53" s="211">
        <v>0</v>
      </c>
      <c r="AF53" s="211"/>
      <c r="AG53" s="211"/>
      <c r="AH53" s="49">
        <f>-ABS(AE53)*TAN(ACOS(AI10))</f>
        <v>0</v>
      </c>
      <c r="AI53" s="49"/>
      <c r="AJ53" s="50"/>
      <c r="AK53" s="209">
        <f>IF(OR(AK27=0,AQ10=0),0,ABS(1000*AM53/(SQRT(3)*AK27*AQ10)))</f>
        <v>0</v>
      </c>
      <c r="AL53" s="210"/>
      <c r="AM53" s="211">
        <v>0</v>
      </c>
      <c r="AN53" s="211"/>
      <c r="AO53" s="211"/>
      <c r="AP53" s="49">
        <f>-ABS(AM53)*TAN(ACOS(AQ10))</f>
        <v>0</v>
      </c>
      <c r="AQ53" s="49"/>
      <c r="AR53" s="50"/>
    </row>
    <row r="54" spans="1:44" x14ac:dyDescent="0.2">
      <c r="A54" s="57" t="s">
        <v>336</v>
      </c>
      <c r="B54" s="58"/>
      <c r="C54" s="58"/>
      <c r="D54" s="58"/>
      <c r="E54" s="24">
        <v>48.8</v>
      </c>
      <c r="F54" s="24">
        <v>0.5</v>
      </c>
      <c r="G54" s="24">
        <v>49</v>
      </c>
      <c r="H54" s="24">
        <v>5</v>
      </c>
      <c r="I54" s="24">
        <v>49.8</v>
      </c>
      <c r="J54" s="24">
        <v>50</v>
      </c>
      <c r="K54" s="24"/>
      <c r="L54" s="21"/>
      <c r="M54" s="209">
        <f>IF(OR(M27=0,S10=0),0,ABS(1000*O54/(SQRT(3)*M27*S10)))</f>
        <v>4.578439469989485</v>
      </c>
      <c r="N54" s="210"/>
      <c r="O54" s="211">
        <v>-4.8000000417232513E-2</v>
      </c>
      <c r="P54" s="211"/>
      <c r="Q54" s="211"/>
      <c r="R54" s="49">
        <f>-ABS(O54)*TAN(ACOS(S10))</f>
        <v>-6.0000000521540659E-3</v>
      </c>
      <c r="S54" s="49"/>
      <c r="T54" s="50"/>
      <c r="U54" s="209">
        <f>IF(OR(U27=0,AA10=0),0,ABS(1000*W54/(SQRT(3)*U27*AA10)))</f>
        <v>0</v>
      </c>
      <c r="V54" s="210"/>
      <c r="W54" s="211">
        <v>0</v>
      </c>
      <c r="X54" s="211"/>
      <c r="Y54" s="211"/>
      <c r="Z54" s="49">
        <f>-ABS(W54)*TAN(ACOS(AA10))</f>
        <v>0</v>
      </c>
      <c r="AA54" s="49"/>
      <c r="AB54" s="50"/>
      <c r="AC54" s="209">
        <f>IF(OR(AC27=0,AI10=0),0,ABS(1000*AE54/(SQRT(3)*AC27*AI10)))</f>
        <v>0</v>
      </c>
      <c r="AD54" s="210"/>
      <c r="AE54" s="211">
        <v>0</v>
      </c>
      <c r="AF54" s="211"/>
      <c r="AG54" s="211"/>
      <c r="AH54" s="49">
        <f>-ABS(AE54)*TAN(ACOS(AI10))</f>
        <v>0</v>
      </c>
      <c r="AI54" s="49"/>
      <c r="AJ54" s="50"/>
      <c r="AK54" s="209">
        <f>IF(OR(AK27=0,AQ10=0),0,ABS(1000*AM54/(SQRT(3)*AK27*AQ10)))</f>
        <v>0</v>
      </c>
      <c r="AL54" s="210"/>
      <c r="AM54" s="211">
        <v>0</v>
      </c>
      <c r="AN54" s="211"/>
      <c r="AO54" s="211"/>
      <c r="AP54" s="49">
        <f>-ABS(AM54)*TAN(ACOS(AQ10))</f>
        <v>0</v>
      </c>
      <c r="AQ54" s="49"/>
      <c r="AR54" s="50"/>
    </row>
    <row r="55" spans="1:44" x14ac:dyDescent="0.2">
      <c r="A55" s="57" t="s">
        <v>337</v>
      </c>
      <c r="B55" s="58"/>
      <c r="C55" s="58"/>
      <c r="D55" s="58"/>
      <c r="E55" s="24">
        <v>48.8</v>
      </c>
      <c r="F55" s="24">
        <v>0.5</v>
      </c>
      <c r="G55" s="24">
        <v>49</v>
      </c>
      <c r="H55" s="24">
        <v>5</v>
      </c>
      <c r="I55" s="24">
        <v>49.8</v>
      </c>
      <c r="J55" s="24">
        <v>50</v>
      </c>
      <c r="K55" s="24"/>
      <c r="L55" s="21"/>
      <c r="M55" s="209">
        <f>IF(OR(M27=0,S10=0),0,ABS(1000*O55/(SQRT(3)*M27*S10)))</f>
        <v>9.1568789399789701</v>
      </c>
      <c r="N55" s="210"/>
      <c r="O55" s="211">
        <v>-9.6000000834465027E-2</v>
      </c>
      <c r="P55" s="211"/>
      <c r="Q55" s="211"/>
      <c r="R55" s="49">
        <f>-ABS(O55)*TAN(ACOS(S10))</f>
        <v>-1.2000000104308132E-2</v>
      </c>
      <c r="S55" s="49"/>
      <c r="T55" s="50"/>
      <c r="U55" s="209">
        <f>IF(OR(U27=0,AA10=0),0,ABS(1000*W55/(SQRT(3)*U27*AA10)))</f>
        <v>37.064440041625922</v>
      </c>
      <c r="V55" s="210"/>
      <c r="W55" s="211">
        <v>-0.38400000333786011</v>
      </c>
      <c r="X55" s="211"/>
      <c r="Y55" s="211"/>
      <c r="Z55" s="49">
        <f>-ABS(W55)*TAN(ACOS(AA10))</f>
        <v>-7.680000575383529E-2</v>
      </c>
      <c r="AA55" s="49"/>
      <c r="AB55" s="50"/>
      <c r="AC55" s="209">
        <f>IF(OR(AC27=0,AI10=0),0,ABS(1000*AE55/(SQRT(3)*AC27*AI10)))</f>
        <v>37.16975245459998</v>
      </c>
      <c r="AD55" s="210"/>
      <c r="AE55" s="211">
        <v>-0.38400000333786011</v>
      </c>
      <c r="AF55" s="211"/>
      <c r="AG55" s="211"/>
      <c r="AH55" s="49">
        <f>-ABS(AE55)*TAN(ACOS(AI10))</f>
        <v>-8.2285720839792548E-2</v>
      </c>
      <c r="AI55" s="49"/>
      <c r="AJ55" s="50"/>
      <c r="AK55" s="209">
        <f>IF(OR(AK27=0,AQ10=0),0,ABS(1000*AM55/(SQRT(3)*AK27*AQ10)))</f>
        <v>36.772272737223673</v>
      </c>
      <c r="AL55" s="210"/>
      <c r="AM55" s="211">
        <v>-0.38400000333786011</v>
      </c>
      <c r="AN55" s="211"/>
      <c r="AO55" s="211"/>
      <c r="AP55" s="49">
        <f>-ABS(AM55)*TAN(ACOS(AQ10))</f>
        <v>-5.9076928104874742E-2</v>
      </c>
      <c r="AQ55" s="49"/>
      <c r="AR55" s="50"/>
    </row>
    <row r="56" spans="1:44" x14ac:dyDescent="0.2">
      <c r="A56" s="57" t="s">
        <v>338</v>
      </c>
      <c r="B56" s="58"/>
      <c r="C56" s="58"/>
      <c r="D56" s="58"/>
      <c r="E56" s="24">
        <v>48.8</v>
      </c>
      <c r="F56" s="24">
        <v>0.5</v>
      </c>
      <c r="G56" s="24">
        <v>49</v>
      </c>
      <c r="H56" s="24">
        <v>5</v>
      </c>
      <c r="I56" s="24">
        <v>49.8</v>
      </c>
      <c r="J56" s="24">
        <v>50</v>
      </c>
      <c r="K56" s="24"/>
      <c r="L56" s="21"/>
      <c r="M56" s="209">
        <f>IF(OR(M27=0,S10=0),0,ABS(1000*O56/(SQRT(3)*M27*S10)))</f>
        <v>3.4338294248252805</v>
      </c>
      <c r="N56" s="210"/>
      <c r="O56" s="211">
        <v>-3.5999998450279236E-2</v>
      </c>
      <c r="P56" s="211"/>
      <c r="Q56" s="211"/>
      <c r="R56" s="49">
        <f>-ABS(O56)*TAN(ACOS(S10))</f>
        <v>-4.4999998062849053E-3</v>
      </c>
      <c r="S56" s="49"/>
      <c r="T56" s="50"/>
      <c r="U56" s="209">
        <f>IF(OR(U27=0,AA10=0),0,ABS(1000*W56/(SQRT(3)*U27*AA10)))</f>
        <v>3.4747910741162351</v>
      </c>
      <c r="V56" s="210"/>
      <c r="W56" s="211">
        <v>-3.5999998450279236E-2</v>
      </c>
      <c r="X56" s="211"/>
      <c r="Y56" s="211"/>
      <c r="Z56" s="49">
        <f>-ABS(W56)*TAN(ACOS(AA10))</f>
        <v>-7.2000001668930036E-3</v>
      </c>
      <c r="AA56" s="49"/>
      <c r="AB56" s="50"/>
      <c r="AC56" s="209">
        <f>IF(OR(AC27=0,AI10=0),0,ABS(1000*AE56/(SQRT(3)*AC27*AI10)))</f>
        <v>0</v>
      </c>
      <c r="AD56" s="210"/>
      <c r="AE56" s="211">
        <v>0</v>
      </c>
      <c r="AF56" s="211"/>
      <c r="AG56" s="211"/>
      <c r="AH56" s="49">
        <f>-ABS(AE56)*TAN(ACOS(AI10))</f>
        <v>0</v>
      </c>
      <c r="AI56" s="49"/>
      <c r="AJ56" s="50"/>
      <c r="AK56" s="209">
        <f>IF(OR(AK27=0,AQ10=0),0,ABS(1000*AM56/(SQRT(3)*AK27*AQ10)))</f>
        <v>0</v>
      </c>
      <c r="AL56" s="210"/>
      <c r="AM56" s="211">
        <v>0</v>
      </c>
      <c r="AN56" s="211"/>
      <c r="AO56" s="211"/>
      <c r="AP56" s="49">
        <f>-ABS(AM56)*TAN(ACOS(AQ10))</f>
        <v>0</v>
      </c>
      <c r="AQ56" s="49"/>
      <c r="AR56" s="50"/>
    </row>
    <row r="57" spans="1:44" x14ac:dyDescent="0.2">
      <c r="A57" s="57" t="s">
        <v>339</v>
      </c>
      <c r="B57" s="58"/>
      <c r="C57" s="58"/>
      <c r="D57" s="58"/>
      <c r="E57" s="24"/>
      <c r="F57" s="24"/>
      <c r="G57" s="24"/>
      <c r="H57" s="24"/>
      <c r="I57" s="24"/>
      <c r="J57" s="24"/>
      <c r="K57" s="24"/>
      <c r="L57" s="21"/>
      <c r="M57" s="209">
        <f>IF(OR(M27=0,S10=0),0,ABS(1000*O57/(SQRT(3)*M27*S10)))</f>
        <v>0</v>
      </c>
      <c r="N57" s="210"/>
      <c r="O57" s="211">
        <v>0</v>
      </c>
      <c r="P57" s="211"/>
      <c r="Q57" s="211"/>
      <c r="R57" s="49">
        <f>-ABS(O57)*TAN(ACOS(S10))</f>
        <v>0</v>
      </c>
      <c r="S57" s="49"/>
      <c r="T57" s="50"/>
      <c r="U57" s="209">
        <f>IF(OR(U27=0,AA10=0),0,ABS(1000*W57/(SQRT(3)*U27*AA10)))</f>
        <v>0</v>
      </c>
      <c r="V57" s="210"/>
      <c r="W57" s="211">
        <v>0</v>
      </c>
      <c r="X57" s="211"/>
      <c r="Y57" s="211"/>
      <c r="Z57" s="49">
        <f>-ABS(W57)*TAN(ACOS(AA10))</f>
        <v>0</v>
      </c>
      <c r="AA57" s="49"/>
      <c r="AB57" s="50"/>
      <c r="AC57" s="209">
        <f>IF(OR(AC27=0,AI10=0),0,ABS(1000*AE57/(SQRT(3)*AC27*AI10)))</f>
        <v>0</v>
      </c>
      <c r="AD57" s="210"/>
      <c r="AE57" s="211">
        <v>0</v>
      </c>
      <c r="AF57" s="211"/>
      <c r="AG57" s="211"/>
      <c r="AH57" s="49">
        <f>-ABS(AE57)*TAN(ACOS(AI10))</f>
        <v>0</v>
      </c>
      <c r="AI57" s="49"/>
      <c r="AJ57" s="50"/>
      <c r="AK57" s="209">
        <f>IF(OR(AK27=0,AQ10=0),0,ABS(1000*AM57/(SQRT(3)*AK27*AQ10)))</f>
        <v>0</v>
      </c>
      <c r="AL57" s="210"/>
      <c r="AM57" s="211">
        <v>0</v>
      </c>
      <c r="AN57" s="211"/>
      <c r="AO57" s="211"/>
      <c r="AP57" s="49">
        <f>-ABS(AM57)*TAN(ACOS(AQ10))</f>
        <v>0</v>
      </c>
      <c r="AQ57" s="49"/>
      <c r="AR57" s="50"/>
    </row>
    <row r="58" spans="1:44" x14ac:dyDescent="0.2">
      <c r="A58" s="57" t="s">
        <v>340</v>
      </c>
      <c r="B58" s="58"/>
      <c r="C58" s="58"/>
      <c r="D58" s="58"/>
      <c r="E58" s="24"/>
      <c r="F58" s="24"/>
      <c r="G58" s="24"/>
      <c r="H58" s="24"/>
      <c r="I58" s="24"/>
      <c r="J58" s="24"/>
      <c r="K58" s="24"/>
      <c r="L58" s="21"/>
      <c r="M58" s="209">
        <f>IF(OR(M27=0,S10=0),0,ABS(1000*O58/(SQRT(3)*M27*S10)))</f>
        <v>82.4119118811454</v>
      </c>
      <c r="N58" s="210"/>
      <c r="O58" s="211">
        <v>-0.86400002241134644</v>
      </c>
      <c r="P58" s="211"/>
      <c r="Q58" s="211"/>
      <c r="R58" s="49">
        <f>-ABS(O58)*TAN(ACOS(S10))</f>
        <v>-0.10800000280141833</v>
      </c>
      <c r="S58" s="49"/>
      <c r="T58" s="50"/>
      <c r="U58" s="209">
        <f>IF(OR(U27=0,AA10=0),0,ABS(1000*W58/(SQRT(3)*U27*AA10)))</f>
        <v>92.661097227485683</v>
      </c>
      <c r="V58" s="210"/>
      <c r="W58" s="211">
        <v>-0.95999997854232788</v>
      </c>
      <c r="X58" s="211"/>
      <c r="Y58" s="211"/>
      <c r="Z58" s="49">
        <f>-ABS(W58)*TAN(ACOS(AA10))</f>
        <v>-0.19200000842412335</v>
      </c>
      <c r="AA58" s="49"/>
      <c r="AB58" s="50"/>
      <c r="AC58" s="209">
        <f>IF(OR(AC27=0,AI10=0),0,ABS(1000*AE58/(SQRT(3)*AC27*AI10)))</f>
        <v>111.50925159429508</v>
      </c>
      <c r="AD58" s="210"/>
      <c r="AE58" s="211">
        <v>-1.1519999504089355</v>
      </c>
      <c r="AF58" s="211"/>
      <c r="AG58" s="211"/>
      <c r="AH58" s="49">
        <f>-ABS(AE58)*TAN(ACOS(AI10))</f>
        <v>-0.24685714974695286</v>
      </c>
      <c r="AI58" s="49"/>
      <c r="AJ58" s="50"/>
      <c r="AK58" s="209">
        <f>IF(OR(AK27=0,AQ10=0),0,ABS(1000*AM58/(SQRT(3)*AK27*AQ10)))</f>
        <v>110.31681250386312</v>
      </c>
      <c r="AL58" s="210"/>
      <c r="AM58" s="211">
        <v>-1.1519999504089355</v>
      </c>
      <c r="AN58" s="211"/>
      <c r="AO58" s="211"/>
      <c r="AP58" s="49">
        <f>-ABS(AM58)*TAN(ACOS(AQ10))</f>
        <v>-0.17723077514467817</v>
      </c>
      <c r="AQ58" s="49"/>
      <c r="AR58" s="50"/>
    </row>
    <row r="59" spans="1:44" x14ac:dyDescent="0.2">
      <c r="A59" s="57" t="s">
        <v>341</v>
      </c>
      <c r="B59" s="58"/>
      <c r="C59" s="58"/>
      <c r="D59" s="58"/>
      <c r="E59" s="24">
        <v>48.8</v>
      </c>
      <c r="F59" s="24">
        <v>0.5</v>
      </c>
      <c r="G59" s="24">
        <v>49</v>
      </c>
      <c r="H59" s="24">
        <v>5</v>
      </c>
      <c r="I59" s="24">
        <v>49.8</v>
      </c>
      <c r="J59" s="24">
        <v>50</v>
      </c>
      <c r="K59" s="24"/>
      <c r="L59" s="21"/>
      <c r="M59" s="209">
        <f>IF(OR(M27=0,S10=0),0,ABS(1000*O59/(SQRT(3)*M27*S10)))</f>
        <v>100.725666918434</v>
      </c>
      <c r="N59" s="210"/>
      <c r="O59" s="211">
        <v>-1.0559999942779541</v>
      </c>
      <c r="P59" s="211"/>
      <c r="Q59" s="211"/>
      <c r="R59" s="49">
        <f>-ABS(O59)*TAN(ACOS(S10))</f>
        <v>-0.13199999928474429</v>
      </c>
      <c r="S59" s="49"/>
      <c r="T59" s="50"/>
      <c r="U59" s="209">
        <f>IF(OR(U27=0,AA10=0),0,ABS(1000*W59/(SQRT(3)*U27*AA10)))</f>
        <v>111.19331437171952</v>
      </c>
      <c r="V59" s="210"/>
      <c r="W59" s="211">
        <v>-1.1519999504089355</v>
      </c>
      <c r="X59" s="211"/>
      <c r="Y59" s="211"/>
      <c r="Z59" s="49">
        <f>-ABS(W59)*TAN(ACOS(AA10))</f>
        <v>-0.23040000534057611</v>
      </c>
      <c r="AA59" s="49"/>
      <c r="AB59" s="50"/>
      <c r="AC59" s="209">
        <f>IF(OR(AC27=0,AI10=0),0,ABS(1000*AE59/(SQRT(3)*AC27*AI10)))</f>
        <v>130.0941307063475</v>
      </c>
      <c r="AD59" s="210"/>
      <c r="AE59" s="211">
        <v>-1.343999981880188</v>
      </c>
      <c r="AF59" s="211"/>
      <c r="AG59" s="211"/>
      <c r="AH59" s="49">
        <f>-ABS(AE59)*TAN(ACOS(AI10))</f>
        <v>-0.28800001655306151</v>
      </c>
      <c r="AI59" s="49"/>
      <c r="AJ59" s="50"/>
      <c r="AK59" s="209">
        <f>IF(OR(AK27=0,AQ10=0),0,ABS(1000*AM59/(SQRT(3)*AK27*AQ10)))</f>
        <v>128.7029517263789</v>
      </c>
      <c r="AL59" s="210"/>
      <c r="AM59" s="211">
        <v>-1.343999981880188</v>
      </c>
      <c r="AN59" s="211"/>
      <c r="AO59" s="211"/>
      <c r="AP59" s="49">
        <f>-ABS(AM59)*TAN(ACOS(AQ10))</f>
        <v>-0.20676924378208858</v>
      </c>
      <c r="AQ59" s="49"/>
      <c r="AR59" s="50"/>
    </row>
    <row r="60" spans="1:44" x14ac:dyDescent="0.2">
      <c r="A60" s="57" t="s">
        <v>342</v>
      </c>
      <c r="B60" s="58"/>
      <c r="C60" s="58"/>
      <c r="D60" s="58"/>
      <c r="E60" s="24"/>
      <c r="F60" s="24"/>
      <c r="G60" s="24"/>
      <c r="H60" s="24"/>
      <c r="I60" s="24"/>
      <c r="J60" s="24"/>
      <c r="K60" s="24"/>
      <c r="L60" s="21"/>
      <c r="M60" s="209">
        <f>IF(OR(M27=0,S10=0),0,ABS(1000*O60/(SQRT(3)*M27*S10)))</f>
        <v>5.1507444925715875</v>
      </c>
      <c r="N60" s="210"/>
      <c r="O60" s="211">
        <v>-5.4000001400709152E-2</v>
      </c>
      <c r="P60" s="211"/>
      <c r="Q60" s="211"/>
      <c r="R60" s="49">
        <f>-ABS(O60)*TAN(ACOS(S10))</f>
        <v>-6.7500001750886458E-3</v>
      </c>
      <c r="S60" s="49"/>
      <c r="T60" s="50"/>
      <c r="U60" s="209">
        <f>IF(OR(U27=0,AA10=0),0,ABS(1000*W60/(SQRT(3)*U27*AA10)))</f>
        <v>5.2121869707467425</v>
      </c>
      <c r="V60" s="210"/>
      <c r="W60" s="211">
        <v>-5.4000001400709152E-2</v>
      </c>
      <c r="X60" s="211"/>
      <c r="Y60" s="211"/>
      <c r="Z60" s="49">
        <f>-ABS(W60)*TAN(ACOS(AA10))</f>
        <v>-1.0800000995397614E-2</v>
      </c>
      <c r="AA60" s="49"/>
      <c r="AB60" s="50"/>
      <c r="AC60" s="209">
        <f>IF(OR(AC27=0,AI10=0),0,ABS(1000*AE60/(SQRT(3)*AC27*AI10)))</f>
        <v>5.2269965290766365</v>
      </c>
      <c r="AD60" s="210"/>
      <c r="AE60" s="211">
        <v>-5.4000001400709152E-2</v>
      </c>
      <c r="AF60" s="211"/>
      <c r="AG60" s="211"/>
      <c r="AH60" s="49">
        <f>-ABS(AE60)*TAN(ACOS(AI10))</f>
        <v>-1.1571429692664965E-2</v>
      </c>
      <c r="AI60" s="49"/>
      <c r="AJ60" s="50"/>
      <c r="AK60" s="209">
        <f>IF(OR(AK27=0,AQ10=0),0,ABS(1000*AM60/(SQRT(3)*AK27*AQ10)))</f>
        <v>3.4474003907457225</v>
      </c>
      <c r="AL60" s="210"/>
      <c r="AM60" s="211">
        <v>-3.5999998450279236E-2</v>
      </c>
      <c r="AN60" s="211"/>
      <c r="AO60" s="211"/>
      <c r="AP60" s="49">
        <f>-ABS(AM60)*TAN(ACOS(AQ10))</f>
        <v>-5.5384617232711927E-3</v>
      </c>
      <c r="AQ60" s="49"/>
      <c r="AR60" s="50"/>
    </row>
    <row r="61" spans="1:44" x14ac:dyDescent="0.2">
      <c r="A61" s="57" t="s">
        <v>343</v>
      </c>
      <c r="B61" s="58"/>
      <c r="C61" s="58"/>
      <c r="D61" s="58"/>
      <c r="E61" s="24">
        <v>48.8</v>
      </c>
      <c r="F61" s="24">
        <v>0.5</v>
      </c>
      <c r="G61" s="24">
        <v>49</v>
      </c>
      <c r="H61" s="24">
        <v>5</v>
      </c>
      <c r="I61" s="24">
        <v>49.8</v>
      </c>
      <c r="J61" s="24">
        <v>50</v>
      </c>
      <c r="K61" s="24"/>
      <c r="L61" s="21"/>
      <c r="M61" s="51" t="s">
        <v>128</v>
      </c>
      <c r="N61" s="52"/>
      <c r="O61" s="59">
        <v>0</v>
      </c>
      <c r="P61" s="59"/>
      <c r="Q61" s="59"/>
      <c r="R61" s="59">
        <v>0</v>
      </c>
      <c r="S61" s="59"/>
      <c r="T61" s="60"/>
      <c r="U61" s="51" t="s">
        <v>128</v>
      </c>
      <c r="V61" s="52"/>
      <c r="W61" s="59">
        <v>0</v>
      </c>
      <c r="X61" s="59"/>
      <c r="Y61" s="59"/>
      <c r="Z61" s="59">
        <v>0</v>
      </c>
      <c r="AA61" s="59"/>
      <c r="AB61" s="60"/>
      <c r="AC61" s="51" t="s">
        <v>128</v>
      </c>
      <c r="AD61" s="52"/>
      <c r="AE61" s="59">
        <v>0</v>
      </c>
      <c r="AF61" s="59"/>
      <c r="AG61" s="59"/>
      <c r="AH61" s="59">
        <v>0</v>
      </c>
      <c r="AI61" s="59"/>
      <c r="AJ61" s="60"/>
      <c r="AK61" s="51" t="s">
        <v>128</v>
      </c>
      <c r="AL61" s="52"/>
      <c r="AM61" s="59">
        <v>0</v>
      </c>
      <c r="AN61" s="59"/>
      <c r="AO61" s="59"/>
      <c r="AP61" s="59">
        <v>0</v>
      </c>
      <c r="AQ61" s="59"/>
      <c r="AR61" s="60"/>
    </row>
    <row r="62" spans="1:44" ht="13.5" thickBot="1" x14ac:dyDescent="0.25">
      <c r="A62" s="74" t="s">
        <v>76</v>
      </c>
      <c r="B62" s="75"/>
      <c r="C62" s="75"/>
      <c r="D62" s="75"/>
      <c r="E62" s="76"/>
      <c r="F62" s="76"/>
      <c r="G62" s="76"/>
      <c r="H62" s="76"/>
      <c r="I62" s="76"/>
      <c r="J62" s="76"/>
      <c r="K62" s="76"/>
      <c r="L62" s="77"/>
      <c r="M62" s="65"/>
      <c r="N62" s="66"/>
      <c r="O62" s="63">
        <f>SUM(O48:Q61)</f>
        <v>5.4000105708837509E-2</v>
      </c>
      <c r="P62" s="63"/>
      <c r="Q62" s="63"/>
      <c r="R62" s="63">
        <f>SUM(R48:T61)</f>
        <v>6.7500132136046314E-3</v>
      </c>
      <c r="S62" s="63"/>
      <c r="T62" s="64"/>
      <c r="U62" s="65"/>
      <c r="V62" s="66"/>
      <c r="W62" s="63">
        <f>SUM(W48:Y61)</f>
        <v>-0.13800003752112389</v>
      </c>
      <c r="X62" s="63"/>
      <c r="Y62" s="63"/>
      <c r="Z62" s="63">
        <f>SUM(Z48:AB61)</f>
        <v>-2.760000933210173E-2</v>
      </c>
      <c r="AA62" s="63"/>
      <c r="AB62" s="64"/>
      <c r="AC62" s="65"/>
      <c r="AD62" s="66"/>
      <c r="AE62" s="63">
        <f>SUM(AE48:AG61)</f>
        <v>-0.87000003084540367</v>
      </c>
      <c r="AF62" s="63"/>
      <c r="AG62" s="63"/>
      <c r="AH62" s="63">
        <f>SUM(AH48:AJ61)</f>
        <v>-0.18642859126688294</v>
      </c>
      <c r="AI62" s="63"/>
      <c r="AJ62" s="64"/>
      <c r="AK62" s="65"/>
      <c r="AL62" s="66"/>
      <c r="AM62" s="63">
        <f>SUM(AM48:AO61)</f>
        <v>0.44399985671043396</v>
      </c>
      <c r="AN62" s="63"/>
      <c r="AO62" s="63"/>
      <c r="AP62" s="63">
        <f>SUM(AP48:AR61)</f>
        <v>6.8307675482958463E-2</v>
      </c>
      <c r="AQ62" s="63"/>
      <c r="AR62" s="64"/>
    </row>
    <row r="63" spans="1:44" x14ac:dyDescent="0.2">
      <c r="A63" s="67" t="s">
        <v>160</v>
      </c>
      <c r="B63" s="68"/>
      <c r="C63" s="68"/>
      <c r="D63" s="68"/>
      <c r="E63" s="35"/>
      <c r="F63" s="35"/>
      <c r="G63" s="35"/>
      <c r="H63" s="35"/>
      <c r="I63" s="35"/>
      <c r="J63" s="35"/>
      <c r="K63" s="35"/>
      <c r="L63" s="69"/>
      <c r="M63" s="70"/>
      <c r="N63" s="71"/>
      <c r="O63" s="72"/>
      <c r="P63" s="72"/>
      <c r="Q63" s="72"/>
      <c r="R63" s="72"/>
      <c r="S63" s="72"/>
      <c r="T63" s="73"/>
      <c r="U63" s="70"/>
      <c r="V63" s="71"/>
      <c r="W63" s="72"/>
      <c r="X63" s="72"/>
      <c r="Y63" s="72"/>
      <c r="Z63" s="72"/>
      <c r="AA63" s="72"/>
      <c r="AB63" s="73"/>
      <c r="AC63" s="70"/>
      <c r="AD63" s="71"/>
      <c r="AE63" s="72"/>
      <c r="AF63" s="72"/>
      <c r="AG63" s="72"/>
      <c r="AH63" s="72"/>
      <c r="AI63" s="72"/>
      <c r="AJ63" s="73"/>
      <c r="AK63" s="70"/>
      <c r="AL63" s="71"/>
      <c r="AM63" s="72"/>
      <c r="AN63" s="72"/>
      <c r="AO63" s="72"/>
      <c r="AP63" s="72"/>
      <c r="AQ63" s="72"/>
      <c r="AR63" s="73"/>
    </row>
    <row r="64" spans="1:44" x14ac:dyDescent="0.2">
      <c r="A64" s="57" t="s">
        <v>283</v>
      </c>
      <c r="B64" s="58"/>
      <c r="C64" s="58"/>
      <c r="D64" s="58"/>
      <c r="E64" s="24"/>
      <c r="F64" s="24"/>
      <c r="G64" s="24"/>
      <c r="H64" s="24"/>
      <c r="I64" s="24"/>
      <c r="J64" s="24"/>
      <c r="K64" s="24"/>
      <c r="L64" s="21"/>
      <c r="M64" s="61">
        <f>M13</f>
        <v>23.704741117475788</v>
      </c>
      <c r="N64" s="62"/>
      <c r="O64" s="59">
        <f>O13</f>
        <v>0.18000000715255737</v>
      </c>
      <c r="P64" s="59"/>
      <c r="Q64" s="59"/>
      <c r="R64" s="59">
        <f>Q13</f>
        <v>0.18000000715255737</v>
      </c>
      <c r="S64" s="59"/>
      <c r="T64" s="60"/>
      <c r="U64" s="61">
        <f>U13</f>
        <v>180.52991957702099</v>
      </c>
      <c r="V64" s="62"/>
      <c r="W64" s="59">
        <f>W13</f>
        <v>0.72000002861022949</v>
      </c>
      <c r="X64" s="59"/>
      <c r="Y64" s="59"/>
      <c r="Z64" s="59">
        <f>Y13</f>
        <v>1.7999999523162842</v>
      </c>
      <c r="AA64" s="59"/>
      <c r="AB64" s="60"/>
      <c r="AC64" s="61">
        <f>AC13</f>
        <v>0</v>
      </c>
      <c r="AD64" s="62"/>
      <c r="AE64" s="59">
        <f>AE13</f>
        <v>0</v>
      </c>
      <c r="AF64" s="59"/>
      <c r="AG64" s="59"/>
      <c r="AH64" s="59">
        <f>AG13</f>
        <v>0</v>
      </c>
      <c r="AI64" s="59"/>
      <c r="AJ64" s="60"/>
      <c r="AK64" s="61">
        <f>AK13</f>
        <v>0</v>
      </c>
      <c r="AL64" s="62"/>
      <c r="AM64" s="59">
        <f>AM13</f>
        <v>0</v>
      </c>
      <c r="AN64" s="59"/>
      <c r="AO64" s="59"/>
      <c r="AP64" s="59">
        <f>AO13</f>
        <v>0</v>
      </c>
      <c r="AQ64" s="59"/>
      <c r="AR64" s="60"/>
    </row>
    <row r="65" spans="1:44" x14ac:dyDescent="0.2">
      <c r="A65" s="57" t="s">
        <v>344</v>
      </c>
      <c r="B65" s="58"/>
      <c r="C65" s="58"/>
      <c r="D65" s="58"/>
      <c r="E65" s="24">
        <v>48.8</v>
      </c>
      <c r="F65" s="24">
        <v>0.5</v>
      </c>
      <c r="G65" s="24">
        <v>49</v>
      </c>
      <c r="H65" s="24">
        <v>5</v>
      </c>
      <c r="I65" s="24">
        <v>49.8</v>
      </c>
      <c r="J65" s="24">
        <v>50</v>
      </c>
      <c r="K65" s="24"/>
      <c r="L65" s="21"/>
      <c r="M65" s="51" t="s">
        <v>128</v>
      </c>
      <c r="N65" s="52"/>
      <c r="O65" s="59">
        <v>0</v>
      </c>
      <c r="P65" s="59"/>
      <c r="Q65" s="59"/>
      <c r="R65" s="59">
        <v>0</v>
      </c>
      <c r="S65" s="59"/>
      <c r="T65" s="60"/>
      <c r="U65" s="51" t="s">
        <v>128</v>
      </c>
      <c r="V65" s="52"/>
      <c r="W65" s="59">
        <v>0</v>
      </c>
      <c r="X65" s="59"/>
      <c r="Y65" s="59"/>
      <c r="Z65" s="59">
        <v>0</v>
      </c>
      <c r="AA65" s="59"/>
      <c r="AB65" s="60"/>
      <c r="AC65" s="51" t="s">
        <v>128</v>
      </c>
      <c r="AD65" s="52"/>
      <c r="AE65" s="59">
        <v>0</v>
      </c>
      <c r="AF65" s="59"/>
      <c r="AG65" s="59"/>
      <c r="AH65" s="59">
        <v>0</v>
      </c>
      <c r="AI65" s="59"/>
      <c r="AJ65" s="60"/>
      <c r="AK65" s="51" t="s">
        <v>128</v>
      </c>
      <c r="AL65" s="52"/>
      <c r="AM65" s="59">
        <v>0</v>
      </c>
      <c r="AN65" s="59"/>
      <c r="AO65" s="59"/>
      <c r="AP65" s="59">
        <v>0</v>
      </c>
      <c r="AQ65" s="59"/>
      <c r="AR65" s="60"/>
    </row>
    <row r="66" spans="1:44" x14ac:dyDescent="0.2">
      <c r="A66" s="57" t="s">
        <v>345</v>
      </c>
      <c r="B66" s="58"/>
      <c r="C66" s="58"/>
      <c r="D66" s="58"/>
      <c r="E66" s="24"/>
      <c r="F66" s="24"/>
      <c r="G66" s="24"/>
      <c r="H66" s="24"/>
      <c r="I66" s="24"/>
      <c r="J66" s="24"/>
      <c r="K66" s="24"/>
      <c r="L66" s="21"/>
      <c r="M66" s="51" t="s">
        <v>128</v>
      </c>
      <c r="N66" s="52"/>
      <c r="O66" s="59">
        <v>0</v>
      </c>
      <c r="P66" s="59"/>
      <c r="Q66" s="59"/>
      <c r="R66" s="59">
        <v>0</v>
      </c>
      <c r="S66" s="59"/>
      <c r="T66" s="60"/>
      <c r="U66" s="51" t="s">
        <v>128</v>
      </c>
      <c r="V66" s="52"/>
      <c r="W66" s="59">
        <v>0</v>
      </c>
      <c r="X66" s="59"/>
      <c r="Y66" s="59"/>
      <c r="Z66" s="59">
        <v>0</v>
      </c>
      <c r="AA66" s="59"/>
      <c r="AB66" s="60"/>
      <c r="AC66" s="51" t="s">
        <v>128</v>
      </c>
      <c r="AD66" s="52"/>
      <c r="AE66" s="59">
        <v>0</v>
      </c>
      <c r="AF66" s="59"/>
      <c r="AG66" s="59"/>
      <c r="AH66" s="59">
        <v>0</v>
      </c>
      <c r="AI66" s="59"/>
      <c r="AJ66" s="60"/>
      <c r="AK66" s="51" t="s">
        <v>128</v>
      </c>
      <c r="AL66" s="52"/>
      <c r="AM66" s="59">
        <v>0</v>
      </c>
      <c r="AN66" s="59"/>
      <c r="AO66" s="59"/>
      <c r="AP66" s="59">
        <v>0</v>
      </c>
      <c r="AQ66" s="59"/>
      <c r="AR66" s="60"/>
    </row>
    <row r="67" spans="1:44" x14ac:dyDescent="0.2">
      <c r="A67" s="57" t="s">
        <v>346</v>
      </c>
      <c r="B67" s="58"/>
      <c r="C67" s="58"/>
      <c r="D67" s="58"/>
      <c r="E67" s="24">
        <v>48.8</v>
      </c>
      <c r="F67" s="24">
        <v>0.5</v>
      </c>
      <c r="G67" s="24">
        <v>49</v>
      </c>
      <c r="H67" s="24">
        <v>5</v>
      </c>
      <c r="I67" s="24">
        <v>49.8</v>
      </c>
      <c r="J67" s="24">
        <v>50</v>
      </c>
      <c r="K67" s="24"/>
      <c r="L67" s="21"/>
      <c r="M67" s="51" t="s">
        <v>128</v>
      </c>
      <c r="N67" s="52"/>
      <c r="O67" s="59">
        <v>0</v>
      </c>
      <c r="P67" s="59"/>
      <c r="Q67" s="59"/>
      <c r="R67" s="59">
        <v>0</v>
      </c>
      <c r="S67" s="59"/>
      <c r="T67" s="60"/>
      <c r="U67" s="51" t="s">
        <v>128</v>
      </c>
      <c r="V67" s="52"/>
      <c r="W67" s="59">
        <v>0</v>
      </c>
      <c r="X67" s="59"/>
      <c r="Y67" s="59"/>
      <c r="Z67" s="59">
        <v>0</v>
      </c>
      <c r="AA67" s="59"/>
      <c r="AB67" s="60"/>
      <c r="AC67" s="51" t="s">
        <v>128</v>
      </c>
      <c r="AD67" s="52"/>
      <c r="AE67" s="59">
        <v>0</v>
      </c>
      <c r="AF67" s="59"/>
      <c r="AG67" s="59"/>
      <c r="AH67" s="59">
        <v>0</v>
      </c>
      <c r="AI67" s="59"/>
      <c r="AJ67" s="60"/>
      <c r="AK67" s="51" t="s">
        <v>128</v>
      </c>
      <c r="AL67" s="52"/>
      <c r="AM67" s="59">
        <v>0</v>
      </c>
      <c r="AN67" s="59"/>
      <c r="AO67" s="59"/>
      <c r="AP67" s="59">
        <v>0</v>
      </c>
      <c r="AQ67" s="59"/>
      <c r="AR67" s="60"/>
    </row>
    <row r="68" spans="1:44" ht="13.5" thickBot="1" x14ac:dyDescent="0.25">
      <c r="A68" s="53" t="s">
        <v>170</v>
      </c>
      <c r="B68" s="54"/>
      <c r="C68" s="54"/>
      <c r="D68" s="54"/>
      <c r="E68" s="55"/>
      <c r="F68" s="55"/>
      <c r="G68" s="55"/>
      <c r="H68" s="55"/>
      <c r="I68" s="55"/>
      <c r="J68" s="55"/>
      <c r="K68" s="55"/>
      <c r="L68" s="56"/>
      <c r="M68" s="47"/>
      <c r="N68" s="48"/>
      <c r="O68" s="42">
        <f>SUM(O64:Q67)</f>
        <v>0.18000000715255737</v>
      </c>
      <c r="P68" s="42"/>
      <c r="Q68" s="42"/>
      <c r="R68" s="42">
        <f>SUM(R64:T67)</f>
        <v>0.18000000715255737</v>
      </c>
      <c r="S68" s="42"/>
      <c r="T68" s="43"/>
      <c r="U68" s="47"/>
      <c r="V68" s="48"/>
      <c r="W68" s="42">
        <f>SUM(W64:Y67)</f>
        <v>0.72000002861022949</v>
      </c>
      <c r="X68" s="42"/>
      <c r="Y68" s="42"/>
      <c r="Z68" s="42">
        <f>SUM(Z64:AB67)</f>
        <v>1.7999999523162842</v>
      </c>
      <c r="AA68" s="42"/>
      <c r="AB68" s="43"/>
      <c r="AC68" s="47"/>
      <c r="AD68" s="48"/>
      <c r="AE68" s="42">
        <f>SUM(AE64:AG67)</f>
        <v>0</v>
      </c>
      <c r="AF68" s="42"/>
      <c r="AG68" s="42"/>
      <c r="AH68" s="42">
        <f>SUM(AH64:AJ67)</f>
        <v>0</v>
      </c>
      <c r="AI68" s="42"/>
      <c r="AJ68" s="43"/>
      <c r="AK68" s="47"/>
      <c r="AL68" s="48"/>
      <c r="AM68" s="42">
        <f>SUM(AM64:AO67)</f>
        <v>0</v>
      </c>
      <c r="AN68" s="42"/>
      <c r="AO68" s="42"/>
      <c r="AP68" s="42">
        <f>SUM(AP64:AR67)</f>
        <v>0</v>
      </c>
      <c r="AQ68" s="42"/>
      <c r="AR68" s="43"/>
    </row>
    <row r="69" spans="1:44" ht="13.5" thickBot="1" x14ac:dyDescent="0.25">
      <c r="A69" s="44" t="s">
        <v>77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6"/>
      <c r="M69" s="33"/>
      <c r="N69" s="34"/>
      <c r="O69" s="31">
        <f>SUM(O33:Q45)+SUM(O48:Q61)+SUM(O64:Q67)</f>
        <v>0.3240000419318676</v>
      </c>
      <c r="P69" s="31"/>
      <c r="Q69" s="31"/>
      <c r="R69" s="31">
        <f>SUM(R33:T45)+SUM(R48:T61)+SUM(R64:T67)</f>
        <v>0.23174998490139836</v>
      </c>
      <c r="S69" s="31"/>
      <c r="T69" s="32"/>
      <c r="U69" s="33"/>
      <c r="V69" s="34"/>
      <c r="W69" s="31">
        <f>SUM(W33:Y45)+SUM(W48:Y61)+SUM(W64:Y67)</f>
        <v>0.6739998497068882</v>
      </c>
      <c r="X69" s="31"/>
      <c r="Y69" s="31"/>
      <c r="Z69" s="31">
        <f>SUM(Z33:AB45)+SUM(Z48:AB61)+SUM(Z64:AB67)</f>
        <v>1.8178735603102383</v>
      </c>
      <c r="AA69" s="31"/>
      <c r="AB69" s="32"/>
      <c r="AC69" s="33"/>
      <c r="AD69" s="34"/>
      <c r="AE69" s="31">
        <f>SUM(AE33:AG45)+SUM(AE48:AG61)+SUM(AE64:AG67)</f>
        <v>-0.9419998824596405</v>
      </c>
      <c r="AF69" s="31"/>
      <c r="AG69" s="31"/>
      <c r="AH69" s="31">
        <f>SUM(AH33:AJ45)+SUM(AH48:AJ61)+SUM(AH64:AJ67)</f>
        <v>-0.22242851707400135</v>
      </c>
      <c r="AI69" s="31"/>
      <c r="AJ69" s="32"/>
      <c r="AK69" s="33"/>
      <c r="AL69" s="34"/>
      <c r="AM69" s="31">
        <f>SUM(AM33:AO45)+SUM(AM48:AO61)+SUM(AM64:AO67)</f>
        <v>0.83399967849254608</v>
      </c>
      <c r="AN69" s="31"/>
      <c r="AO69" s="31"/>
      <c r="AP69" s="31">
        <f>SUM(AP33:AR45)+SUM(AP48:AR61)+SUM(AP64:AR67)</f>
        <v>0.21830760846594069</v>
      </c>
      <c r="AQ69" s="31"/>
      <c r="AR69" s="32"/>
    </row>
    <row r="70" spans="1:44" ht="13.5" thickBo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</row>
    <row r="71" spans="1:44" ht="13.5" thickBot="1" x14ac:dyDescent="0.25">
      <c r="A71" s="36" t="s">
        <v>78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8"/>
      <c r="M71" s="39" t="s">
        <v>347</v>
      </c>
      <c r="N71" s="40"/>
      <c r="O71" s="40"/>
      <c r="P71" s="40"/>
      <c r="Q71" s="40"/>
      <c r="R71" s="40"/>
      <c r="S71" s="40"/>
      <c r="T71" s="41"/>
      <c r="U71" s="39" t="s">
        <v>540</v>
      </c>
      <c r="V71" s="40"/>
      <c r="W71" s="40"/>
      <c r="X71" s="40"/>
      <c r="Y71" s="40"/>
      <c r="Z71" s="40"/>
      <c r="AA71" s="40"/>
      <c r="AB71" s="41"/>
      <c r="AC71" s="39" t="s">
        <v>540</v>
      </c>
      <c r="AD71" s="40"/>
      <c r="AE71" s="40"/>
      <c r="AF71" s="40"/>
      <c r="AG71" s="40"/>
      <c r="AH71" s="40"/>
      <c r="AI71" s="40"/>
      <c r="AJ71" s="41"/>
      <c r="AK71" s="39" t="s">
        <v>541</v>
      </c>
      <c r="AL71" s="40"/>
      <c r="AM71" s="40"/>
      <c r="AN71" s="40"/>
      <c r="AO71" s="40"/>
      <c r="AP71" s="40"/>
      <c r="AQ71" s="40"/>
      <c r="AR71" s="41"/>
    </row>
    <row r="76" spans="1:44" x14ac:dyDescent="0.2">
      <c r="F76" s="22" t="s">
        <v>118</v>
      </c>
    </row>
    <row r="77" spans="1:44" x14ac:dyDescent="0.2">
      <c r="F77" s="22" t="s">
        <v>119</v>
      </c>
      <c r="AB77" s="22" t="s">
        <v>120</v>
      </c>
    </row>
    <row r="80" spans="1:44" x14ac:dyDescent="0.2">
      <c r="F80" s="22" t="s">
        <v>121</v>
      </c>
      <c r="AB80" s="22" t="s">
        <v>122</v>
      </c>
    </row>
    <row r="83" spans="3:3" x14ac:dyDescent="0.2">
      <c r="C83" s="22" t="s">
        <v>123</v>
      </c>
    </row>
    <row r="84" spans="3:3" x14ac:dyDescent="0.2">
      <c r="C84" s="22" t="s">
        <v>124</v>
      </c>
    </row>
    <row r="85" spans="3:3" x14ac:dyDescent="0.2">
      <c r="C85" s="22" t="s">
        <v>125</v>
      </c>
    </row>
  </sheetData>
  <mergeCells count="830">
    <mergeCell ref="AP69:AR69"/>
    <mergeCell ref="A70:AR70"/>
    <mergeCell ref="A71:L71"/>
    <mergeCell ref="M71:T71"/>
    <mergeCell ref="U71:AB71"/>
    <mergeCell ref="AC71:AJ71"/>
    <mergeCell ref="AK71:AR71"/>
    <mergeCell ref="Z69:AB69"/>
    <mergeCell ref="AC69:AD69"/>
    <mergeCell ref="AE69:AG69"/>
    <mergeCell ref="AH69:AJ69"/>
    <mergeCell ref="AK69:AL69"/>
    <mergeCell ref="AM69:AO69"/>
    <mergeCell ref="AH68:AJ68"/>
    <mergeCell ref="AK68:AL68"/>
    <mergeCell ref="AM68:AO68"/>
    <mergeCell ref="AP68:AR68"/>
    <mergeCell ref="A69:L69"/>
    <mergeCell ref="M69:N69"/>
    <mergeCell ref="O69:Q69"/>
    <mergeCell ref="R69:T69"/>
    <mergeCell ref="U69:V69"/>
    <mergeCell ref="W69:Y69"/>
    <mergeCell ref="AP67:AR67"/>
    <mergeCell ref="A68:L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H66:AJ66"/>
    <mergeCell ref="AK66:AL66"/>
    <mergeCell ref="AM66:AO66"/>
    <mergeCell ref="AP66:AR66"/>
    <mergeCell ref="A67:D67"/>
    <mergeCell ref="M67:N67"/>
    <mergeCell ref="O67:Q67"/>
    <mergeCell ref="R67:T67"/>
    <mergeCell ref="U67:V67"/>
    <mergeCell ref="W67:Y67"/>
    <mergeCell ref="AP65:AR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Z65:AB65"/>
    <mergeCell ref="AC65:AD65"/>
    <mergeCell ref="AE65:AG65"/>
    <mergeCell ref="AH65:AJ65"/>
    <mergeCell ref="AK65:AL65"/>
    <mergeCell ref="AM65:AO65"/>
    <mergeCell ref="A65:D65"/>
    <mergeCell ref="M65:N65"/>
    <mergeCell ref="O65:Q65"/>
    <mergeCell ref="R65:T65"/>
    <mergeCell ref="U65:V65"/>
    <mergeCell ref="W65:Y65"/>
    <mergeCell ref="AC64:AD64"/>
    <mergeCell ref="AE64:AG64"/>
    <mergeCell ref="AH64:AJ64"/>
    <mergeCell ref="AK64:AL64"/>
    <mergeCell ref="AM64:AO64"/>
    <mergeCell ref="AP64:AR64"/>
    <mergeCell ref="AP62:AR62"/>
    <mergeCell ref="A63:D63"/>
    <mergeCell ref="E63:AR63"/>
    <mergeCell ref="A64:D64"/>
    <mergeCell ref="M64:N64"/>
    <mergeCell ref="O64:Q64"/>
    <mergeCell ref="R64:T64"/>
    <mergeCell ref="U64:V64"/>
    <mergeCell ref="W64:Y64"/>
    <mergeCell ref="Z64:AB64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48:D48"/>
    <mergeCell ref="M48:N48"/>
    <mergeCell ref="O48:Q48"/>
    <mergeCell ref="R48:T48"/>
    <mergeCell ref="U48:V48"/>
    <mergeCell ref="W48:Y48"/>
    <mergeCell ref="AE46:AG46"/>
    <mergeCell ref="AH46:AJ46"/>
    <mergeCell ref="AK46:AL46"/>
    <mergeCell ref="AM46:AO46"/>
    <mergeCell ref="AP46:AR46"/>
    <mergeCell ref="A47:D47"/>
    <mergeCell ref="E47:AR47"/>
    <mergeCell ref="AM45:AO45"/>
    <mergeCell ref="AP45:AR45"/>
    <mergeCell ref="A46:L46"/>
    <mergeCell ref="M46:N46"/>
    <mergeCell ref="O46:Q46"/>
    <mergeCell ref="R46:T46"/>
    <mergeCell ref="U46:V46"/>
    <mergeCell ref="W46:Y46"/>
    <mergeCell ref="Z46:AB46"/>
    <mergeCell ref="AC46:AD46"/>
    <mergeCell ref="W45:Y45"/>
    <mergeCell ref="Z45:AB45"/>
    <mergeCell ref="AC45:AD45"/>
    <mergeCell ref="AE45:AG45"/>
    <mergeCell ref="AH45:AJ45"/>
    <mergeCell ref="AK45:AL45"/>
    <mergeCell ref="AE44:AG44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AM43:AO43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W43:Y43"/>
    <mergeCell ref="Z43:AB43"/>
    <mergeCell ref="AC43:AD43"/>
    <mergeCell ref="AE43:AG43"/>
    <mergeCell ref="AH43:AJ43"/>
    <mergeCell ref="AK43:AL43"/>
    <mergeCell ref="AE42:AG42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AM41:AO41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W41:Y41"/>
    <mergeCell ref="Z41:AB41"/>
    <mergeCell ref="AC41:AD41"/>
    <mergeCell ref="AE41:AG41"/>
    <mergeCell ref="AH41:AJ41"/>
    <mergeCell ref="AK41:AL41"/>
    <mergeCell ref="AE40:AG40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AM39:AO39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W39:Y39"/>
    <mergeCell ref="Z39:AB39"/>
    <mergeCell ref="AC39:AD39"/>
    <mergeCell ref="AE39:AG39"/>
    <mergeCell ref="AH39:AJ39"/>
    <mergeCell ref="AK39:AL39"/>
    <mergeCell ref="AE38:AG38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AM37:AO37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W37:Y37"/>
    <mergeCell ref="Z37:AB37"/>
    <mergeCell ref="AC37:AD37"/>
    <mergeCell ref="AE37:AG37"/>
    <mergeCell ref="AH37:AJ37"/>
    <mergeCell ref="AK37:AL37"/>
    <mergeCell ref="AE36:AG36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AM35:AO35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W35:Y35"/>
    <mergeCell ref="Z35:AB35"/>
    <mergeCell ref="AC35:AD35"/>
    <mergeCell ref="AE35:AG35"/>
    <mergeCell ref="AH35:AJ35"/>
    <mergeCell ref="AK35:AL35"/>
    <mergeCell ref="AE34:AG34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AM33:AO33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W33:Y33"/>
    <mergeCell ref="Z33:AB33"/>
    <mergeCell ref="AC33:AD33"/>
    <mergeCell ref="AE33:AG33"/>
    <mergeCell ref="AH33:AJ33"/>
    <mergeCell ref="AK33:AL33"/>
    <mergeCell ref="AK30:AL31"/>
    <mergeCell ref="AM30:AO31"/>
    <mergeCell ref="AP30:AR31"/>
    <mergeCell ref="A32:D32"/>
    <mergeCell ref="E32:AR32"/>
    <mergeCell ref="A33:D33"/>
    <mergeCell ref="M33:N33"/>
    <mergeCell ref="O33:Q33"/>
    <mergeCell ref="R33:T33"/>
    <mergeCell ref="U33:V33"/>
    <mergeCell ref="U30:V31"/>
    <mergeCell ref="W30:Y31"/>
    <mergeCell ref="Z30:AB31"/>
    <mergeCell ref="AC30:AD31"/>
    <mergeCell ref="AE30:AG31"/>
    <mergeCell ref="AH30:AJ31"/>
    <mergeCell ref="AK28:AR28"/>
    <mergeCell ref="A29:AR29"/>
    <mergeCell ref="A30:D31"/>
    <mergeCell ref="E30:F30"/>
    <mergeCell ref="G30:H30"/>
    <mergeCell ref="I30:J30"/>
    <mergeCell ref="K30:L30"/>
    <mergeCell ref="M30:N31"/>
    <mergeCell ref="O30:Q31"/>
    <mergeCell ref="R30:T31"/>
    <mergeCell ref="A28:B28"/>
    <mergeCell ref="C28:D28"/>
    <mergeCell ref="E28:L28"/>
    <mergeCell ref="M28:T28"/>
    <mergeCell ref="U28:AB28"/>
    <mergeCell ref="AC28:AJ28"/>
    <mergeCell ref="AK26:AR26"/>
    <mergeCell ref="A27:B27"/>
    <mergeCell ref="C27:D27"/>
    <mergeCell ref="E27:L27"/>
    <mergeCell ref="M27:T27"/>
    <mergeCell ref="U27:AB27"/>
    <mergeCell ref="AC27:AJ27"/>
    <mergeCell ref="AK27:AR27"/>
    <mergeCell ref="A26:B26"/>
    <mergeCell ref="C26:D26"/>
    <mergeCell ref="E26:L26"/>
    <mergeCell ref="M26:T26"/>
    <mergeCell ref="U26:AB26"/>
    <mergeCell ref="AC26:AJ26"/>
    <mergeCell ref="AP23:AR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Z23:AB23"/>
    <mergeCell ref="AC23:AE23"/>
    <mergeCell ref="AF23:AG23"/>
    <mergeCell ref="AH23:AJ23"/>
    <mergeCell ref="AK23:AM23"/>
    <mergeCell ref="AN23:AO23"/>
    <mergeCell ref="AH22:AJ22"/>
    <mergeCell ref="AK22:AM22"/>
    <mergeCell ref="AN22:AO22"/>
    <mergeCell ref="AP22:AR22"/>
    <mergeCell ref="I23:L23"/>
    <mergeCell ref="M23:O23"/>
    <mergeCell ref="P23:Q23"/>
    <mergeCell ref="R23:T23"/>
    <mergeCell ref="U23:W23"/>
    <mergeCell ref="X23:Y23"/>
    <mergeCell ref="AP21:AR21"/>
    <mergeCell ref="I22:L22"/>
    <mergeCell ref="M22:O22"/>
    <mergeCell ref="P22:Q22"/>
    <mergeCell ref="R22:T22"/>
    <mergeCell ref="U22:W22"/>
    <mergeCell ref="X22:Y22"/>
    <mergeCell ref="Z22:AB22"/>
    <mergeCell ref="AC22:AE22"/>
    <mergeCell ref="AF22:AG22"/>
    <mergeCell ref="Z21:AB21"/>
    <mergeCell ref="AC21:AE21"/>
    <mergeCell ref="AF21:AG21"/>
    <mergeCell ref="AH21:AJ21"/>
    <mergeCell ref="AK21:AM21"/>
    <mergeCell ref="AN21:AO21"/>
    <mergeCell ref="I21:L21"/>
    <mergeCell ref="M21:O21"/>
    <mergeCell ref="P21:Q21"/>
    <mergeCell ref="R21:T21"/>
    <mergeCell ref="U21:W21"/>
    <mergeCell ref="X21:Y21"/>
    <mergeCell ref="AC20:AE20"/>
    <mergeCell ref="AF20:AG20"/>
    <mergeCell ref="AH20:AJ20"/>
    <mergeCell ref="AK20:AM20"/>
    <mergeCell ref="AN20:AO20"/>
    <mergeCell ref="AP20:AR20"/>
    <mergeCell ref="AP19:AR19"/>
    <mergeCell ref="A20:D23"/>
    <mergeCell ref="E20:H23"/>
    <mergeCell ref="I20:L20"/>
    <mergeCell ref="M20:O20"/>
    <mergeCell ref="P20:Q20"/>
    <mergeCell ref="R20:T20"/>
    <mergeCell ref="U20:W20"/>
    <mergeCell ref="X20:Y20"/>
    <mergeCell ref="Z20:AB20"/>
    <mergeCell ref="Z19:AB19"/>
    <mergeCell ref="AC19:AE19"/>
    <mergeCell ref="AF19:AG19"/>
    <mergeCell ref="AH19:AJ19"/>
    <mergeCell ref="AK19:AM19"/>
    <mergeCell ref="AN19:AO19"/>
    <mergeCell ref="I19:L19"/>
    <mergeCell ref="M19:O19"/>
    <mergeCell ref="P19:Q19"/>
    <mergeCell ref="R19:T19"/>
    <mergeCell ref="U19:W19"/>
    <mergeCell ref="X19:Y19"/>
    <mergeCell ref="AC18:AE18"/>
    <mergeCell ref="AF18:AG18"/>
    <mergeCell ref="AH18:AJ18"/>
    <mergeCell ref="AK18:AM18"/>
    <mergeCell ref="AN18:AO18"/>
    <mergeCell ref="AP18:AR18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Z18:AB18"/>
    <mergeCell ref="U17:W17"/>
    <mergeCell ref="X17:Y17"/>
    <mergeCell ref="Z17:AB17"/>
    <mergeCell ref="AC17:AE17"/>
    <mergeCell ref="AF17:AG17"/>
    <mergeCell ref="AH17:AJ17"/>
    <mergeCell ref="AK16:AL16"/>
    <mergeCell ref="AM16:AN16"/>
    <mergeCell ref="AO16:AP16"/>
    <mergeCell ref="AQ16:AR16"/>
    <mergeCell ref="A17:D19"/>
    <mergeCell ref="E17:H19"/>
    <mergeCell ref="I17:L17"/>
    <mergeCell ref="M17:O17"/>
    <mergeCell ref="P17:Q17"/>
    <mergeCell ref="R17:T17"/>
    <mergeCell ref="Y16:Z16"/>
    <mergeCell ref="AA16:AB16"/>
    <mergeCell ref="AC16:AD16"/>
    <mergeCell ref="AE16:AF16"/>
    <mergeCell ref="AG16:AH16"/>
    <mergeCell ref="AI16:AJ16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AA15:AB15"/>
    <mergeCell ref="AC15:AD15"/>
    <mergeCell ref="AE15:AF15"/>
    <mergeCell ref="AG15:AH15"/>
    <mergeCell ref="AI15:AJ15"/>
    <mergeCell ref="AK15:AL15"/>
    <mergeCell ref="AK14:AR14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AO13:AP13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J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3"/>
  <sheetViews>
    <sheetView workbookViewId="0">
      <pane ySplit="3" topLeftCell="A25" activePane="bottomLeft" state="frozenSplit"/>
      <selection pane="bottomLeft" activeCell="M106" sqref="M106"/>
    </sheetView>
  </sheetViews>
  <sheetFormatPr defaultRowHeight="12.75" x14ac:dyDescent="0.2"/>
  <cols>
    <col min="1" max="4" width="7.140625" style="22" customWidth="1"/>
    <col min="5" max="12" width="5.28515625" style="22" customWidth="1"/>
    <col min="13" max="44" width="3.28515625" style="22" customWidth="1"/>
    <col min="45" max="16384" width="9.140625" style="22"/>
  </cols>
  <sheetData>
    <row r="1" spans="1:44" ht="30" customHeight="1" x14ac:dyDescent="0.2">
      <c r="A1" s="201" t="s">
        <v>348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30" t="s">
        <v>3</v>
      </c>
      <c r="B5" s="27" t="s">
        <v>4</v>
      </c>
      <c r="C5" s="27" t="s">
        <v>5</v>
      </c>
      <c r="D5" s="23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28" t="s">
        <v>15</v>
      </c>
      <c r="B6" s="25">
        <v>40.5</v>
      </c>
      <c r="C6" s="26">
        <v>0.125</v>
      </c>
      <c r="D6" s="6">
        <v>0.64800000190734863</v>
      </c>
      <c r="E6" s="111">
        <v>110</v>
      </c>
      <c r="F6" s="112"/>
      <c r="G6" s="113" t="s">
        <v>243</v>
      </c>
      <c r="H6" s="113"/>
      <c r="I6" s="195">
        <v>0.2199999988079071</v>
      </c>
      <c r="J6" s="195"/>
      <c r="K6" s="195">
        <v>11.100000381469727</v>
      </c>
      <c r="L6" s="196"/>
      <c r="M6" s="220">
        <f>IF(OR(M26=0,O6=0),0,ABS(1000*O6/(SQRT(3)*M26*COS(ATAN(Q6/O6)))))</f>
        <v>74.750802957868089</v>
      </c>
      <c r="N6" s="221"/>
      <c r="O6" s="182">
        <f>M20</f>
        <v>-6.0411276319587097</v>
      </c>
      <c r="P6" s="182"/>
      <c r="Q6" s="182">
        <f>R20</f>
        <v>13.608676710900323</v>
      </c>
      <c r="R6" s="182"/>
      <c r="S6" s="183">
        <f>IF(O6=0,0,COS(ATAN(Q6/O6)))</f>
        <v>0.40573612898453126</v>
      </c>
      <c r="T6" s="184"/>
      <c r="U6" s="222">
        <f>IF(OR(U26=0,W6=0),0,ABS(1000*W6/(SQRT(3)*U26*COS(ATAN(Y6/W6)))))</f>
        <v>71.352584143374187</v>
      </c>
      <c r="V6" s="221"/>
      <c r="W6" s="182">
        <f>U20</f>
        <v>-6.1873678171152227</v>
      </c>
      <c r="X6" s="182"/>
      <c r="Y6" s="182">
        <f>Z20</f>
        <v>12.794901050513793</v>
      </c>
      <c r="Z6" s="182"/>
      <c r="AA6" s="183">
        <f>IF(W6=0,0,COS(ATAN(Y6/W6)))</f>
        <v>0.43534920925476089</v>
      </c>
      <c r="AB6" s="184"/>
      <c r="AC6" s="222">
        <f>IF(OR(AC26=0,AE6=0),0,ABS(1000*AE6/(SQRT(3)*AC26*COS(ATAN(AG6/AE6)))))</f>
        <v>69.763406859225555</v>
      </c>
      <c r="AD6" s="221"/>
      <c r="AE6" s="182">
        <f>AC20</f>
        <v>-5.9004418833036461</v>
      </c>
      <c r="AF6" s="182"/>
      <c r="AG6" s="182">
        <f>AH20</f>
        <v>12.580951865482707</v>
      </c>
      <c r="AH6" s="182"/>
      <c r="AI6" s="183">
        <f>IF(AE6=0,0,COS(ATAN(AG6/AE6)))</f>
        <v>0.42461798826864472</v>
      </c>
      <c r="AJ6" s="184"/>
      <c r="AK6" s="222">
        <f>IF(OR(AK26=0,AM6=0),0,ABS(1000*AM6/(SQRT(3)*AK26*COS(ATAN(AO6/AM6)))))</f>
        <v>71.838151332687659</v>
      </c>
      <c r="AL6" s="221"/>
      <c r="AM6" s="182">
        <f>AK20</f>
        <v>-5.9950835995156782</v>
      </c>
      <c r="AN6" s="182"/>
      <c r="AO6" s="182">
        <f>AP20</f>
        <v>12.99271096095813</v>
      </c>
      <c r="AP6" s="182"/>
      <c r="AQ6" s="183">
        <f>IF(AM6=0,0,COS(ATAN(AO6/AM6)))</f>
        <v>0.41896874714158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243</v>
      </c>
      <c r="H7" s="106"/>
      <c r="I7" s="190">
        <f>I6</f>
        <v>0.2199999988079071</v>
      </c>
      <c r="J7" s="190"/>
      <c r="K7" s="190">
        <f>K6</f>
        <v>11.100000381469727</v>
      </c>
      <c r="L7" s="191"/>
      <c r="M7" s="212">
        <f>IF(OR(M28=0,O7=0),0,ABS(1000*O7/(SQRT(3)*M28*COS(ATAN(Q7/O7)))))</f>
        <v>1233.6360550615761</v>
      </c>
      <c r="N7" s="210"/>
      <c r="O7" s="211">
        <v>-6.1919999122619629</v>
      </c>
      <c r="P7" s="211"/>
      <c r="Q7" s="211">
        <v>12.432000160217285</v>
      </c>
      <c r="R7" s="211"/>
      <c r="S7" s="207">
        <f>IF(O7=0,0,COS(ATAN(Q7/O7)))</f>
        <v>0.4458306310780229</v>
      </c>
      <c r="T7" s="208"/>
      <c r="U7" s="209">
        <f>IF(OR(U28=0,W7=0),0,ABS(1000*W7/(SQRT(3)*U28*COS(ATAN(Y7/W7)))))</f>
        <v>1179.0203577051325</v>
      </c>
      <c r="V7" s="210"/>
      <c r="W7" s="211">
        <v>-6.3359999656677246</v>
      </c>
      <c r="X7" s="211"/>
      <c r="Y7" s="211">
        <v>11.663999557495117</v>
      </c>
      <c r="Z7" s="211"/>
      <c r="AA7" s="207">
        <f>IF(W7=0,0,COS(ATAN(Y7/W7)))</f>
        <v>0.47733126154691013</v>
      </c>
      <c r="AB7" s="208"/>
      <c r="AC7" s="209">
        <f>IF(OR(AC28=0,AE7=0),0,ABS(1000*AE7/(SQRT(3)*AC28*COS(ATAN(AG7/AE7)))))</f>
        <v>1151.9132154657068</v>
      </c>
      <c r="AD7" s="210"/>
      <c r="AE7" s="211">
        <v>-6.0479998588562012</v>
      </c>
      <c r="AF7" s="211"/>
      <c r="AG7" s="211">
        <v>11.472000122070312</v>
      </c>
      <c r="AH7" s="211"/>
      <c r="AI7" s="207">
        <f>IF(AE7=0,0,COS(ATAN(AG7/AE7)))</f>
        <v>0.46635649279129493</v>
      </c>
      <c r="AJ7" s="208"/>
      <c r="AK7" s="209">
        <f>IF(OR(AK28=0,AM7=0),0,ABS(1000*AM7/(SQRT(3)*AK28*COS(ATAN(AO7/AM7)))))</f>
        <v>1168.120164178328</v>
      </c>
      <c r="AL7" s="210"/>
      <c r="AM7" s="211">
        <v>-6.1440000534057617</v>
      </c>
      <c r="AN7" s="211"/>
      <c r="AO7" s="211">
        <v>11.855999946594238</v>
      </c>
      <c r="AP7" s="211"/>
      <c r="AQ7" s="207">
        <f>IF(AM7=0,0,COS(ATAN(AO7/AM7)))</f>
        <v>0.46010731014422668</v>
      </c>
      <c r="AR7" s="208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1</v>
      </c>
      <c r="N8" s="176"/>
      <c r="O8" s="176"/>
      <c r="P8" s="160" t="s">
        <v>18</v>
      </c>
      <c r="Q8" s="160"/>
      <c r="R8" s="173"/>
      <c r="S8" s="173"/>
      <c r="T8" s="174"/>
      <c r="U8" s="175">
        <v>1</v>
      </c>
      <c r="V8" s="176"/>
      <c r="W8" s="176"/>
      <c r="X8" s="160" t="s">
        <v>18</v>
      </c>
      <c r="Y8" s="160"/>
      <c r="Z8" s="173"/>
      <c r="AA8" s="173"/>
      <c r="AB8" s="174"/>
      <c r="AC8" s="175">
        <v>1</v>
      </c>
      <c r="AD8" s="176"/>
      <c r="AE8" s="176"/>
      <c r="AF8" s="160" t="s">
        <v>18</v>
      </c>
      <c r="AG8" s="160"/>
      <c r="AH8" s="173"/>
      <c r="AI8" s="173"/>
      <c r="AJ8" s="174"/>
      <c r="AK8" s="175">
        <v>1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28" t="s">
        <v>19</v>
      </c>
      <c r="B9" s="25">
        <v>40.5</v>
      </c>
      <c r="C9" s="26">
        <v>9.6000000834465027E-2</v>
      </c>
      <c r="D9" s="6">
        <v>0.74900001287460327</v>
      </c>
      <c r="E9" s="111">
        <v>110</v>
      </c>
      <c r="F9" s="112"/>
      <c r="G9" s="113" t="s">
        <v>244</v>
      </c>
      <c r="H9" s="113"/>
      <c r="I9" s="195">
        <v>0.24400000274181366</v>
      </c>
      <c r="J9" s="195"/>
      <c r="K9" s="195">
        <v>10.850000381469727</v>
      </c>
      <c r="L9" s="196"/>
      <c r="M9" s="220">
        <f>IF(OR(M27=0,O9=0),0,ABS(1000*O9/(SQRT(3)*M27*COS(ATAN(Q9/O9)))))</f>
        <v>68.559028432869809</v>
      </c>
      <c r="N9" s="221"/>
      <c r="O9" s="182">
        <f>M21</f>
        <v>-5.6406172713291998</v>
      </c>
      <c r="P9" s="182"/>
      <c r="Q9" s="182">
        <f>R21</f>
        <v>12.306108544967811</v>
      </c>
      <c r="R9" s="182"/>
      <c r="S9" s="183">
        <f>IF(O9=0,0,COS(ATAN(Q9/O9)))</f>
        <v>0.4166740939245025</v>
      </c>
      <c r="T9" s="184"/>
      <c r="U9" s="222">
        <f>IF(OR(U27=0,W9=0),0,ABS(1000*W9/(SQRT(3)*U27*COS(ATAN(Y9/W9)))))</f>
        <v>67.76318494277659</v>
      </c>
      <c r="V9" s="221"/>
      <c r="W9" s="182">
        <f>U21</f>
        <v>-6.5045814689268706</v>
      </c>
      <c r="X9" s="182"/>
      <c r="Y9" s="182">
        <f>Z21</f>
        <v>11.826750959445052</v>
      </c>
      <c r="Z9" s="182"/>
      <c r="AA9" s="183">
        <f>IF(W9=0,0,COS(ATAN(Y9/W9)))</f>
        <v>0.48191126651262101</v>
      </c>
      <c r="AB9" s="184"/>
      <c r="AC9" s="222">
        <f>IF(OR(AC27=0,AE9=0),0,ABS(1000*AE9/(SQRT(3)*AC27*COS(ATAN(AG9/AE9)))))</f>
        <v>67.130746256786921</v>
      </c>
      <c r="AD9" s="221"/>
      <c r="AE9" s="182">
        <f>AC21</f>
        <v>-5.8811390331325564</v>
      </c>
      <c r="AF9" s="182"/>
      <c r="AG9" s="182">
        <f>AH21</f>
        <v>12.008707792159253</v>
      </c>
      <c r="AH9" s="182"/>
      <c r="AI9" s="183">
        <f>IF(AE9=0,0,COS(ATAN(AG9/AE9)))</f>
        <v>0.43982661263444722</v>
      </c>
      <c r="AJ9" s="184"/>
      <c r="AK9" s="222">
        <f>IF(OR(AK27=0,AM9=0),0,ABS(1000*AM9/(SQRT(3)*AK27*COS(ATAN(AO9/AM9)))))</f>
        <v>69.872245762379137</v>
      </c>
      <c r="AL9" s="221"/>
      <c r="AM9" s="182">
        <f>AK21</f>
        <v>-5.8308236352634291</v>
      </c>
      <c r="AN9" s="182"/>
      <c r="AO9" s="182">
        <f>AP21</f>
        <v>12.770409114724746</v>
      </c>
      <c r="AP9" s="182"/>
      <c r="AQ9" s="183">
        <f>IF(AM9=0,0,COS(ATAN(AO9/AM9)))</f>
        <v>0.41534270481857266</v>
      </c>
      <c r="AR9" s="184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244</v>
      </c>
      <c r="H10" s="106"/>
      <c r="I10" s="190">
        <f>I9</f>
        <v>0.24400000274181366</v>
      </c>
      <c r="J10" s="190"/>
      <c r="K10" s="190">
        <f>K9</f>
        <v>10.850000381469727</v>
      </c>
      <c r="L10" s="191"/>
      <c r="M10" s="212">
        <f>IF(OR(M29=0,O10=0),0,ABS(1000*O10/(SQRT(3)*M29*COS(ATAN(Q10/O10)))))</f>
        <v>1113.6169600575467</v>
      </c>
      <c r="N10" s="210"/>
      <c r="O10" s="211">
        <v>-5.7600002288818359</v>
      </c>
      <c r="P10" s="211"/>
      <c r="Q10" s="211">
        <v>11.13599967956543</v>
      </c>
      <c r="R10" s="211"/>
      <c r="S10" s="207">
        <f>IF(O10=0,0,COS(ATAN(Q10/O10)))</f>
        <v>0.45942294370580117</v>
      </c>
      <c r="T10" s="208"/>
      <c r="U10" s="209">
        <f>IF(OR(U29=0,W10=0),0,ABS(1000*W10/(SQRT(3)*U29*COS(ATAN(Y10/W10)))))</f>
        <v>1114.4654599562989</v>
      </c>
      <c r="V10" s="210"/>
      <c r="W10" s="211">
        <v>-6.624000072479248</v>
      </c>
      <c r="X10" s="211"/>
      <c r="Y10" s="211">
        <v>10.656000137329102</v>
      </c>
      <c r="Z10" s="211"/>
      <c r="AA10" s="207">
        <f>IF(W10=0,0,COS(ATAN(Y10/W10)))</f>
        <v>0.52793412038476384</v>
      </c>
      <c r="AB10" s="208"/>
      <c r="AC10" s="209">
        <f>IF(OR(AC29=0,AE10=0),0,ABS(1000*AE10/(SQRT(3)*AC29*COS(ATAN(AG10/AE10)))))</f>
        <v>1101.1168607685511</v>
      </c>
      <c r="AD10" s="210"/>
      <c r="AE10" s="211">
        <v>-6</v>
      </c>
      <c r="AF10" s="211"/>
      <c r="AG10" s="211">
        <v>10.847999572753906</v>
      </c>
      <c r="AH10" s="211"/>
      <c r="AI10" s="207">
        <f>IF(AE10=0,0,COS(ATAN(AG10/AE10)))</f>
        <v>0.48399831935115012</v>
      </c>
      <c r="AJ10" s="208"/>
      <c r="AK10" s="209">
        <f>IF(OR(AK29=0,AM10=0),0,ABS(1000*AM10/(SQRT(3)*AK29*COS(ATAN(AO10/AM10)))))</f>
        <v>1155.5369696175749</v>
      </c>
      <c r="AL10" s="210"/>
      <c r="AM10" s="211">
        <v>-5.9520001411437988</v>
      </c>
      <c r="AN10" s="211"/>
      <c r="AO10" s="211">
        <v>11.567999839782715</v>
      </c>
      <c r="AP10" s="211"/>
      <c r="AQ10" s="207">
        <f>IF(AM10=0,0,COS(ATAN(AO10/AM10)))</f>
        <v>0.4575147544200347</v>
      </c>
      <c r="AR10" s="208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1</v>
      </c>
      <c r="N11" s="176"/>
      <c r="O11" s="176"/>
      <c r="P11" s="160" t="s">
        <v>18</v>
      </c>
      <c r="Q11" s="160"/>
      <c r="R11" s="173"/>
      <c r="S11" s="173"/>
      <c r="T11" s="174"/>
      <c r="U11" s="175">
        <v>1</v>
      </c>
      <c r="V11" s="176"/>
      <c r="W11" s="176"/>
      <c r="X11" s="160" t="s">
        <v>18</v>
      </c>
      <c r="Y11" s="160"/>
      <c r="Z11" s="173"/>
      <c r="AA11" s="173"/>
      <c r="AB11" s="174"/>
      <c r="AC11" s="175">
        <v>1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1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28" t="s">
        <v>245</v>
      </c>
      <c r="B12" s="25">
        <v>40</v>
      </c>
      <c r="C12" s="26">
        <v>4.6999998390674591E-2</v>
      </c>
      <c r="D12" s="6">
        <v>0.60000002384185791</v>
      </c>
      <c r="E12" s="111">
        <v>110</v>
      </c>
      <c r="F12" s="112"/>
      <c r="G12" s="113" t="s">
        <v>243</v>
      </c>
      <c r="H12" s="113"/>
      <c r="I12" s="195">
        <v>0.20999999344348907</v>
      </c>
      <c r="J12" s="195"/>
      <c r="K12" s="195">
        <v>10.760000228881836</v>
      </c>
      <c r="L12" s="196"/>
      <c r="M12" s="220">
        <f>IF(OR(M26=0,O12=0),0,ABS(1000*O12/(SQRT(3)*M26*COS(ATAN(Q12/O12)))))</f>
        <v>54.389518127921605</v>
      </c>
      <c r="N12" s="221"/>
      <c r="O12" s="182">
        <f>M22</f>
        <v>8.9409425668901594</v>
      </c>
      <c r="P12" s="182"/>
      <c r="Q12" s="182">
        <f>R22</f>
        <v>6.1177538285191906</v>
      </c>
      <c r="R12" s="182"/>
      <c r="S12" s="183">
        <f>IF(O12=0,0,COS(ATAN(Q12/O12)))</f>
        <v>0.82529578356113831</v>
      </c>
      <c r="T12" s="184"/>
      <c r="U12" s="222">
        <f>IF(OR(U26=0,W12=0),0,ABS(1000*W12/(SQRT(3)*U26*COS(ATAN(Y12/W12)))))</f>
        <v>36.708619537419878</v>
      </c>
      <c r="V12" s="221"/>
      <c r="W12" s="182">
        <f>U22</f>
        <v>4.0368765048460808</v>
      </c>
      <c r="X12" s="182"/>
      <c r="Y12" s="182">
        <f>Z22</f>
        <v>6.096441021213276</v>
      </c>
      <c r="Z12" s="182"/>
      <c r="AA12" s="183">
        <f>IF(W12=0,0,COS(ATAN(Y12/W12)))</f>
        <v>0.55210152064701568</v>
      </c>
      <c r="AB12" s="184"/>
      <c r="AC12" s="222">
        <f>IF(OR(AC26=0,AE12=0),0,ABS(1000*AE12/(SQRT(3)*AC26*COS(ATAN(AG12/AE12)))))</f>
        <v>20.973075157414328</v>
      </c>
      <c r="AD12" s="221"/>
      <c r="AE12" s="182">
        <f>AC22</f>
        <v>3.2648658865367737</v>
      </c>
      <c r="AF12" s="182"/>
      <c r="AG12" s="182">
        <f>AH22</f>
        <v>2.606240260176317</v>
      </c>
      <c r="AH12" s="182"/>
      <c r="AI12" s="183">
        <f>IF(AE12=0,0,COS(ATAN(AG12/AE12)))</f>
        <v>0.78152840137312674</v>
      </c>
      <c r="AJ12" s="184"/>
      <c r="AK12" s="222">
        <f>IF(OR(AK26=0,AM12=0),0,ABS(1000*AM12/(SQRT(3)*AK26*COS(ATAN(AO12/AM12)))))</f>
        <v>66.000397766982388</v>
      </c>
      <c r="AL12" s="221"/>
      <c r="AM12" s="182">
        <f>AK22</f>
        <v>10.483510645287851</v>
      </c>
      <c r="AN12" s="182"/>
      <c r="AO12" s="182">
        <f>AP22</f>
        <v>7.9323633112633676</v>
      </c>
      <c r="AP12" s="182"/>
      <c r="AQ12" s="183">
        <f>IF(AM12=0,0,COS(ATAN(AO12/AM12)))</f>
        <v>0.79744680043984106</v>
      </c>
      <c r="AR12" s="184"/>
    </row>
    <row r="13" spans="1:44" x14ac:dyDescent="0.2">
      <c r="A13" s="185"/>
      <c r="B13" s="186"/>
      <c r="C13" s="186"/>
      <c r="D13" s="187"/>
      <c r="E13" s="104">
        <v>6</v>
      </c>
      <c r="F13" s="105"/>
      <c r="G13" s="106" t="s">
        <v>349</v>
      </c>
      <c r="H13" s="106"/>
      <c r="I13" s="190">
        <f>I12</f>
        <v>0.20999999344348907</v>
      </c>
      <c r="J13" s="190"/>
      <c r="K13" s="190">
        <f>K12</f>
        <v>10.760000228881836</v>
      </c>
      <c r="L13" s="191"/>
      <c r="M13" s="212">
        <f>IF(OR(M30=0,O13=0),0,ABS(1000*O13/(SQRT(3)*M30*COS(ATAN(Q13/O13)))))</f>
        <v>915.47392244896992</v>
      </c>
      <c r="N13" s="210"/>
      <c r="O13" s="211">
        <v>8.880000114440918</v>
      </c>
      <c r="P13" s="211"/>
      <c r="Q13" s="211">
        <v>5.2319998741149902</v>
      </c>
      <c r="R13" s="211"/>
      <c r="S13" s="207">
        <f>IF(O13=0,0,COS(ATAN(Q13/O13)))</f>
        <v>0.86157484299104237</v>
      </c>
      <c r="T13" s="208"/>
      <c r="U13" s="209">
        <f>IF(OR(U30=0,W13=0),0,ABS(1000*W13/(SQRT(3)*U30*COS(ATAN(Y13/W13)))))</f>
        <v>594.34302955764349</v>
      </c>
      <c r="V13" s="210"/>
      <c r="W13" s="211">
        <v>3.9839999675750732</v>
      </c>
      <c r="X13" s="211"/>
      <c r="Y13" s="211">
        <v>5.375999927520752</v>
      </c>
      <c r="Z13" s="211"/>
      <c r="AA13" s="207">
        <f>IF(W13=0,0,COS(ATAN(Y13/W13)))</f>
        <v>0.59539909273835978</v>
      </c>
      <c r="AB13" s="208"/>
      <c r="AC13" s="209">
        <f>IF(OR(AC30=0,AE13=0),0,ABS(1000*AE13/(SQRT(3)*AC30*COS(ATAN(AG13/AE13)))))</f>
        <v>334.89591222555242</v>
      </c>
      <c r="AD13" s="210"/>
      <c r="AE13" s="211">
        <v>3.2160000801086426</v>
      </c>
      <c r="AF13" s="211"/>
      <c r="AG13" s="211">
        <v>1.968000054359436</v>
      </c>
      <c r="AH13" s="211"/>
      <c r="AI13" s="207">
        <f>IF(AE13=0,0,COS(ATAN(AG13/AE13)))</f>
        <v>0.85296698245295433</v>
      </c>
      <c r="AJ13" s="208"/>
      <c r="AK13" s="209">
        <f>IF(OR(AK30=0,AM13=0),0,ABS(1000*AM13/(SQRT(3)*AK30*COS(ATAN(AO13/AM13)))))</f>
        <v>1093.5322510466688</v>
      </c>
      <c r="AL13" s="210"/>
      <c r="AM13" s="211">
        <v>10.416000366210937</v>
      </c>
      <c r="AN13" s="211"/>
      <c r="AO13" s="211">
        <v>6.9120001792907715</v>
      </c>
      <c r="AP13" s="211"/>
      <c r="AQ13" s="207">
        <f>IF(AM13=0,0,COS(ATAN(AO13/AM13)))</f>
        <v>0.83322987674706495</v>
      </c>
      <c r="AR13" s="208"/>
    </row>
    <row r="14" spans="1:44" ht="15.75" customHeight="1" thickBot="1" x14ac:dyDescent="0.25">
      <c r="A14" s="188"/>
      <c r="B14" s="189"/>
      <c r="C14" s="189"/>
      <c r="D14" s="189"/>
      <c r="E14" s="175" t="s">
        <v>17</v>
      </c>
      <c r="F14" s="176"/>
      <c r="G14" s="176"/>
      <c r="H14" s="176"/>
      <c r="I14" s="176"/>
      <c r="J14" s="176"/>
      <c r="K14" s="176"/>
      <c r="L14" s="181"/>
      <c r="M14" s="176">
        <v>1</v>
      </c>
      <c r="N14" s="176"/>
      <c r="O14" s="176"/>
      <c r="P14" s="160" t="s">
        <v>18</v>
      </c>
      <c r="Q14" s="160"/>
      <c r="R14" s="173"/>
      <c r="S14" s="173"/>
      <c r="T14" s="174"/>
      <c r="U14" s="175">
        <v>1</v>
      </c>
      <c r="V14" s="176"/>
      <c r="W14" s="176"/>
      <c r="X14" s="160" t="s">
        <v>18</v>
      </c>
      <c r="Y14" s="160"/>
      <c r="Z14" s="173"/>
      <c r="AA14" s="173"/>
      <c r="AB14" s="174"/>
      <c r="AC14" s="175">
        <v>1</v>
      </c>
      <c r="AD14" s="176"/>
      <c r="AE14" s="176"/>
      <c r="AF14" s="160" t="s">
        <v>18</v>
      </c>
      <c r="AG14" s="160"/>
      <c r="AH14" s="173"/>
      <c r="AI14" s="173"/>
      <c r="AJ14" s="174"/>
      <c r="AK14" s="175">
        <v>1</v>
      </c>
      <c r="AL14" s="176"/>
      <c r="AM14" s="176"/>
      <c r="AN14" s="160" t="s">
        <v>18</v>
      </c>
      <c r="AO14" s="160"/>
      <c r="AP14" s="173"/>
      <c r="AQ14" s="173"/>
      <c r="AR14" s="174"/>
    </row>
    <row r="15" spans="1:44" x14ac:dyDescent="0.2">
      <c r="A15" s="86" t="s">
        <v>21</v>
      </c>
      <c r="B15" s="79"/>
      <c r="C15" s="79"/>
      <c r="D15" s="79"/>
      <c r="E15" s="177" t="s">
        <v>85</v>
      </c>
      <c r="F15" s="113"/>
      <c r="G15" s="113"/>
      <c r="H15" s="113"/>
      <c r="I15" s="113"/>
      <c r="J15" s="113"/>
      <c r="K15" s="113"/>
      <c r="L15" s="114"/>
      <c r="M15" s="178">
        <f>SUM(M6,M9,M12)</f>
        <v>197.69934951865949</v>
      </c>
      <c r="N15" s="167"/>
      <c r="O15" s="171">
        <f>SUM(O6,O9,O12)</f>
        <v>-2.7408023363977509</v>
      </c>
      <c r="P15" s="167"/>
      <c r="Q15" s="171">
        <f>SUM(Q6,Q9,Q12)</f>
        <v>32.032539084387324</v>
      </c>
      <c r="R15" s="167"/>
      <c r="S15" s="167"/>
      <c r="T15" s="168"/>
      <c r="U15" s="172">
        <f>SUM(U6,U9,U12)</f>
        <v>175.82438862357066</v>
      </c>
      <c r="V15" s="167"/>
      <c r="W15" s="171">
        <f>SUM(W6,W9,W12)</f>
        <v>-8.6550727811960115</v>
      </c>
      <c r="X15" s="167"/>
      <c r="Y15" s="171">
        <f>SUM(Y6,Y9,Y12)</f>
        <v>30.718093031172121</v>
      </c>
      <c r="Z15" s="167"/>
      <c r="AA15" s="167"/>
      <c r="AB15" s="168"/>
      <c r="AC15" s="172">
        <f>SUM(AC6,AC9,AC12)</f>
        <v>157.8672282734268</v>
      </c>
      <c r="AD15" s="167"/>
      <c r="AE15" s="171">
        <f>SUM(AE6,AE9,AE12)</f>
        <v>-8.5167150298994283</v>
      </c>
      <c r="AF15" s="167"/>
      <c r="AG15" s="171">
        <f>SUM(AG6,AG9,AG12)</f>
        <v>27.195899917818277</v>
      </c>
      <c r="AH15" s="167"/>
      <c r="AI15" s="167"/>
      <c r="AJ15" s="168"/>
      <c r="AK15" s="172">
        <f>SUM(AK6,AK9,AK12)</f>
        <v>207.7107948620492</v>
      </c>
      <c r="AL15" s="167"/>
      <c r="AM15" s="171">
        <f>SUM(AM6,AM9,AM12)</f>
        <v>-1.3423965894912566</v>
      </c>
      <c r="AN15" s="167"/>
      <c r="AO15" s="171">
        <f>SUM(AO6,AO9,AO12)</f>
        <v>33.695483386946243</v>
      </c>
      <c r="AP15" s="167"/>
      <c r="AQ15" s="167"/>
      <c r="AR15" s="168"/>
    </row>
    <row r="16" spans="1:44" ht="13.5" thickBot="1" x14ac:dyDescent="0.25">
      <c r="A16" s="87"/>
      <c r="B16" s="82"/>
      <c r="C16" s="82"/>
      <c r="D16" s="82"/>
      <c r="E16" s="169" t="s">
        <v>23</v>
      </c>
      <c r="F16" s="99"/>
      <c r="G16" s="99"/>
      <c r="H16" s="99"/>
      <c r="I16" s="99"/>
      <c r="J16" s="99"/>
      <c r="K16" s="99"/>
      <c r="L16" s="100"/>
      <c r="M16" s="170">
        <f>SUM(M7,M10,M13)</f>
        <v>3262.726937568093</v>
      </c>
      <c r="N16" s="165"/>
      <c r="O16" s="63">
        <f>SUM(O7,O10,O13)</f>
        <v>-3.0720000267028809</v>
      </c>
      <c r="P16" s="165"/>
      <c r="Q16" s="63">
        <f>SUM(Q7,Q10,Q13)</f>
        <v>28.799999713897705</v>
      </c>
      <c r="R16" s="165"/>
      <c r="S16" s="165"/>
      <c r="T16" s="166"/>
      <c r="U16" s="65">
        <f>SUM(U7,U10,U13)</f>
        <v>2887.8288472190752</v>
      </c>
      <c r="V16" s="165"/>
      <c r="W16" s="63">
        <f>SUM(W7,W10,W13)</f>
        <v>-8.9760000705718994</v>
      </c>
      <c r="X16" s="165"/>
      <c r="Y16" s="63">
        <f>SUM(Y7,Y10,Y13)</f>
        <v>27.695999622344971</v>
      </c>
      <c r="Z16" s="165"/>
      <c r="AA16" s="165"/>
      <c r="AB16" s="166"/>
      <c r="AC16" s="65">
        <f>SUM(AC7,AC10,AC13)</f>
        <v>2587.92598845981</v>
      </c>
      <c r="AD16" s="165"/>
      <c r="AE16" s="63">
        <f>SUM(AE7,AE10,AE13)</f>
        <v>-8.8319997787475586</v>
      </c>
      <c r="AF16" s="165"/>
      <c r="AG16" s="63">
        <f>SUM(AG7,AG10,AG13)</f>
        <v>24.287999749183655</v>
      </c>
      <c r="AH16" s="165"/>
      <c r="AI16" s="165"/>
      <c r="AJ16" s="166"/>
      <c r="AK16" s="65">
        <f>SUM(AK7,AK10,AK13)</f>
        <v>3417.1893848425716</v>
      </c>
      <c r="AL16" s="165"/>
      <c r="AM16" s="63">
        <f>SUM(AM7,AM10,AM13)</f>
        <v>-1.679999828338623</v>
      </c>
      <c r="AN16" s="165"/>
      <c r="AO16" s="63">
        <f>SUM(AO7,AO10,AO13)</f>
        <v>30.335999965667725</v>
      </c>
      <c r="AP16" s="165"/>
      <c r="AQ16" s="165"/>
      <c r="AR16" s="166"/>
    </row>
    <row r="17" spans="1:44" x14ac:dyDescent="0.2">
      <c r="A17" s="86" t="s">
        <v>24</v>
      </c>
      <c r="B17" s="79"/>
      <c r="C17" s="79"/>
      <c r="D17" s="79"/>
      <c r="E17" s="79" t="s">
        <v>25</v>
      </c>
      <c r="F17" s="79"/>
      <c r="G17" s="79"/>
      <c r="H17" s="79"/>
      <c r="I17" s="154" t="s">
        <v>15</v>
      </c>
      <c r="J17" s="155"/>
      <c r="K17" s="155"/>
      <c r="L17" s="156"/>
      <c r="M17" s="163">
        <f>I6*(POWER(O7,2)+POWER(Q7,2))/POWER(B6,2)</f>
        <v>2.5872280303253468E-2</v>
      </c>
      <c r="N17" s="163"/>
      <c r="O17" s="163"/>
      <c r="P17" s="164" t="s">
        <v>26</v>
      </c>
      <c r="Q17" s="164"/>
      <c r="R17" s="157">
        <f>K6*(POWER(O7,2)+POWER(Q7,2))/(100*B6)</f>
        <v>0.52867654877568937</v>
      </c>
      <c r="S17" s="157"/>
      <c r="T17" s="158"/>
      <c r="U17" s="162">
        <f>I6*(POWER(W7,2)+POWER(Y7,2))/POWER(B6,2)</f>
        <v>2.3632148552502327E-2</v>
      </c>
      <c r="V17" s="163"/>
      <c r="W17" s="163"/>
      <c r="X17" s="164" t="s">
        <v>26</v>
      </c>
      <c r="Y17" s="164"/>
      <c r="Z17" s="157">
        <f>K6*(POWER(W7,2)+POWER(Y7,2))/(100*B6)</f>
        <v>0.48290149111132763</v>
      </c>
      <c r="AA17" s="157"/>
      <c r="AB17" s="158"/>
      <c r="AC17" s="162">
        <f>I6*(POWER(AE7,2)+POWER(AG7,2))/POWER(B6,2)</f>
        <v>2.2557975552555433E-2</v>
      </c>
      <c r="AD17" s="163"/>
      <c r="AE17" s="163"/>
      <c r="AF17" s="164" t="s">
        <v>26</v>
      </c>
      <c r="AG17" s="164"/>
      <c r="AH17" s="157">
        <f>K6*(POWER(AE7,2)+POWER(AG7,2))/(100*B6)</f>
        <v>0.46095174150504581</v>
      </c>
      <c r="AI17" s="157"/>
      <c r="AJ17" s="158"/>
      <c r="AK17" s="162">
        <f>I6*(POWER(AM7,2)+POWER(AO7,2))/POWER(B6,2)</f>
        <v>2.3916453890083917E-2</v>
      </c>
      <c r="AL17" s="163"/>
      <c r="AM17" s="163"/>
      <c r="AN17" s="164" t="s">
        <v>26</v>
      </c>
      <c r="AO17" s="164"/>
      <c r="AP17" s="157">
        <f>K6*(POWER(AM7,2)+POWER(AO7,2))/(100*B6)</f>
        <v>0.48871101245654297</v>
      </c>
      <c r="AQ17" s="157"/>
      <c r="AR17" s="158"/>
    </row>
    <row r="18" spans="1:44" x14ac:dyDescent="0.2">
      <c r="A18" s="229"/>
      <c r="B18" s="153"/>
      <c r="C18" s="153"/>
      <c r="D18" s="153"/>
      <c r="E18" s="153"/>
      <c r="F18" s="153"/>
      <c r="G18" s="153"/>
      <c r="H18" s="153"/>
      <c r="I18" s="139" t="s">
        <v>19</v>
      </c>
      <c r="J18" s="140"/>
      <c r="K18" s="140"/>
      <c r="L18" s="141"/>
      <c r="M18" s="230">
        <f>I9*(POWER(O10,2)+POWER(Q10,2))/POWER(B9,2)</f>
        <v>2.338295671817131E-2</v>
      </c>
      <c r="N18" s="230"/>
      <c r="O18" s="230"/>
      <c r="P18" s="231" t="s">
        <v>26</v>
      </c>
      <c r="Q18" s="231"/>
      <c r="R18" s="232">
        <f>K9*(POWER(O10,2)+POWER(Q10,2))/(100*B9)</f>
        <v>0.4211088525277778</v>
      </c>
      <c r="S18" s="232"/>
      <c r="T18" s="233"/>
      <c r="U18" s="234">
        <f>I9*(POWER(W10,2)+POWER(Y10,2))/POWER(B9,2)</f>
        <v>2.3418602717912764E-2</v>
      </c>
      <c r="V18" s="230"/>
      <c r="W18" s="230"/>
      <c r="X18" s="231" t="s">
        <v>26</v>
      </c>
      <c r="Y18" s="231"/>
      <c r="Z18" s="232">
        <f>K9*(POWER(W10,2)+POWER(Y10,2))/(100*B9)</f>
        <v>0.421750809241347</v>
      </c>
      <c r="AA18" s="232"/>
      <c r="AB18" s="233"/>
      <c r="AC18" s="234">
        <f>I9*(POWER(AE10,2)+POWER(AG10,2))/POWER(B9,2)</f>
        <v>2.2860966032979033E-2</v>
      </c>
      <c r="AD18" s="230"/>
      <c r="AE18" s="230"/>
      <c r="AF18" s="231" t="s">
        <v>26</v>
      </c>
      <c r="AG18" s="231"/>
      <c r="AH18" s="232">
        <f>K9*(POWER(AE10,2)+POWER(AG10,2))/(100*B9)</f>
        <v>0.41170820653074325</v>
      </c>
      <c r="AI18" s="232"/>
      <c r="AJ18" s="233"/>
      <c r="AK18" s="234">
        <f>I9*(POWER(AM10,2)+POWER(AO10,2))/POWER(B9,2)</f>
        <v>2.5176505045904525E-2</v>
      </c>
      <c r="AL18" s="230"/>
      <c r="AM18" s="230"/>
      <c r="AN18" s="231" t="s">
        <v>26</v>
      </c>
      <c r="AO18" s="231"/>
      <c r="AP18" s="232">
        <f>K9*(POWER(AM10,2)+POWER(AO10,2))/(100*B9)</f>
        <v>0.45340926206742793</v>
      </c>
      <c r="AQ18" s="232"/>
      <c r="AR18" s="233"/>
    </row>
    <row r="19" spans="1:44" ht="13.5" thickBot="1" x14ac:dyDescent="0.25">
      <c r="A19" s="87"/>
      <c r="B19" s="82"/>
      <c r="C19" s="82"/>
      <c r="D19" s="82"/>
      <c r="E19" s="82"/>
      <c r="F19" s="82"/>
      <c r="G19" s="82"/>
      <c r="H19" s="82"/>
      <c r="I19" s="159" t="s">
        <v>245</v>
      </c>
      <c r="J19" s="160"/>
      <c r="K19" s="160"/>
      <c r="L19" s="161"/>
      <c r="M19" s="145">
        <f>I12*(POWER(O13,2)+POWER(Q13,2))/POWER(B12,2)</f>
        <v>1.394245405856724E-2</v>
      </c>
      <c r="N19" s="145"/>
      <c r="O19" s="145"/>
      <c r="P19" s="146" t="s">
        <v>26</v>
      </c>
      <c r="Q19" s="146"/>
      <c r="R19" s="142">
        <f>K12*(POWER(O13,2)+POWER(Q13,2))/(100*B12)</f>
        <v>0.28575393056234266</v>
      </c>
      <c r="S19" s="142"/>
      <c r="T19" s="143"/>
      <c r="U19" s="144">
        <f>I12*(POWER(W13,2)+POWER(Y13,2))/POWER(B12,2)</f>
        <v>5.8765388803330475E-3</v>
      </c>
      <c r="V19" s="145"/>
      <c r="W19" s="145"/>
      <c r="X19" s="146" t="s">
        <v>26</v>
      </c>
      <c r="Y19" s="146"/>
      <c r="Z19" s="142">
        <f>K12*(POWER(W13,2)+POWER(Y13,2))/(100*B12)</f>
        <v>0.12044106985066586</v>
      </c>
      <c r="AA19" s="142"/>
      <c r="AB19" s="143"/>
      <c r="AC19" s="144">
        <f>I12*(POWER(AE13,2)+POWER(AG13,2))/POWER(B12,2)</f>
        <v>1.8658080374565106E-3</v>
      </c>
      <c r="AD19" s="145"/>
      <c r="AE19" s="145"/>
      <c r="AF19" s="146" t="s">
        <v>26</v>
      </c>
      <c r="AG19" s="146"/>
      <c r="AH19" s="142">
        <f>K12*(POWER(AE13,2)+POWER(AG13,2))/(100*B12)</f>
        <v>3.8240181975022956E-2</v>
      </c>
      <c r="AI19" s="142"/>
      <c r="AJ19" s="143"/>
      <c r="AK19" s="144">
        <f>I12*(POWER(AM13,2)+POWER(AO13,2))/POWER(B12,2)</f>
        <v>2.0510280686237791E-2</v>
      </c>
      <c r="AL19" s="145"/>
      <c r="AM19" s="145"/>
      <c r="AN19" s="146" t="s">
        <v>26</v>
      </c>
      <c r="AO19" s="146"/>
      <c r="AP19" s="142">
        <f>K12*(POWER(AM13,2)+POWER(AO13,2))/(100*B12)</f>
        <v>0.42036310813073835</v>
      </c>
      <c r="AQ19" s="142"/>
      <c r="AR19" s="143"/>
    </row>
    <row r="20" spans="1:44" x14ac:dyDescent="0.2">
      <c r="A20" s="147" t="s">
        <v>87</v>
      </c>
      <c r="B20" s="148"/>
      <c r="C20" s="148"/>
      <c r="D20" s="148"/>
      <c r="E20" s="79" t="s">
        <v>28</v>
      </c>
      <c r="F20" s="79"/>
      <c r="G20" s="79"/>
      <c r="H20" s="79"/>
      <c r="I20" s="154" t="s">
        <v>15</v>
      </c>
      <c r="J20" s="155"/>
      <c r="K20" s="155"/>
      <c r="L20" s="156"/>
      <c r="M20" s="135">
        <f>SUM(O7:P7)+C6+M17</f>
        <v>-6.0411276319587097</v>
      </c>
      <c r="N20" s="135"/>
      <c r="O20" s="135"/>
      <c r="P20" s="136" t="s">
        <v>26</v>
      </c>
      <c r="Q20" s="136"/>
      <c r="R20" s="137">
        <f>SUM(Q7:R7)+D6+R17</f>
        <v>13.608676710900323</v>
      </c>
      <c r="S20" s="137"/>
      <c r="T20" s="138"/>
      <c r="U20" s="134">
        <f>SUM(W7:X7)+C6+U17</f>
        <v>-6.1873678171152227</v>
      </c>
      <c r="V20" s="135"/>
      <c r="W20" s="135"/>
      <c r="X20" s="136" t="s">
        <v>26</v>
      </c>
      <c r="Y20" s="136"/>
      <c r="Z20" s="137">
        <f>SUM(Y7:Z7)+D6+Z17</f>
        <v>12.794901050513793</v>
      </c>
      <c r="AA20" s="137"/>
      <c r="AB20" s="138"/>
      <c r="AC20" s="134">
        <f>SUM(AE7:AF7)+C6+AC17</f>
        <v>-5.9004418833036461</v>
      </c>
      <c r="AD20" s="135"/>
      <c r="AE20" s="135"/>
      <c r="AF20" s="136" t="s">
        <v>26</v>
      </c>
      <c r="AG20" s="136"/>
      <c r="AH20" s="137">
        <f>SUM(AG7:AH7)+D6+AH17</f>
        <v>12.580951865482707</v>
      </c>
      <c r="AI20" s="137"/>
      <c r="AJ20" s="138"/>
      <c r="AK20" s="134">
        <f>SUM(AM7:AN7)+C6+AK17</f>
        <v>-5.9950835995156782</v>
      </c>
      <c r="AL20" s="135"/>
      <c r="AM20" s="135"/>
      <c r="AN20" s="136" t="s">
        <v>26</v>
      </c>
      <c r="AO20" s="136"/>
      <c r="AP20" s="137">
        <f>SUM(AO7:AP7)+D6+AP17</f>
        <v>12.99271096095813</v>
      </c>
      <c r="AQ20" s="137"/>
      <c r="AR20" s="138"/>
    </row>
    <row r="21" spans="1:44" x14ac:dyDescent="0.2">
      <c r="A21" s="149"/>
      <c r="B21" s="150"/>
      <c r="C21" s="150"/>
      <c r="D21" s="150"/>
      <c r="E21" s="153"/>
      <c r="F21" s="153"/>
      <c r="G21" s="153"/>
      <c r="H21" s="153"/>
      <c r="I21" s="139" t="s">
        <v>19</v>
      </c>
      <c r="J21" s="140"/>
      <c r="K21" s="140"/>
      <c r="L21" s="141"/>
      <c r="M21" s="130">
        <f>SUM(O10:P10)+C9+M18</f>
        <v>-5.6406172713291998</v>
      </c>
      <c r="N21" s="130"/>
      <c r="O21" s="130"/>
      <c r="P21" s="131" t="s">
        <v>26</v>
      </c>
      <c r="Q21" s="131"/>
      <c r="R21" s="132">
        <f>SUM(Q10:R10)+D9+R18</f>
        <v>12.306108544967811</v>
      </c>
      <c r="S21" s="132"/>
      <c r="T21" s="133"/>
      <c r="U21" s="129">
        <f>SUM(W10:X10)+C9+U18</f>
        <v>-6.5045814689268706</v>
      </c>
      <c r="V21" s="130"/>
      <c r="W21" s="130"/>
      <c r="X21" s="131" t="s">
        <v>26</v>
      </c>
      <c r="Y21" s="131"/>
      <c r="Z21" s="132">
        <f>SUM(Y10:Z10)+D9+Z18</f>
        <v>11.826750959445052</v>
      </c>
      <c r="AA21" s="132"/>
      <c r="AB21" s="133"/>
      <c r="AC21" s="129">
        <f>SUM(AE10:AF10)+C9+AC18</f>
        <v>-5.8811390331325564</v>
      </c>
      <c r="AD21" s="130"/>
      <c r="AE21" s="130"/>
      <c r="AF21" s="131" t="s">
        <v>26</v>
      </c>
      <c r="AG21" s="131"/>
      <c r="AH21" s="132">
        <f>SUM(AG10:AH10)+D9+AH18</f>
        <v>12.008707792159253</v>
      </c>
      <c r="AI21" s="132"/>
      <c r="AJ21" s="133"/>
      <c r="AK21" s="129">
        <f>SUM(AM10:AN10)+C9+AK18</f>
        <v>-5.8308236352634291</v>
      </c>
      <c r="AL21" s="130"/>
      <c r="AM21" s="130"/>
      <c r="AN21" s="131" t="s">
        <v>26</v>
      </c>
      <c r="AO21" s="131"/>
      <c r="AP21" s="132">
        <f>SUM(AO10:AP10)+D9+AP18</f>
        <v>12.770409114724746</v>
      </c>
      <c r="AQ21" s="132"/>
      <c r="AR21" s="133"/>
    </row>
    <row r="22" spans="1:44" x14ac:dyDescent="0.2">
      <c r="A22" s="149"/>
      <c r="B22" s="150"/>
      <c r="C22" s="150"/>
      <c r="D22" s="150"/>
      <c r="E22" s="153"/>
      <c r="F22" s="153"/>
      <c r="G22" s="153"/>
      <c r="H22" s="153"/>
      <c r="I22" s="139" t="s">
        <v>245</v>
      </c>
      <c r="J22" s="140"/>
      <c r="K22" s="140"/>
      <c r="L22" s="141"/>
      <c r="M22" s="130">
        <f>SUM(O13:P13)+C12+M19</f>
        <v>8.9409425668901594</v>
      </c>
      <c r="N22" s="130"/>
      <c r="O22" s="130"/>
      <c r="P22" s="131" t="s">
        <v>26</v>
      </c>
      <c r="Q22" s="131"/>
      <c r="R22" s="132">
        <f>SUM(Q13:R13)+D12+R19</f>
        <v>6.1177538285191906</v>
      </c>
      <c r="S22" s="132"/>
      <c r="T22" s="133"/>
      <c r="U22" s="129">
        <f>SUM(W13:X13)+C12+U19</f>
        <v>4.0368765048460808</v>
      </c>
      <c r="V22" s="130"/>
      <c r="W22" s="130"/>
      <c r="X22" s="131" t="s">
        <v>26</v>
      </c>
      <c r="Y22" s="131"/>
      <c r="Z22" s="132">
        <f>SUM(Y13:Z13)+D12+Z19</f>
        <v>6.096441021213276</v>
      </c>
      <c r="AA22" s="132"/>
      <c r="AB22" s="133"/>
      <c r="AC22" s="129">
        <f>SUM(AE13:AF13)+C12+AC19</f>
        <v>3.2648658865367737</v>
      </c>
      <c r="AD22" s="130"/>
      <c r="AE22" s="130"/>
      <c r="AF22" s="131" t="s">
        <v>26</v>
      </c>
      <c r="AG22" s="131"/>
      <c r="AH22" s="132">
        <f>SUM(AG13:AH13)+D12+AH19</f>
        <v>2.606240260176317</v>
      </c>
      <c r="AI22" s="132"/>
      <c r="AJ22" s="133"/>
      <c r="AK22" s="129">
        <f>SUM(AM13:AN13)+C12+AK19</f>
        <v>10.483510645287851</v>
      </c>
      <c r="AL22" s="130"/>
      <c r="AM22" s="130"/>
      <c r="AN22" s="131" t="s">
        <v>26</v>
      </c>
      <c r="AO22" s="131"/>
      <c r="AP22" s="132">
        <f>SUM(AO13:AP13)+D12+AP19</f>
        <v>7.9323633112633676</v>
      </c>
      <c r="AQ22" s="132"/>
      <c r="AR22" s="133"/>
    </row>
    <row r="23" spans="1:44" ht="13.5" thickBot="1" x14ac:dyDescent="0.25">
      <c r="A23" s="151"/>
      <c r="B23" s="152"/>
      <c r="C23" s="152"/>
      <c r="D23" s="152"/>
      <c r="E23" s="82"/>
      <c r="F23" s="82"/>
      <c r="G23" s="82"/>
      <c r="H23" s="82"/>
      <c r="I23" s="126" t="s">
        <v>29</v>
      </c>
      <c r="J23" s="127"/>
      <c r="K23" s="127"/>
      <c r="L23" s="128"/>
      <c r="M23" s="124">
        <f>SUM(M20,M21,M22)</f>
        <v>-2.7408023363977509</v>
      </c>
      <c r="N23" s="124"/>
      <c r="O23" s="124"/>
      <c r="P23" s="125" t="s">
        <v>26</v>
      </c>
      <c r="Q23" s="125"/>
      <c r="R23" s="115">
        <f>SUM(R20,R21,R22)</f>
        <v>32.032539084387324</v>
      </c>
      <c r="S23" s="115"/>
      <c r="T23" s="116"/>
      <c r="U23" s="123">
        <f>SUM(U20,U21,U22)</f>
        <v>-8.6550727811960115</v>
      </c>
      <c r="V23" s="124"/>
      <c r="W23" s="124"/>
      <c r="X23" s="125" t="s">
        <v>26</v>
      </c>
      <c r="Y23" s="125"/>
      <c r="Z23" s="115">
        <f>SUM(Z20,Z21,Z22)</f>
        <v>30.718093031172121</v>
      </c>
      <c r="AA23" s="115"/>
      <c r="AB23" s="116"/>
      <c r="AC23" s="123">
        <f>SUM(AC20,AC21,AC22)</f>
        <v>-8.5167150298994283</v>
      </c>
      <c r="AD23" s="124"/>
      <c r="AE23" s="124"/>
      <c r="AF23" s="125" t="s">
        <v>26</v>
      </c>
      <c r="AG23" s="125"/>
      <c r="AH23" s="115">
        <f>SUM(AH20,AH21,AH22)</f>
        <v>27.195899917818277</v>
      </c>
      <c r="AI23" s="115"/>
      <c r="AJ23" s="116"/>
      <c r="AK23" s="123">
        <f>SUM(AK20,AK21,AK22)</f>
        <v>-1.3423965894912566</v>
      </c>
      <c r="AL23" s="124"/>
      <c r="AM23" s="124"/>
      <c r="AN23" s="125" t="s">
        <v>26</v>
      </c>
      <c r="AO23" s="125"/>
      <c r="AP23" s="115">
        <f>SUM(AP20,AP21,AP22)</f>
        <v>33.695483386946243</v>
      </c>
      <c r="AQ23" s="115"/>
      <c r="AR23" s="116"/>
    </row>
    <row r="24" spans="1:44" ht="30" customHeight="1" thickBot="1" x14ac:dyDescent="0.25">
      <c r="A24" s="88" t="s">
        <v>30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</row>
    <row r="25" spans="1:44" ht="15.75" customHeight="1" thickBot="1" x14ac:dyDescent="0.25">
      <c r="A25" s="117" t="s">
        <v>7</v>
      </c>
      <c r="B25" s="118"/>
      <c r="C25" s="118" t="s">
        <v>3</v>
      </c>
      <c r="D25" s="118"/>
      <c r="E25" s="118" t="s">
        <v>31</v>
      </c>
      <c r="F25" s="118"/>
      <c r="G25" s="118"/>
      <c r="H25" s="118"/>
      <c r="I25" s="118"/>
      <c r="J25" s="118"/>
      <c r="K25" s="118"/>
      <c r="L25" s="119"/>
      <c r="M25" s="120" t="s">
        <v>32</v>
      </c>
      <c r="N25" s="121"/>
      <c r="O25" s="121"/>
      <c r="P25" s="121"/>
      <c r="Q25" s="121"/>
      <c r="R25" s="121"/>
      <c r="S25" s="121"/>
      <c r="T25" s="122"/>
      <c r="U25" s="120" t="s">
        <v>32</v>
      </c>
      <c r="V25" s="121"/>
      <c r="W25" s="121"/>
      <c r="X25" s="121"/>
      <c r="Y25" s="121"/>
      <c r="Z25" s="121"/>
      <c r="AA25" s="121"/>
      <c r="AB25" s="122"/>
      <c r="AC25" s="120" t="s">
        <v>32</v>
      </c>
      <c r="AD25" s="121"/>
      <c r="AE25" s="121"/>
      <c r="AF25" s="121"/>
      <c r="AG25" s="121"/>
      <c r="AH25" s="121"/>
      <c r="AI25" s="121"/>
      <c r="AJ25" s="122"/>
      <c r="AK25" s="120" t="s">
        <v>32</v>
      </c>
      <c r="AL25" s="121"/>
      <c r="AM25" s="121"/>
      <c r="AN25" s="121"/>
      <c r="AO25" s="121"/>
      <c r="AP25" s="121"/>
      <c r="AQ25" s="121"/>
      <c r="AR25" s="122"/>
    </row>
    <row r="26" spans="1:44" x14ac:dyDescent="0.2">
      <c r="A26" s="111">
        <v>110</v>
      </c>
      <c r="B26" s="112"/>
      <c r="C26" s="112" t="s">
        <v>243</v>
      </c>
      <c r="D26" s="112"/>
      <c r="E26" s="113" t="s">
        <v>33</v>
      </c>
      <c r="F26" s="113"/>
      <c r="G26" s="113"/>
      <c r="H26" s="113"/>
      <c r="I26" s="113"/>
      <c r="J26" s="113"/>
      <c r="K26" s="113"/>
      <c r="L26" s="114"/>
      <c r="M26" s="108">
        <v>115</v>
      </c>
      <c r="N26" s="109"/>
      <c r="O26" s="109"/>
      <c r="P26" s="109"/>
      <c r="Q26" s="109"/>
      <c r="R26" s="109"/>
      <c r="S26" s="109"/>
      <c r="T26" s="110"/>
      <c r="U26" s="108">
        <v>115</v>
      </c>
      <c r="V26" s="109"/>
      <c r="W26" s="109"/>
      <c r="X26" s="109"/>
      <c r="Y26" s="109"/>
      <c r="Z26" s="109"/>
      <c r="AA26" s="109"/>
      <c r="AB26" s="110"/>
      <c r="AC26" s="108">
        <v>115</v>
      </c>
      <c r="AD26" s="109"/>
      <c r="AE26" s="109"/>
      <c r="AF26" s="109"/>
      <c r="AG26" s="109"/>
      <c r="AH26" s="109"/>
      <c r="AI26" s="109"/>
      <c r="AJ26" s="110"/>
      <c r="AK26" s="108">
        <v>115</v>
      </c>
      <c r="AL26" s="109"/>
      <c r="AM26" s="109"/>
      <c r="AN26" s="109"/>
      <c r="AO26" s="109"/>
      <c r="AP26" s="109"/>
      <c r="AQ26" s="109"/>
      <c r="AR26" s="110"/>
    </row>
    <row r="27" spans="1:44" x14ac:dyDescent="0.2">
      <c r="A27" s="104">
        <v>110</v>
      </c>
      <c r="B27" s="105"/>
      <c r="C27" s="105" t="s">
        <v>244</v>
      </c>
      <c r="D27" s="105"/>
      <c r="E27" s="106" t="s">
        <v>34</v>
      </c>
      <c r="F27" s="106"/>
      <c r="G27" s="106"/>
      <c r="H27" s="106"/>
      <c r="I27" s="106"/>
      <c r="J27" s="106"/>
      <c r="K27" s="106"/>
      <c r="L27" s="107"/>
      <c r="M27" s="94">
        <v>114</v>
      </c>
      <c r="N27" s="95"/>
      <c r="O27" s="95"/>
      <c r="P27" s="95"/>
      <c r="Q27" s="95"/>
      <c r="R27" s="95"/>
      <c r="S27" s="95"/>
      <c r="T27" s="96"/>
      <c r="U27" s="94">
        <v>115</v>
      </c>
      <c r="V27" s="95"/>
      <c r="W27" s="95"/>
      <c r="X27" s="95"/>
      <c r="Y27" s="95"/>
      <c r="Z27" s="95"/>
      <c r="AA27" s="95"/>
      <c r="AB27" s="96"/>
      <c r="AC27" s="94">
        <v>115</v>
      </c>
      <c r="AD27" s="95"/>
      <c r="AE27" s="95"/>
      <c r="AF27" s="95"/>
      <c r="AG27" s="95"/>
      <c r="AH27" s="95"/>
      <c r="AI27" s="95"/>
      <c r="AJ27" s="96"/>
      <c r="AK27" s="94">
        <v>116</v>
      </c>
      <c r="AL27" s="95"/>
      <c r="AM27" s="95"/>
      <c r="AN27" s="95"/>
      <c r="AO27" s="95"/>
      <c r="AP27" s="95"/>
      <c r="AQ27" s="95"/>
      <c r="AR27" s="96"/>
    </row>
    <row r="28" spans="1:44" x14ac:dyDescent="0.2">
      <c r="A28" s="104">
        <v>6</v>
      </c>
      <c r="B28" s="105"/>
      <c r="C28" s="105" t="s">
        <v>243</v>
      </c>
      <c r="D28" s="105"/>
      <c r="E28" s="106" t="s">
        <v>35</v>
      </c>
      <c r="F28" s="106"/>
      <c r="G28" s="106"/>
      <c r="H28" s="106"/>
      <c r="I28" s="106"/>
      <c r="J28" s="106"/>
      <c r="K28" s="106"/>
      <c r="L28" s="107"/>
      <c r="M28" s="94">
        <v>6.5</v>
      </c>
      <c r="N28" s="95"/>
      <c r="O28" s="95"/>
      <c r="P28" s="95"/>
      <c r="Q28" s="95"/>
      <c r="R28" s="95"/>
      <c r="S28" s="95"/>
      <c r="T28" s="96"/>
      <c r="U28" s="94">
        <v>6.5</v>
      </c>
      <c r="V28" s="95"/>
      <c r="W28" s="95"/>
      <c r="X28" s="95"/>
      <c r="Y28" s="95"/>
      <c r="Z28" s="95"/>
      <c r="AA28" s="95"/>
      <c r="AB28" s="96"/>
      <c r="AC28" s="94">
        <v>6.5</v>
      </c>
      <c r="AD28" s="95"/>
      <c r="AE28" s="95"/>
      <c r="AF28" s="95"/>
      <c r="AG28" s="95"/>
      <c r="AH28" s="95"/>
      <c r="AI28" s="95"/>
      <c r="AJ28" s="96"/>
      <c r="AK28" s="94">
        <v>6.5999999046325684</v>
      </c>
      <c r="AL28" s="95"/>
      <c r="AM28" s="95"/>
      <c r="AN28" s="95"/>
      <c r="AO28" s="95"/>
      <c r="AP28" s="95"/>
      <c r="AQ28" s="95"/>
      <c r="AR28" s="96"/>
    </row>
    <row r="29" spans="1:44" x14ac:dyDescent="0.2">
      <c r="A29" s="104">
        <v>6</v>
      </c>
      <c r="B29" s="105"/>
      <c r="C29" s="105" t="s">
        <v>244</v>
      </c>
      <c r="D29" s="105"/>
      <c r="E29" s="106" t="s">
        <v>36</v>
      </c>
      <c r="F29" s="106"/>
      <c r="G29" s="106"/>
      <c r="H29" s="106"/>
      <c r="I29" s="106"/>
      <c r="J29" s="106"/>
      <c r="K29" s="106"/>
      <c r="L29" s="107"/>
      <c r="M29" s="94">
        <v>6.5</v>
      </c>
      <c r="N29" s="95"/>
      <c r="O29" s="95"/>
      <c r="P29" s="95"/>
      <c r="Q29" s="95"/>
      <c r="R29" s="95"/>
      <c r="S29" s="95"/>
      <c r="T29" s="96"/>
      <c r="U29" s="94">
        <v>6.5</v>
      </c>
      <c r="V29" s="95"/>
      <c r="W29" s="95"/>
      <c r="X29" s="95"/>
      <c r="Y29" s="95"/>
      <c r="Z29" s="95"/>
      <c r="AA29" s="95"/>
      <c r="AB29" s="96"/>
      <c r="AC29" s="94">
        <v>6.5</v>
      </c>
      <c r="AD29" s="95"/>
      <c r="AE29" s="95"/>
      <c r="AF29" s="95"/>
      <c r="AG29" s="95"/>
      <c r="AH29" s="95"/>
      <c r="AI29" s="95"/>
      <c r="AJ29" s="96"/>
      <c r="AK29" s="94">
        <v>6.5</v>
      </c>
      <c r="AL29" s="95"/>
      <c r="AM29" s="95"/>
      <c r="AN29" s="95"/>
      <c r="AO29" s="95"/>
      <c r="AP29" s="95"/>
      <c r="AQ29" s="95"/>
      <c r="AR29" s="96"/>
    </row>
    <row r="30" spans="1:44" x14ac:dyDescent="0.2">
      <c r="A30" s="104">
        <v>6</v>
      </c>
      <c r="B30" s="105"/>
      <c r="C30" s="105" t="s">
        <v>349</v>
      </c>
      <c r="D30" s="105"/>
      <c r="E30" s="106" t="s">
        <v>320</v>
      </c>
      <c r="F30" s="106"/>
      <c r="G30" s="106"/>
      <c r="H30" s="106"/>
      <c r="I30" s="106"/>
      <c r="J30" s="106"/>
      <c r="K30" s="106"/>
      <c r="L30" s="107"/>
      <c r="M30" s="94">
        <v>6.5</v>
      </c>
      <c r="N30" s="95"/>
      <c r="O30" s="95"/>
      <c r="P30" s="95"/>
      <c r="Q30" s="95"/>
      <c r="R30" s="95"/>
      <c r="S30" s="95"/>
      <c r="T30" s="96"/>
      <c r="U30" s="94">
        <v>6.5</v>
      </c>
      <c r="V30" s="95"/>
      <c r="W30" s="95"/>
      <c r="X30" s="95"/>
      <c r="Y30" s="95"/>
      <c r="Z30" s="95"/>
      <c r="AA30" s="95"/>
      <c r="AB30" s="96"/>
      <c r="AC30" s="94">
        <v>6.5</v>
      </c>
      <c r="AD30" s="95"/>
      <c r="AE30" s="95"/>
      <c r="AF30" s="95"/>
      <c r="AG30" s="95"/>
      <c r="AH30" s="95"/>
      <c r="AI30" s="95"/>
      <c r="AJ30" s="96"/>
      <c r="AK30" s="94">
        <v>6.5999999046325684</v>
      </c>
      <c r="AL30" s="95"/>
      <c r="AM30" s="95"/>
      <c r="AN30" s="95"/>
      <c r="AO30" s="95"/>
      <c r="AP30" s="95"/>
      <c r="AQ30" s="95"/>
      <c r="AR30" s="96"/>
    </row>
    <row r="31" spans="1:44" ht="13.5" thickBot="1" x14ac:dyDescent="0.25">
      <c r="A31" s="97">
        <v>6</v>
      </c>
      <c r="B31" s="98"/>
      <c r="C31" s="98" t="s">
        <v>350</v>
      </c>
      <c r="D31" s="98"/>
      <c r="E31" s="99" t="s">
        <v>349</v>
      </c>
      <c r="F31" s="99"/>
      <c r="G31" s="99"/>
      <c r="H31" s="99"/>
      <c r="I31" s="99"/>
      <c r="J31" s="99"/>
      <c r="K31" s="99"/>
      <c r="L31" s="100"/>
      <c r="M31" s="101">
        <v>6.5</v>
      </c>
      <c r="N31" s="102"/>
      <c r="O31" s="102"/>
      <c r="P31" s="102"/>
      <c r="Q31" s="102"/>
      <c r="R31" s="102"/>
      <c r="S31" s="102"/>
      <c r="T31" s="103"/>
      <c r="U31" s="101">
        <v>6.5</v>
      </c>
      <c r="V31" s="102"/>
      <c r="W31" s="102"/>
      <c r="X31" s="102"/>
      <c r="Y31" s="102"/>
      <c r="Z31" s="102"/>
      <c r="AA31" s="102"/>
      <c r="AB31" s="103"/>
      <c r="AC31" s="101">
        <v>6.5</v>
      </c>
      <c r="AD31" s="102"/>
      <c r="AE31" s="102"/>
      <c r="AF31" s="102"/>
      <c r="AG31" s="102"/>
      <c r="AH31" s="102"/>
      <c r="AI31" s="102"/>
      <c r="AJ31" s="103"/>
      <c r="AK31" s="101">
        <v>6.5999999046325684</v>
      </c>
      <c r="AL31" s="102"/>
      <c r="AM31" s="102"/>
      <c r="AN31" s="102"/>
      <c r="AO31" s="102"/>
      <c r="AP31" s="102"/>
      <c r="AQ31" s="102"/>
      <c r="AR31" s="103"/>
    </row>
    <row r="32" spans="1:44" ht="30" customHeight="1" thickBot="1" x14ac:dyDescent="0.25">
      <c r="A32" s="88" t="s">
        <v>37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</row>
    <row r="33" spans="1:44" ht="15" customHeight="1" x14ac:dyDescent="0.2">
      <c r="A33" s="89" t="s">
        <v>3</v>
      </c>
      <c r="B33" s="90"/>
      <c r="C33" s="90"/>
      <c r="D33" s="90"/>
      <c r="E33" s="90" t="s">
        <v>38</v>
      </c>
      <c r="F33" s="90"/>
      <c r="G33" s="90" t="s">
        <v>39</v>
      </c>
      <c r="H33" s="90"/>
      <c r="I33" s="90" t="s">
        <v>40</v>
      </c>
      <c r="J33" s="90"/>
      <c r="K33" s="90" t="s">
        <v>41</v>
      </c>
      <c r="L33" s="93"/>
      <c r="M33" s="86" t="s">
        <v>11</v>
      </c>
      <c r="N33" s="80"/>
      <c r="O33" s="78" t="s">
        <v>12</v>
      </c>
      <c r="P33" s="79"/>
      <c r="Q33" s="80"/>
      <c r="R33" s="78" t="s">
        <v>13</v>
      </c>
      <c r="S33" s="79"/>
      <c r="T33" s="84"/>
      <c r="U33" s="86" t="s">
        <v>11</v>
      </c>
      <c r="V33" s="80"/>
      <c r="W33" s="78" t="s">
        <v>12</v>
      </c>
      <c r="X33" s="79"/>
      <c r="Y33" s="80"/>
      <c r="Z33" s="78" t="s">
        <v>13</v>
      </c>
      <c r="AA33" s="79"/>
      <c r="AB33" s="84"/>
      <c r="AC33" s="86" t="s">
        <v>11</v>
      </c>
      <c r="AD33" s="80"/>
      <c r="AE33" s="78" t="s">
        <v>12</v>
      </c>
      <c r="AF33" s="79"/>
      <c r="AG33" s="80"/>
      <c r="AH33" s="78" t="s">
        <v>13</v>
      </c>
      <c r="AI33" s="79"/>
      <c r="AJ33" s="84"/>
      <c r="AK33" s="86" t="s">
        <v>11</v>
      </c>
      <c r="AL33" s="80"/>
      <c r="AM33" s="78" t="s">
        <v>12</v>
      </c>
      <c r="AN33" s="79"/>
      <c r="AO33" s="80"/>
      <c r="AP33" s="78" t="s">
        <v>13</v>
      </c>
      <c r="AQ33" s="79"/>
      <c r="AR33" s="84"/>
    </row>
    <row r="34" spans="1:44" ht="15.75" customHeight="1" thickBot="1" x14ac:dyDescent="0.25">
      <c r="A34" s="91"/>
      <c r="B34" s="92"/>
      <c r="C34" s="92"/>
      <c r="D34" s="92"/>
      <c r="E34" s="29" t="s">
        <v>42</v>
      </c>
      <c r="F34" s="29" t="s">
        <v>43</v>
      </c>
      <c r="G34" s="29" t="s">
        <v>42</v>
      </c>
      <c r="H34" s="29" t="s">
        <v>43</v>
      </c>
      <c r="I34" s="29" t="s">
        <v>42</v>
      </c>
      <c r="J34" s="29" t="s">
        <v>43</v>
      </c>
      <c r="K34" s="29" t="s">
        <v>42</v>
      </c>
      <c r="L34" s="9" t="s">
        <v>43</v>
      </c>
      <c r="M34" s="87"/>
      <c r="N34" s="83"/>
      <c r="O34" s="81"/>
      <c r="P34" s="82"/>
      <c r="Q34" s="83"/>
      <c r="R34" s="81"/>
      <c r="S34" s="82"/>
      <c r="T34" s="85"/>
      <c r="U34" s="87"/>
      <c r="V34" s="83"/>
      <c r="W34" s="81"/>
      <c r="X34" s="82"/>
      <c r="Y34" s="83"/>
      <c r="Z34" s="81"/>
      <c r="AA34" s="82"/>
      <c r="AB34" s="85"/>
      <c r="AC34" s="87"/>
      <c r="AD34" s="83"/>
      <c r="AE34" s="81"/>
      <c r="AF34" s="82"/>
      <c r="AG34" s="83"/>
      <c r="AH34" s="81"/>
      <c r="AI34" s="82"/>
      <c r="AJ34" s="85"/>
      <c r="AK34" s="87"/>
      <c r="AL34" s="83"/>
      <c r="AM34" s="81"/>
      <c r="AN34" s="82"/>
      <c r="AO34" s="83"/>
      <c r="AP34" s="81"/>
      <c r="AQ34" s="82"/>
      <c r="AR34" s="85"/>
    </row>
    <row r="35" spans="1:44" x14ac:dyDescent="0.2">
      <c r="A35" s="67" t="s">
        <v>254</v>
      </c>
      <c r="B35" s="68"/>
      <c r="C35" s="68"/>
      <c r="D35" s="68"/>
      <c r="E35" s="35"/>
      <c r="F35" s="35"/>
      <c r="G35" s="35"/>
      <c r="H35" s="35"/>
      <c r="I35" s="35"/>
      <c r="J35" s="35"/>
      <c r="K35" s="35"/>
      <c r="L35" s="69"/>
      <c r="M35" s="70"/>
      <c r="N35" s="71"/>
      <c r="O35" s="72"/>
      <c r="P35" s="72"/>
      <c r="Q35" s="72"/>
      <c r="R35" s="72"/>
      <c r="S35" s="72"/>
      <c r="T35" s="73"/>
      <c r="U35" s="70"/>
      <c r="V35" s="71"/>
      <c r="W35" s="72"/>
      <c r="X35" s="72"/>
      <c r="Y35" s="72"/>
      <c r="Z35" s="72"/>
      <c r="AA35" s="72"/>
      <c r="AB35" s="73"/>
      <c r="AC35" s="70"/>
      <c r="AD35" s="71"/>
      <c r="AE35" s="72"/>
      <c r="AF35" s="72"/>
      <c r="AG35" s="72"/>
      <c r="AH35" s="72"/>
      <c r="AI35" s="72"/>
      <c r="AJ35" s="73"/>
      <c r="AK35" s="70"/>
      <c r="AL35" s="71"/>
      <c r="AM35" s="72"/>
      <c r="AN35" s="72"/>
      <c r="AO35" s="72"/>
      <c r="AP35" s="72"/>
      <c r="AQ35" s="72"/>
      <c r="AR35" s="73"/>
    </row>
    <row r="36" spans="1:44" x14ac:dyDescent="0.2">
      <c r="A36" s="57" t="s">
        <v>255</v>
      </c>
      <c r="B36" s="58"/>
      <c r="C36" s="58"/>
      <c r="D36" s="58"/>
      <c r="E36" s="24"/>
      <c r="F36" s="24"/>
      <c r="G36" s="24"/>
      <c r="H36" s="24"/>
      <c r="I36" s="24"/>
      <c r="J36" s="24"/>
      <c r="K36" s="24"/>
      <c r="L36" s="21"/>
      <c r="M36" s="61">
        <f>M6</f>
        <v>74.750802957868089</v>
      </c>
      <c r="N36" s="62"/>
      <c r="O36" s="59">
        <f>-O6</f>
        <v>6.0411276319587097</v>
      </c>
      <c r="P36" s="59"/>
      <c r="Q36" s="59"/>
      <c r="R36" s="59">
        <f>-Q6</f>
        <v>-13.608676710900323</v>
      </c>
      <c r="S36" s="59"/>
      <c r="T36" s="60"/>
      <c r="U36" s="61">
        <f>U6</f>
        <v>71.352584143374187</v>
      </c>
      <c r="V36" s="62"/>
      <c r="W36" s="59">
        <f>-W6</f>
        <v>6.1873678171152227</v>
      </c>
      <c r="X36" s="59"/>
      <c r="Y36" s="59"/>
      <c r="Z36" s="59">
        <f>-Y6</f>
        <v>-12.794901050513793</v>
      </c>
      <c r="AA36" s="59"/>
      <c r="AB36" s="60"/>
      <c r="AC36" s="61">
        <f>AC6</f>
        <v>69.763406859225555</v>
      </c>
      <c r="AD36" s="62"/>
      <c r="AE36" s="59">
        <f>-AE6</f>
        <v>5.9004418833036461</v>
      </c>
      <c r="AF36" s="59"/>
      <c r="AG36" s="59"/>
      <c r="AH36" s="59">
        <f>-AG6</f>
        <v>-12.580951865482707</v>
      </c>
      <c r="AI36" s="59"/>
      <c r="AJ36" s="60"/>
      <c r="AK36" s="61">
        <f>AK6</f>
        <v>71.838151332687659</v>
      </c>
      <c r="AL36" s="62"/>
      <c r="AM36" s="59">
        <f>-AM6</f>
        <v>5.9950835995156782</v>
      </c>
      <c r="AN36" s="59"/>
      <c r="AO36" s="59"/>
      <c r="AP36" s="59">
        <f>-AO6</f>
        <v>-12.99271096095813</v>
      </c>
      <c r="AQ36" s="59"/>
      <c r="AR36" s="60"/>
    </row>
    <row r="37" spans="1:44" x14ac:dyDescent="0.2">
      <c r="A37" s="57" t="s">
        <v>256</v>
      </c>
      <c r="B37" s="58"/>
      <c r="C37" s="58"/>
      <c r="D37" s="58"/>
      <c r="E37" s="24"/>
      <c r="F37" s="24"/>
      <c r="G37" s="24"/>
      <c r="H37" s="24"/>
      <c r="I37" s="24"/>
      <c r="J37" s="24"/>
      <c r="K37" s="24"/>
      <c r="L37" s="21"/>
      <c r="M37" s="61">
        <f>M12</f>
        <v>54.389518127921605</v>
      </c>
      <c r="N37" s="62"/>
      <c r="O37" s="59">
        <f>-O12</f>
        <v>-8.9409425668901594</v>
      </c>
      <c r="P37" s="59"/>
      <c r="Q37" s="59"/>
      <c r="R37" s="59">
        <f>-Q12</f>
        <v>-6.1177538285191906</v>
      </c>
      <c r="S37" s="59"/>
      <c r="T37" s="60"/>
      <c r="U37" s="61">
        <f>U12</f>
        <v>36.708619537419878</v>
      </c>
      <c r="V37" s="62"/>
      <c r="W37" s="59">
        <f>-W12</f>
        <v>-4.0368765048460808</v>
      </c>
      <c r="X37" s="59"/>
      <c r="Y37" s="59"/>
      <c r="Z37" s="59">
        <f>-Y12</f>
        <v>-6.096441021213276</v>
      </c>
      <c r="AA37" s="59"/>
      <c r="AB37" s="60"/>
      <c r="AC37" s="61">
        <f>AC12</f>
        <v>20.973075157414328</v>
      </c>
      <c r="AD37" s="62"/>
      <c r="AE37" s="59">
        <f>-AE12</f>
        <v>-3.2648658865367737</v>
      </c>
      <c r="AF37" s="59"/>
      <c r="AG37" s="59"/>
      <c r="AH37" s="59">
        <f>-AG12</f>
        <v>-2.606240260176317</v>
      </c>
      <c r="AI37" s="59"/>
      <c r="AJ37" s="60"/>
      <c r="AK37" s="61">
        <f>AK12</f>
        <v>66.000397766982388</v>
      </c>
      <c r="AL37" s="62"/>
      <c r="AM37" s="59">
        <f>-AM12</f>
        <v>-10.483510645287851</v>
      </c>
      <c r="AN37" s="59"/>
      <c r="AO37" s="59"/>
      <c r="AP37" s="59">
        <f>-AO12</f>
        <v>-7.9323633112633676</v>
      </c>
      <c r="AQ37" s="59"/>
      <c r="AR37" s="60"/>
    </row>
    <row r="38" spans="1:44" x14ac:dyDescent="0.2">
      <c r="A38" s="57" t="s">
        <v>351</v>
      </c>
      <c r="B38" s="58"/>
      <c r="C38" s="58"/>
      <c r="D38" s="58"/>
      <c r="E38" s="24"/>
      <c r="F38" s="24"/>
      <c r="G38" s="24"/>
      <c r="H38" s="24"/>
      <c r="I38" s="24"/>
      <c r="J38" s="24"/>
      <c r="K38" s="24"/>
      <c r="L38" s="21"/>
      <c r="M38" s="51">
        <v>150</v>
      </c>
      <c r="N38" s="52"/>
      <c r="O38" s="211">
        <v>3.1410000324249268</v>
      </c>
      <c r="P38" s="211"/>
      <c r="Q38" s="211"/>
      <c r="R38" s="211">
        <v>32.762001037597656</v>
      </c>
      <c r="S38" s="211"/>
      <c r="T38" s="235"/>
      <c r="U38" s="51">
        <v>175</v>
      </c>
      <c r="V38" s="52"/>
      <c r="W38" s="211">
        <v>3.4709999561309814</v>
      </c>
      <c r="X38" s="211"/>
      <c r="Y38" s="211"/>
      <c r="Z38" s="211">
        <v>29.791999816894531</v>
      </c>
      <c r="AA38" s="211"/>
      <c r="AB38" s="235"/>
      <c r="AC38" s="51">
        <v>155</v>
      </c>
      <c r="AD38" s="52"/>
      <c r="AE38" s="211">
        <v>5.4120001792907715</v>
      </c>
      <c r="AF38" s="211"/>
      <c r="AG38" s="211"/>
      <c r="AH38" s="211">
        <v>30.570999145507813</v>
      </c>
      <c r="AI38" s="211"/>
      <c r="AJ38" s="235"/>
      <c r="AK38" s="51">
        <v>150</v>
      </c>
      <c r="AL38" s="52"/>
      <c r="AM38" s="211">
        <v>4.7379999160766602</v>
      </c>
      <c r="AN38" s="211"/>
      <c r="AO38" s="211"/>
      <c r="AP38" s="211">
        <v>31.204000473022461</v>
      </c>
      <c r="AQ38" s="211"/>
      <c r="AR38" s="235"/>
    </row>
    <row r="39" spans="1:44" x14ac:dyDescent="0.2">
      <c r="A39" s="57" t="s">
        <v>352</v>
      </c>
      <c r="B39" s="58"/>
      <c r="C39" s="58"/>
      <c r="D39" s="58"/>
      <c r="E39" s="24"/>
      <c r="F39" s="24"/>
      <c r="G39" s="24"/>
      <c r="H39" s="24"/>
      <c r="I39" s="24"/>
      <c r="J39" s="24"/>
      <c r="K39" s="24"/>
      <c r="L39" s="21"/>
      <c r="M39" s="51">
        <v>200</v>
      </c>
      <c r="N39" s="52"/>
      <c r="O39" s="211">
        <v>-44.562999725341797</v>
      </c>
      <c r="P39" s="211"/>
      <c r="Q39" s="211"/>
      <c r="R39" s="211">
        <v>-7.0920000076293945</v>
      </c>
      <c r="S39" s="211"/>
      <c r="T39" s="235"/>
      <c r="U39" s="51">
        <v>265</v>
      </c>
      <c r="V39" s="52"/>
      <c r="W39" s="211">
        <v>-61.071998596191406</v>
      </c>
      <c r="X39" s="211"/>
      <c r="Y39" s="211"/>
      <c r="Z39" s="211">
        <v>-12.416000366210938</v>
      </c>
      <c r="AA39" s="211"/>
      <c r="AB39" s="235"/>
      <c r="AC39" s="51">
        <v>240</v>
      </c>
      <c r="AD39" s="52"/>
      <c r="AE39" s="211">
        <v>-59.435001373291016</v>
      </c>
      <c r="AF39" s="211"/>
      <c r="AG39" s="211"/>
      <c r="AH39" s="211">
        <v>-14.317000389099121</v>
      </c>
      <c r="AI39" s="211"/>
      <c r="AJ39" s="235"/>
      <c r="AK39" s="51">
        <v>260</v>
      </c>
      <c r="AL39" s="52"/>
      <c r="AM39" s="211">
        <v>-51.919998168945313</v>
      </c>
      <c r="AN39" s="211"/>
      <c r="AO39" s="211"/>
      <c r="AP39" s="211">
        <v>-8.2189998626708984</v>
      </c>
      <c r="AQ39" s="211"/>
      <c r="AR39" s="235"/>
    </row>
    <row r="40" spans="1:44" x14ac:dyDescent="0.2">
      <c r="A40" s="57" t="s">
        <v>353</v>
      </c>
      <c r="B40" s="58"/>
      <c r="C40" s="58"/>
      <c r="D40" s="58"/>
      <c r="E40" s="24"/>
      <c r="F40" s="24"/>
      <c r="G40" s="24"/>
      <c r="H40" s="24"/>
      <c r="I40" s="24"/>
      <c r="J40" s="24"/>
      <c r="K40" s="24"/>
      <c r="L40" s="21"/>
      <c r="M40" s="51">
        <v>50</v>
      </c>
      <c r="N40" s="52"/>
      <c r="O40" s="211">
        <v>-15.180000305175781</v>
      </c>
      <c r="P40" s="211"/>
      <c r="Q40" s="211"/>
      <c r="R40" s="211">
        <v>-2.2000000476837158</v>
      </c>
      <c r="S40" s="211"/>
      <c r="T40" s="235"/>
      <c r="U40" s="51">
        <v>50</v>
      </c>
      <c r="V40" s="52"/>
      <c r="W40" s="211">
        <v>-11</v>
      </c>
      <c r="X40" s="211"/>
      <c r="Y40" s="211"/>
      <c r="Z40" s="211">
        <v>-0.6600000262260437</v>
      </c>
      <c r="AA40" s="211"/>
      <c r="AB40" s="235"/>
      <c r="AC40" s="51">
        <v>50</v>
      </c>
      <c r="AD40" s="52"/>
      <c r="AE40" s="211">
        <v>-11.880000114440918</v>
      </c>
      <c r="AF40" s="211"/>
      <c r="AG40" s="211"/>
      <c r="AH40" s="211">
        <v>-1.1000000238418579</v>
      </c>
      <c r="AI40" s="211"/>
      <c r="AJ40" s="235"/>
      <c r="AK40" s="51">
        <v>50</v>
      </c>
      <c r="AL40" s="52"/>
      <c r="AM40" s="211">
        <v>-11.659999847412109</v>
      </c>
      <c r="AN40" s="211"/>
      <c r="AO40" s="211"/>
      <c r="AP40" s="211">
        <v>-1.3200000524520874</v>
      </c>
      <c r="AQ40" s="211"/>
      <c r="AR40" s="235"/>
    </row>
    <row r="41" spans="1:44" x14ac:dyDescent="0.2">
      <c r="A41" s="57" t="s">
        <v>354</v>
      </c>
      <c r="B41" s="58"/>
      <c r="C41" s="58"/>
      <c r="D41" s="58"/>
      <c r="E41" s="24"/>
      <c r="F41" s="24"/>
      <c r="G41" s="24"/>
      <c r="H41" s="24"/>
      <c r="I41" s="24"/>
      <c r="J41" s="24"/>
      <c r="K41" s="24"/>
      <c r="L41" s="21"/>
      <c r="M41" s="51">
        <v>200</v>
      </c>
      <c r="N41" s="52"/>
      <c r="O41" s="211">
        <v>38.411998748779297</v>
      </c>
      <c r="P41" s="211"/>
      <c r="Q41" s="211"/>
      <c r="R41" s="211">
        <v>-16.851999282836914</v>
      </c>
      <c r="S41" s="211"/>
      <c r="T41" s="235"/>
      <c r="U41" s="51">
        <v>200</v>
      </c>
      <c r="V41" s="52"/>
      <c r="W41" s="211">
        <v>40.832000732421875</v>
      </c>
      <c r="X41" s="211"/>
      <c r="Y41" s="211"/>
      <c r="Z41" s="211">
        <v>-15.048000335693359</v>
      </c>
      <c r="AA41" s="211"/>
      <c r="AB41" s="235"/>
      <c r="AC41" s="51">
        <v>200</v>
      </c>
      <c r="AD41" s="52"/>
      <c r="AE41" s="211">
        <v>38.610000610351563</v>
      </c>
      <c r="AF41" s="211"/>
      <c r="AG41" s="211"/>
      <c r="AH41" s="211">
        <v>-16.214000701904297</v>
      </c>
      <c r="AI41" s="211"/>
      <c r="AJ41" s="235"/>
      <c r="AK41" s="51">
        <v>200</v>
      </c>
      <c r="AL41" s="52"/>
      <c r="AM41" s="211">
        <v>39.094001770019531</v>
      </c>
      <c r="AN41" s="211"/>
      <c r="AO41" s="211"/>
      <c r="AP41" s="211">
        <v>-16.917999267578125</v>
      </c>
      <c r="AQ41" s="211"/>
      <c r="AR41" s="235"/>
    </row>
    <row r="42" spans="1:44" ht="13.5" thickBot="1" x14ac:dyDescent="0.25">
      <c r="A42" s="74" t="s">
        <v>259</v>
      </c>
      <c r="B42" s="75"/>
      <c r="C42" s="75"/>
      <c r="D42" s="75"/>
      <c r="E42" s="76"/>
      <c r="F42" s="76"/>
      <c r="G42" s="76"/>
      <c r="H42" s="76"/>
      <c r="I42" s="76"/>
      <c r="J42" s="76"/>
      <c r="K42" s="76"/>
      <c r="L42" s="77"/>
      <c r="M42" s="65"/>
      <c r="N42" s="66"/>
      <c r="O42" s="63">
        <f>SUM(O36:Q41)</f>
        <v>-21.089816184244803</v>
      </c>
      <c r="P42" s="63"/>
      <c r="Q42" s="63"/>
      <c r="R42" s="63">
        <f>SUM(R36:T41)</f>
        <v>-13.108428839971882</v>
      </c>
      <c r="S42" s="63"/>
      <c r="T42" s="64"/>
      <c r="U42" s="65"/>
      <c r="V42" s="66"/>
      <c r="W42" s="63">
        <f>SUM(W36:Y41)</f>
        <v>-25.618506595369411</v>
      </c>
      <c r="X42" s="63"/>
      <c r="Y42" s="63"/>
      <c r="Z42" s="63">
        <f>SUM(Z36:AB41)</f>
        <v>-17.22334298296288</v>
      </c>
      <c r="AA42" s="63"/>
      <c r="AB42" s="64"/>
      <c r="AC42" s="65"/>
      <c r="AD42" s="66"/>
      <c r="AE42" s="63">
        <f>SUM(AE36:AG41)</f>
        <v>-24.657424701322725</v>
      </c>
      <c r="AF42" s="63"/>
      <c r="AG42" s="63"/>
      <c r="AH42" s="63">
        <f>SUM(AH36:AJ41)</f>
        <v>-16.247194094996487</v>
      </c>
      <c r="AI42" s="63"/>
      <c r="AJ42" s="64"/>
      <c r="AK42" s="65"/>
      <c r="AL42" s="66"/>
      <c r="AM42" s="63">
        <f>SUM(AM36:AO41)</f>
        <v>-24.2364233760334</v>
      </c>
      <c r="AN42" s="63"/>
      <c r="AO42" s="63"/>
      <c r="AP42" s="63">
        <f>SUM(AP36:AR41)</f>
        <v>-16.178072981900147</v>
      </c>
      <c r="AQ42" s="63"/>
      <c r="AR42" s="64"/>
    </row>
    <row r="43" spans="1:44" x14ac:dyDescent="0.2">
      <c r="A43" s="67" t="s">
        <v>260</v>
      </c>
      <c r="B43" s="68"/>
      <c r="C43" s="68"/>
      <c r="D43" s="68"/>
      <c r="E43" s="35"/>
      <c r="F43" s="35"/>
      <c r="G43" s="35"/>
      <c r="H43" s="35"/>
      <c r="I43" s="35"/>
      <c r="J43" s="35"/>
      <c r="K43" s="35"/>
      <c r="L43" s="69"/>
      <c r="M43" s="70"/>
      <c r="N43" s="71"/>
      <c r="O43" s="72"/>
      <c r="P43" s="72"/>
      <c r="Q43" s="72"/>
      <c r="R43" s="72"/>
      <c r="S43" s="72"/>
      <c r="T43" s="73"/>
      <c r="U43" s="70"/>
      <c r="V43" s="71"/>
      <c r="W43" s="72"/>
      <c r="X43" s="72"/>
      <c r="Y43" s="72"/>
      <c r="Z43" s="72"/>
      <c r="AA43" s="72"/>
      <c r="AB43" s="73"/>
      <c r="AC43" s="70"/>
      <c r="AD43" s="71"/>
      <c r="AE43" s="72"/>
      <c r="AF43" s="72"/>
      <c r="AG43" s="72"/>
      <c r="AH43" s="72"/>
      <c r="AI43" s="72"/>
      <c r="AJ43" s="73"/>
      <c r="AK43" s="70"/>
      <c r="AL43" s="71"/>
      <c r="AM43" s="72"/>
      <c r="AN43" s="72"/>
      <c r="AO43" s="72"/>
      <c r="AP43" s="72"/>
      <c r="AQ43" s="72"/>
      <c r="AR43" s="73"/>
    </row>
    <row r="44" spans="1:44" x14ac:dyDescent="0.2">
      <c r="A44" s="57" t="s">
        <v>261</v>
      </c>
      <c r="B44" s="58"/>
      <c r="C44" s="58"/>
      <c r="D44" s="58"/>
      <c r="E44" s="24"/>
      <c r="F44" s="24"/>
      <c r="G44" s="24"/>
      <c r="H44" s="24"/>
      <c r="I44" s="24"/>
      <c r="J44" s="24"/>
      <c r="K44" s="24"/>
      <c r="L44" s="21"/>
      <c r="M44" s="61">
        <f>M9</f>
        <v>68.559028432869809</v>
      </c>
      <c r="N44" s="62"/>
      <c r="O44" s="59">
        <f>-O9</f>
        <v>5.6406172713291998</v>
      </c>
      <c r="P44" s="59"/>
      <c r="Q44" s="59"/>
      <c r="R44" s="59">
        <f>-Q9</f>
        <v>-12.306108544967811</v>
      </c>
      <c r="S44" s="59"/>
      <c r="T44" s="60"/>
      <c r="U44" s="61">
        <f>U9</f>
        <v>67.76318494277659</v>
      </c>
      <c r="V44" s="62"/>
      <c r="W44" s="59">
        <f>-W9</f>
        <v>6.5045814689268706</v>
      </c>
      <c r="X44" s="59"/>
      <c r="Y44" s="59"/>
      <c r="Z44" s="59">
        <f>-Y9</f>
        <v>-11.826750959445052</v>
      </c>
      <c r="AA44" s="59"/>
      <c r="AB44" s="60"/>
      <c r="AC44" s="61">
        <f>AC9</f>
        <v>67.130746256786921</v>
      </c>
      <c r="AD44" s="62"/>
      <c r="AE44" s="59">
        <f>-AE9</f>
        <v>5.8811390331325564</v>
      </c>
      <c r="AF44" s="59"/>
      <c r="AG44" s="59"/>
      <c r="AH44" s="59">
        <f>-AG9</f>
        <v>-12.008707792159253</v>
      </c>
      <c r="AI44" s="59"/>
      <c r="AJ44" s="60"/>
      <c r="AK44" s="61">
        <f>AK9</f>
        <v>69.872245762379137</v>
      </c>
      <c r="AL44" s="62"/>
      <c r="AM44" s="59">
        <f>-AM9</f>
        <v>5.8308236352634291</v>
      </c>
      <c r="AN44" s="59"/>
      <c r="AO44" s="59"/>
      <c r="AP44" s="59">
        <f>-AO9</f>
        <v>-12.770409114724746</v>
      </c>
      <c r="AQ44" s="59"/>
      <c r="AR44" s="60"/>
    </row>
    <row r="45" spans="1:44" x14ac:dyDescent="0.2">
      <c r="A45" s="57" t="s">
        <v>355</v>
      </c>
      <c r="B45" s="58"/>
      <c r="C45" s="58"/>
      <c r="D45" s="58"/>
      <c r="E45" s="24"/>
      <c r="F45" s="24"/>
      <c r="G45" s="24"/>
      <c r="H45" s="24"/>
      <c r="I45" s="24"/>
      <c r="J45" s="24"/>
      <c r="K45" s="24"/>
      <c r="L45" s="21"/>
      <c r="M45" s="51">
        <v>140</v>
      </c>
      <c r="N45" s="52"/>
      <c r="O45" s="211">
        <v>3.246999979019165</v>
      </c>
      <c r="P45" s="211"/>
      <c r="Q45" s="211"/>
      <c r="R45" s="211">
        <v>31.309999465942383</v>
      </c>
      <c r="S45" s="211"/>
      <c r="T45" s="235"/>
      <c r="U45" s="51">
        <v>145</v>
      </c>
      <c r="V45" s="52"/>
      <c r="W45" s="211">
        <v>2.2569999694824219</v>
      </c>
      <c r="X45" s="211"/>
      <c r="Y45" s="211"/>
      <c r="Z45" s="211">
        <v>28.167999267578125</v>
      </c>
      <c r="AA45" s="211"/>
      <c r="AB45" s="235"/>
      <c r="AC45" s="51">
        <v>143</v>
      </c>
      <c r="AD45" s="52"/>
      <c r="AE45" s="211">
        <v>3.7219998836517334</v>
      </c>
      <c r="AF45" s="211"/>
      <c r="AG45" s="211"/>
      <c r="AH45" s="211">
        <v>28.775999069213867</v>
      </c>
      <c r="AI45" s="211"/>
      <c r="AJ45" s="235"/>
      <c r="AK45" s="51">
        <v>140</v>
      </c>
      <c r="AL45" s="52"/>
      <c r="AM45" s="211">
        <v>3.4319999217987061</v>
      </c>
      <c r="AN45" s="211"/>
      <c r="AO45" s="211"/>
      <c r="AP45" s="211">
        <v>29.488000869750977</v>
      </c>
      <c r="AQ45" s="211"/>
      <c r="AR45" s="235"/>
    </row>
    <row r="46" spans="1:44" x14ac:dyDescent="0.2">
      <c r="A46" s="57" t="s">
        <v>356</v>
      </c>
      <c r="B46" s="58"/>
      <c r="C46" s="58"/>
      <c r="D46" s="58"/>
      <c r="E46" s="24"/>
      <c r="F46" s="24"/>
      <c r="G46" s="24"/>
      <c r="H46" s="24"/>
      <c r="I46" s="24"/>
      <c r="J46" s="24"/>
      <c r="K46" s="24"/>
      <c r="L46" s="21"/>
      <c r="M46" s="51">
        <v>80</v>
      </c>
      <c r="N46" s="52"/>
      <c r="O46" s="211">
        <v>-16.940000534057617</v>
      </c>
      <c r="P46" s="211"/>
      <c r="Q46" s="211"/>
      <c r="R46" s="211">
        <v>-2.6400001049041748</v>
      </c>
      <c r="S46" s="211"/>
      <c r="T46" s="235"/>
      <c r="U46" s="51">
        <v>80</v>
      </c>
      <c r="V46" s="52"/>
      <c r="W46" s="211">
        <v>-13.199999809265137</v>
      </c>
      <c r="X46" s="211"/>
      <c r="Y46" s="211"/>
      <c r="Z46" s="211">
        <v>-1.1000000238418579</v>
      </c>
      <c r="AA46" s="211"/>
      <c r="AB46" s="235"/>
      <c r="AC46" s="51">
        <v>80</v>
      </c>
      <c r="AD46" s="52"/>
      <c r="AE46" s="211">
        <v>-13.859999656677246</v>
      </c>
      <c r="AF46" s="211"/>
      <c r="AG46" s="211"/>
      <c r="AH46" s="211">
        <v>-1.3200000524520874</v>
      </c>
      <c r="AI46" s="211"/>
      <c r="AJ46" s="235"/>
      <c r="AK46" s="51">
        <v>80</v>
      </c>
      <c r="AL46" s="52"/>
      <c r="AM46" s="211">
        <v>-13.640000343322754</v>
      </c>
      <c r="AN46" s="211"/>
      <c r="AO46" s="211"/>
      <c r="AP46" s="211">
        <v>-1.3200000524520874</v>
      </c>
      <c r="AQ46" s="211"/>
      <c r="AR46" s="235"/>
    </row>
    <row r="47" spans="1:44" x14ac:dyDescent="0.2">
      <c r="A47" s="57" t="s">
        <v>357</v>
      </c>
      <c r="B47" s="58"/>
      <c r="C47" s="58"/>
      <c r="D47" s="58"/>
      <c r="E47" s="24"/>
      <c r="F47" s="24"/>
      <c r="G47" s="24"/>
      <c r="H47" s="24"/>
      <c r="I47" s="24"/>
      <c r="J47" s="24"/>
      <c r="K47" s="24"/>
      <c r="L47" s="21"/>
      <c r="M47" s="51">
        <v>100</v>
      </c>
      <c r="N47" s="52"/>
      <c r="O47" s="211">
        <v>29.766000747680664</v>
      </c>
      <c r="P47" s="211"/>
      <c r="Q47" s="211"/>
      <c r="R47" s="211">
        <v>-8.6020002365112305</v>
      </c>
      <c r="S47" s="211"/>
      <c r="T47" s="235"/>
      <c r="U47" s="51">
        <v>100</v>
      </c>
      <c r="V47" s="52"/>
      <c r="W47" s="211">
        <v>30.33799934387207</v>
      </c>
      <c r="X47" s="211"/>
      <c r="Y47" s="211"/>
      <c r="Z47" s="211">
        <v>-7.0840001106262207</v>
      </c>
      <c r="AA47" s="211"/>
      <c r="AB47" s="235"/>
      <c r="AC47" s="51">
        <v>100</v>
      </c>
      <c r="AD47" s="52"/>
      <c r="AE47" s="211">
        <v>28.511999130249023</v>
      </c>
      <c r="AF47" s="211"/>
      <c r="AG47" s="211"/>
      <c r="AH47" s="211">
        <v>-7.9200000762939453</v>
      </c>
      <c r="AI47" s="211"/>
      <c r="AJ47" s="235"/>
      <c r="AK47" s="51">
        <v>100</v>
      </c>
      <c r="AL47" s="52"/>
      <c r="AM47" s="211">
        <v>28.951999664306641</v>
      </c>
      <c r="AN47" s="211"/>
      <c r="AO47" s="211"/>
      <c r="AP47" s="211">
        <v>-8.3819999694824219</v>
      </c>
      <c r="AQ47" s="211"/>
      <c r="AR47" s="235"/>
    </row>
    <row r="48" spans="1:44" ht="13.5" thickBot="1" x14ac:dyDescent="0.25">
      <c r="A48" s="53" t="s">
        <v>264</v>
      </c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6"/>
      <c r="M48" s="47"/>
      <c r="N48" s="48"/>
      <c r="O48" s="42">
        <f>SUM(O44:Q47)</f>
        <v>21.71361746397141</v>
      </c>
      <c r="P48" s="42"/>
      <c r="Q48" s="42"/>
      <c r="R48" s="42">
        <f>SUM(R44:T47)</f>
        <v>7.7618905795591644</v>
      </c>
      <c r="S48" s="42"/>
      <c r="T48" s="43"/>
      <c r="U48" s="47"/>
      <c r="V48" s="48"/>
      <c r="W48" s="42">
        <f>SUM(W44:Y47)</f>
        <v>25.899580973016228</v>
      </c>
      <c r="X48" s="42"/>
      <c r="Y48" s="42"/>
      <c r="Z48" s="42">
        <f>SUM(Z44:AB47)</f>
        <v>8.1572481736649962</v>
      </c>
      <c r="AA48" s="42"/>
      <c r="AB48" s="43"/>
      <c r="AC48" s="47"/>
      <c r="AD48" s="48"/>
      <c r="AE48" s="42">
        <f>SUM(AE44:AG47)</f>
        <v>24.255138390356066</v>
      </c>
      <c r="AF48" s="42"/>
      <c r="AG48" s="42"/>
      <c r="AH48" s="42">
        <f>SUM(AH44:AJ47)</f>
        <v>7.5272911483085814</v>
      </c>
      <c r="AI48" s="42"/>
      <c r="AJ48" s="43"/>
      <c r="AK48" s="47"/>
      <c r="AL48" s="48"/>
      <c r="AM48" s="42">
        <f>SUM(AM44:AO47)</f>
        <v>24.574822878046021</v>
      </c>
      <c r="AN48" s="42"/>
      <c r="AO48" s="42"/>
      <c r="AP48" s="42">
        <f>SUM(AP44:AR47)</f>
        <v>7.0155917330917212</v>
      </c>
      <c r="AQ48" s="42"/>
      <c r="AR48" s="43"/>
    </row>
    <row r="49" spans="1:44" ht="13.5" thickBot="1" x14ac:dyDescent="0.25">
      <c r="A49" s="44" t="s">
        <v>144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33"/>
      <c r="N49" s="34"/>
      <c r="O49" s="31">
        <f>SUM(O36:Q41)+SUM(O44:Q47)</f>
        <v>0.62380127972660659</v>
      </c>
      <c r="P49" s="31"/>
      <c r="Q49" s="31"/>
      <c r="R49" s="31">
        <f>SUM(R36:T41)+SUM(R44:T47)</f>
        <v>-5.3465382604127178</v>
      </c>
      <c r="S49" s="31"/>
      <c r="T49" s="32"/>
      <c r="U49" s="33"/>
      <c r="V49" s="34"/>
      <c r="W49" s="31">
        <f>SUM(W36:Y41)+SUM(W44:Y47)</f>
        <v>0.2810743776468172</v>
      </c>
      <c r="X49" s="31"/>
      <c r="Y49" s="31"/>
      <c r="Z49" s="31">
        <f>SUM(Z36:AB41)+SUM(Z44:AB47)</f>
        <v>-9.0660948092978835</v>
      </c>
      <c r="AA49" s="31"/>
      <c r="AB49" s="32"/>
      <c r="AC49" s="33"/>
      <c r="AD49" s="34"/>
      <c r="AE49" s="31">
        <f>SUM(AE36:AG41)+SUM(AE44:AG47)</f>
        <v>-0.40228631096665879</v>
      </c>
      <c r="AF49" s="31"/>
      <c r="AG49" s="31"/>
      <c r="AH49" s="31">
        <f>SUM(AH36:AJ41)+SUM(AH44:AJ47)</f>
        <v>-8.7199029466879061</v>
      </c>
      <c r="AI49" s="31"/>
      <c r="AJ49" s="32"/>
      <c r="AK49" s="33"/>
      <c r="AL49" s="34"/>
      <c r="AM49" s="31">
        <f>SUM(AM36:AO41)+SUM(AM44:AO47)</f>
        <v>0.3383995020126207</v>
      </c>
      <c r="AN49" s="31"/>
      <c r="AO49" s="31"/>
      <c r="AP49" s="31">
        <f>SUM(AP36:AR41)+SUM(AP44:AR47)</f>
        <v>-9.162481248808426</v>
      </c>
      <c r="AQ49" s="31"/>
      <c r="AR49" s="32"/>
    </row>
    <row r="50" spans="1:44" x14ac:dyDescent="0.2">
      <c r="A50" s="67" t="s">
        <v>358</v>
      </c>
      <c r="B50" s="68"/>
      <c r="C50" s="68"/>
      <c r="D50" s="68"/>
      <c r="E50" s="35"/>
      <c r="F50" s="35"/>
      <c r="G50" s="35"/>
      <c r="H50" s="35"/>
      <c r="I50" s="35"/>
      <c r="J50" s="35"/>
      <c r="K50" s="35"/>
      <c r="L50" s="69"/>
      <c r="M50" s="70"/>
      <c r="N50" s="71"/>
      <c r="O50" s="72"/>
      <c r="P50" s="72"/>
      <c r="Q50" s="72"/>
      <c r="R50" s="72"/>
      <c r="S50" s="72"/>
      <c r="T50" s="73"/>
      <c r="U50" s="70"/>
      <c r="V50" s="71"/>
      <c r="W50" s="72"/>
      <c r="X50" s="72"/>
      <c r="Y50" s="72"/>
      <c r="Z50" s="72"/>
      <c r="AA50" s="72"/>
      <c r="AB50" s="73"/>
      <c r="AC50" s="70"/>
      <c r="AD50" s="71"/>
      <c r="AE50" s="72"/>
      <c r="AF50" s="72"/>
      <c r="AG50" s="72"/>
      <c r="AH50" s="72"/>
      <c r="AI50" s="72"/>
      <c r="AJ50" s="73"/>
      <c r="AK50" s="70"/>
      <c r="AL50" s="71"/>
      <c r="AM50" s="72"/>
      <c r="AN50" s="72"/>
      <c r="AO50" s="72"/>
      <c r="AP50" s="72"/>
      <c r="AQ50" s="72"/>
      <c r="AR50" s="73"/>
    </row>
    <row r="51" spans="1:44" x14ac:dyDescent="0.2">
      <c r="A51" s="57" t="s">
        <v>359</v>
      </c>
      <c r="B51" s="58"/>
      <c r="C51" s="58"/>
      <c r="D51" s="58"/>
      <c r="E51" s="24"/>
      <c r="F51" s="24"/>
      <c r="G51" s="24"/>
      <c r="H51" s="24"/>
      <c r="I51" s="24"/>
      <c r="J51" s="24"/>
      <c r="K51" s="24"/>
      <c r="L51" s="21"/>
      <c r="M51" s="61">
        <f>M7</f>
        <v>1233.6360550615761</v>
      </c>
      <c r="N51" s="62"/>
      <c r="O51" s="59">
        <f>O7</f>
        <v>-6.1919999122619629</v>
      </c>
      <c r="P51" s="59"/>
      <c r="Q51" s="59"/>
      <c r="R51" s="59">
        <f>Q7</f>
        <v>12.432000160217285</v>
      </c>
      <c r="S51" s="59"/>
      <c r="T51" s="60"/>
      <c r="U51" s="61">
        <f>U7</f>
        <v>1179.0203577051325</v>
      </c>
      <c r="V51" s="62"/>
      <c r="W51" s="59">
        <f>W7</f>
        <v>-6.3359999656677246</v>
      </c>
      <c r="X51" s="59"/>
      <c r="Y51" s="59"/>
      <c r="Z51" s="59">
        <f>Y7</f>
        <v>11.663999557495117</v>
      </c>
      <c r="AA51" s="59"/>
      <c r="AB51" s="60"/>
      <c r="AC51" s="61">
        <f>AC7</f>
        <v>1151.9132154657068</v>
      </c>
      <c r="AD51" s="62"/>
      <c r="AE51" s="59">
        <f>AE7</f>
        <v>-6.0479998588562012</v>
      </c>
      <c r="AF51" s="59"/>
      <c r="AG51" s="59"/>
      <c r="AH51" s="59">
        <f>AG7</f>
        <v>11.472000122070312</v>
      </c>
      <c r="AI51" s="59"/>
      <c r="AJ51" s="60"/>
      <c r="AK51" s="61">
        <f>AK7</f>
        <v>1168.120164178328</v>
      </c>
      <c r="AL51" s="62"/>
      <c r="AM51" s="59">
        <f>AM7</f>
        <v>-6.1440000534057617</v>
      </c>
      <c r="AN51" s="59"/>
      <c r="AO51" s="59"/>
      <c r="AP51" s="59">
        <f>AO7</f>
        <v>11.855999946594238</v>
      </c>
      <c r="AQ51" s="59"/>
      <c r="AR51" s="60"/>
    </row>
    <row r="52" spans="1:44" x14ac:dyDescent="0.2">
      <c r="A52" s="57" t="s">
        <v>360</v>
      </c>
      <c r="B52" s="58"/>
      <c r="C52" s="58"/>
      <c r="D52" s="58"/>
      <c r="E52" s="24"/>
      <c r="F52" s="24"/>
      <c r="G52" s="24"/>
      <c r="H52" s="24"/>
      <c r="I52" s="24"/>
      <c r="J52" s="24"/>
      <c r="K52" s="24"/>
      <c r="L52" s="21"/>
      <c r="M52" s="61" t="s">
        <v>128</v>
      </c>
      <c r="N52" s="62"/>
      <c r="O52" s="59">
        <v>0</v>
      </c>
      <c r="P52" s="59"/>
      <c r="Q52" s="59"/>
      <c r="R52" s="59">
        <v>0</v>
      </c>
      <c r="S52" s="59"/>
      <c r="T52" s="60"/>
      <c r="U52" s="61" t="s">
        <v>128</v>
      </c>
      <c r="V52" s="62"/>
      <c r="W52" s="59">
        <v>0</v>
      </c>
      <c r="X52" s="59"/>
      <c r="Y52" s="59"/>
      <c r="Z52" s="59">
        <v>0</v>
      </c>
      <c r="AA52" s="59"/>
      <c r="AB52" s="60"/>
      <c r="AC52" s="61" t="s">
        <v>128</v>
      </c>
      <c r="AD52" s="62"/>
      <c r="AE52" s="59">
        <v>0</v>
      </c>
      <c r="AF52" s="59"/>
      <c r="AG52" s="59"/>
      <c r="AH52" s="59">
        <v>0</v>
      </c>
      <c r="AI52" s="59"/>
      <c r="AJ52" s="60"/>
      <c r="AK52" s="61" t="s">
        <v>128</v>
      </c>
      <c r="AL52" s="62"/>
      <c r="AM52" s="59">
        <v>0</v>
      </c>
      <c r="AN52" s="59"/>
      <c r="AO52" s="59"/>
      <c r="AP52" s="59">
        <v>0</v>
      </c>
      <c r="AQ52" s="59"/>
      <c r="AR52" s="60"/>
    </row>
    <row r="53" spans="1:44" x14ac:dyDescent="0.2">
      <c r="A53" s="57" t="s">
        <v>361</v>
      </c>
      <c r="B53" s="58"/>
      <c r="C53" s="58"/>
      <c r="D53" s="58"/>
      <c r="E53" s="24"/>
      <c r="F53" s="24"/>
      <c r="G53" s="24"/>
      <c r="H53" s="24"/>
      <c r="I53" s="24"/>
      <c r="J53" s="24"/>
      <c r="K53" s="24"/>
      <c r="L53" s="21"/>
      <c r="M53" s="51">
        <v>300</v>
      </c>
      <c r="N53" s="52"/>
      <c r="O53" s="211">
        <v>-6.119999885559082</v>
      </c>
      <c r="P53" s="211"/>
      <c r="Q53" s="211"/>
      <c r="R53" s="211">
        <v>-1.2874399423599243</v>
      </c>
      <c r="S53" s="211"/>
      <c r="T53" s="235"/>
      <c r="U53" s="51">
        <v>300</v>
      </c>
      <c r="V53" s="52"/>
      <c r="W53" s="211">
        <v>-4.320000171661377</v>
      </c>
      <c r="X53" s="211"/>
      <c r="Y53" s="211"/>
      <c r="Z53" s="211">
        <v>-1.9527299404144287</v>
      </c>
      <c r="AA53" s="211"/>
      <c r="AB53" s="235"/>
      <c r="AC53" s="51">
        <v>300</v>
      </c>
      <c r="AD53" s="52"/>
      <c r="AE53" s="211">
        <v>-3.5999999046325684</v>
      </c>
      <c r="AF53" s="211"/>
      <c r="AG53" s="211"/>
      <c r="AH53" s="211">
        <v>-1.8285700082778931</v>
      </c>
      <c r="AI53" s="211"/>
      <c r="AJ53" s="235"/>
      <c r="AK53" s="51">
        <v>250</v>
      </c>
      <c r="AL53" s="52"/>
      <c r="AM53" s="211">
        <v>-5.2199997901916504</v>
      </c>
      <c r="AN53" s="211"/>
      <c r="AO53" s="211"/>
      <c r="AP53" s="211">
        <v>-1.0729700326919556</v>
      </c>
      <c r="AQ53" s="211"/>
      <c r="AR53" s="235"/>
    </row>
    <row r="54" spans="1:44" x14ac:dyDescent="0.2">
      <c r="A54" s="57" t="s">
        <v>362</v>
      </c>
      <c r="B54" s="58"/>
      <c r="C54" s="58"/>
      <c r="D54" s="58"/>
      <c r="E54" s="24"/>
      <c r="F54" s="24"/>
      <c r="G54" s="24"/>
      <c r="H54" s="24"/>
      <c r="I54" s="24"/>
      <c r="J54" s="24"/>
      <c r="K54" s="24"/>
      <c r="L54" s="21"/>
      <c r="M54" s="51">
        <v>80</v>
      </c>
      <c r="N54" s="52"/>
      <c r="O54" s="211">
        <v>-0.93599998950958252</v>
      </c>
      <c r="P54" s="211"/>
      <c r="Q54" s="211"/>
      <c r="R54" s="211">
        <v>-0.87924998998641968</v>
      </c>
      <c r="S54" s="211"/>
      <c r="T54" s="235"/>
      <c r="U54" s="51">
        <v>80</v>
      </c>
      <c r="V54" s="52"/>
      <c r="W54" s="211">
        <v>-0.86400002241134644</v>
      </c>
      <c r="X54" s="211"/>
      <c r="Y54" s="211"/>
      <c r="Z54" s="211">
        <v>-0.59053999185562134</v>
      </c>
      <c r="AA54" s="211"/>
      <c r="AB54" s="235"/>
      <c r="AC54" s="51">
        <v>80</v>
      </c>
      <c r="AD54" s="52"/>
      <c r="AE54" s="211">
        <v>-0.72000002861022949</v>
      </c>
      <c r="AF54" s="211"/>
      <c r="AG54" s="211"/>
      <c r="AH54" s="211">
        <v>-0.36570999026298523</v>
      </c>
      <c r="AI54" s="211"/>
      <c r="AJ54" s="235"/>
      <c r="AK54" s="51">
        <v>80</v>
      </c>
      <c r="AL54" s="52"/>
      <c r="AM54" s="211">
        <v>-1.0080000162124634</v>
      </c>
      <c r="AN54" s="211"/>
      <c r="AO54" s="211"/>
      <c r="AP54" s="211">
        <v>-0.94511997699737549</v>
      </c>
      <c r="AQ54" s="211"/>
      <c r="AR54" s="235"/>
    </row>
    <row r="55" spans="1:44" x14ac:dyDescent="0.2">
      <c r="A55" s="57" t="s">
        <v>363</v>
      </c>
      <c r="B55" s="58"/>
      <c r="C55" s="58"/>
      <c r="D55" s="58"/>
      <c r="E55" s="24">
        <v>47.9</v>
      </c>
      <c r="F55" s="24">
        <v>0.5</v>
      </c>
      <c r="G55" s="24">
        <v>48.9</v>
      </c>
      <c r="H55" s="24">
        <v>35</v>
      </c>
      <c r="I55" s="24"/>
      <c r="J55" s="24"/>
      <c r="K55" s="24"/>
      <c r="L55" s="21"/>
      <c r="M55" s="51">
        <v>100</v>
      </c>
      <c r="N55" s="52"/>
      <c r="O55" s="211">
        <v>-2.1099998950958252</v>
      </c>
      <c r="P55" s="211"/>
      <c r="Q55" s="211"/>
      <c r="R55" s="211">
        <v>-1.2363599538803101</v>
      </c>
      <c r="S55" s="211"/>
      <c r="T55" s="235"/>
      <c r="U55" s="51">
        <v>100</v>
      </c>
      <c r="V55" s="52"/>
      <c r="W55" s="211">
        <v>-1.7999999523162842</v>
      </c>
      <c r="X55" s="211"/>
      <c r="Y55" s="211"/>
      <c r="Z55" s="211">
        <v>-1.3136399984359741</v>
      </c>
      <c r="AA55" s="211"/>
      <c r="AB55" s="235"/>
      <c r="AC55" s="51">
        <v>100</v>
      </c>
      <c r="AD55" s="52"/>
      <c r="AE55" s="211">
        <v>-2.1400001049041748</v>
      </c>
      <c r="AF55" s="211"/>
      <c r="AG55" s="211"/>
      <c r="AH55" s="211">
        <v>-1.059209942817688</v>
      </c>
      <c r="AI55" s="211"/>
      <c r="AJ55" s="235"/>
      <c r="AK55" s="51">
        <v>180</v>
      </c>
      <c r="AL55" s="52"/>
      <c r="AM55" s="211">
        <v>-2.1400001049041748</v>
      </c>
      <c r="AN55" s="211"/>
      <c r="AO55" s="211"/>
      <c r="AP55" s="211">
        <v>-1.1295299530029297</v>
      </c>
      <c r="AQ55" s="211"/>
      <c r="AR55" s="235"/>
    </row>
    <row r="56" spans="1:44" x14ac:dyDescent="0.2">
      <c r="A56" s="57" t="s">
        <v>364</v>
      </c>
      <c r="B56" s="58"/>
      <c r="C56" s="58"/>
      <c r="D56" s="58"/>
      <c r="E56" s="24"/>
      <c r="F56" s="24"/>
      <c r="G56" s="24"/>
      <c r="H56" s="24"/>
      <c r="I56" s="24"/>
      <c r="J56" s="24"/>
      <c r="K56" s="24"/>
      <c r="L56" s="21"/>
      <c r="M56" s="51">
        <v>80</v>
      </c>
      <c r="N56" s="52"/>
      <c r="O56" s="211">
        <v>-1.3200000524520874</v>
      </c>
      <c r="P56" s="211"/>
      <c r="Q56" s="211"/>
      <c r="R56" s="211">
        <v>-0.65022999048233032</v>
      </c>
      <c r="S56" s="211"/>
      <c r="T56" s="235"/>
      <c r="U56" s="51">
        <v>80</v>
      </c>
      <c r="V56" s="52"/>
      <c r="W56" s="211">
        <v>-0.95999997854232788</v>
      </c>
      <c r="X56" s="211"/>
      <c r="Y56" s="211"/>
      <c r="Z56" s="211">
        <v>-0.76727002859115601</v>
      </c>
      <c r="AA56" s="211"/>
      <c r="AB56" s="235"/>
      <c r="AC56" s="51">
        <v>80</v>
      </c>
      <c r="AD56" s="52"/>
      <c r="AE56" s="211">
        <v>-0.72000002861022949</v>
      </c>
      <c r="AF56" s="211"/>
      <c r="AG56" s="211"/>
      <c r="AH56" s="211">
        <v>-0.36570999026298523</v>
      </c>
      <c r="AI56" s="211"/>
      <c r="AJ56" s="235"/>
      <c r="AK56" s="51">
        <v>80</v>
      </c>
      <c r="AL56" s="52"/>
      <c r="AM56" s="211">
        <v>-0.95999997854232788</v>
      </c>
      <c r="AN56" s="211"/>
      <c r="AO56" s="211"/>
      <c r="AP56" s="211">
        <v>-0.85250002145767212</v>
      </c>
      <c r="AQ56" s="211"/>
      <c r="AR56" s="235"/>
    </row>
    <row r="57" spans="1:44" x14ac:dyDescent="0.2">
      <c r="A57" s="57" t="s">
        <v>365</v>
      </c>
      <c r="B57" s="58"/>
      <c r="C57" s="58"/>
      <c r="D57" s="58"/>
      <c r="E57" s="24"/>
      <c r="F57" s="24"/>
      <c r="G57" s="24"/>
      <c r="H57" s="24"/>
      <c r="I57" s="24"/>
      <c r="J57" s="24"/>
      <c r="K57" s="24"/>
      <c r="L57" s="21"/>
      <c r="M57" s="51">
        <v>770</v>
      </c>
      <c r="N57" s="52"/>
      <c r="O57" s="211">
        <v>12</v>
      </c>
      <c r="P57" s="211"/>
      <c r="Q57" s="211"/>
      <c r="R57" s="211">
        <v>2.093019962310791</v>
      </c>
      <c r="S57" s="211"/>
      <c r="T57" s="235"/>
      <c r="U57" s="51">
        <v>770</v>
      </c>
      <c r="V57" s="52"/>
      <c r="W57" s="211">
        <v>8.1599998474121094</v>
      </c>
      <c r="X57" s="211"/>
      <c r="Y57" s="211"/>
      <c r="Z57" s="211">
        <v>2.021820068359375</v>
      </c>
      <c r="AA57" s="211"/>
      <c r="AB57" s="235"/>
      <c r="AC57" s="51">
        <v>790</v>
      </c>
      <c r="AD57" s="52"/>
      <c r="AE57" s="211">
        <v>7.679999828338623</v>
      </c>
      <c r="AF57" s="211"/>
      <c r="AG57" s="211"/>
      <c r="AH57" s="211">
        <v>2.5676200389862061</v>
      </c>
      <c r="AI57" s="211"/>
      <c r="AJ57" s="235"/>
      <c r="AK57" s="51">
        <v>780</v>
      </c>
      <c r="AL57" s="52"/>
      <c r="AM57" s="211">
        <v>12</v>
      </c>
      <c r="AN57" s="211"/>
      <c r="AO57" s="211"/>
      <c r="AP57" s="211">
        <v>2.15625</v>
      </c>
      <c r="AQ57" s="211"/>
      <c r="AR57" s="235"/>
    </row>
    <row r="58" spans="1:44" x14ac:dyDescent="0.2">
      <c r="A58" s="57" t="s">
        <v>366</v>
      </c>
      <c r="B58" s="58"/>
      <c r="C58" s="58"/>
      <c r="D58" s="58"/>
      <c r="E58" s="24"/>
      <c r="F58" s="24"/>
      <c r="G58" s="24"/>
      <c r="H58" s="24"/>
      <c r="I58" s="24"/>
      <c r="J58" s="24"/>
      <c r="K58" s="24"/>
      <c r="L58" s="21"/>
      <c r="M58" s="51">
        <v>250</v>
      </c>
      <c r="N58" s="52"/>
      <c r="O58" s="211">
        <v>-2.880000114440918</v>
      </c>
      <c r="P58" s="211"/>
      <c r="Q58" s="211"/>
      <c r="R58" s="211">
        <v>-1.7823200225830078</v>
      </c>
      <c r="S58" s="211"/>
      <c r="T58" s="235"/>
      <c r="U58" s="51">
        <v>244</v>
      </c>
      <c r="V58" s="52"/>
      <c r="W58" s="211">
        <v>-1.440000057220459</v>
      </c>
      <c r="X58" s="211"/>
      <c r="Y58" s="211"/>
      <c r="Z58" s="211">
        <v>-1.6509100198745728</v>
      </c>
      <c r="AA58" s="211"/>
      <c r="AB58" s="235"/>
      <c r="AC58" s="51">
        <v>231</v>
      </c>
      <c r="AD58" s="52"/>
      <c r="AE58" s="211">
        <v>-1.440000057220459</v>
      </c>
      <c r="AF58" s="211"/>
      <c r="AG58" s="211"/>
      <c r="AH58" s="211">
        <v>-1.7314300537109375</v>
      </c>
      <c r="AI58" s="211"/>
      <c r="AJ58" s="235"/>
      <c r="AK58" s="51">
        <v>170</v>
      </c>
      <c r="AL58" s="52"/>
      <c r="AM58" s="211">
        <v>-1.9199999570846558</v>
      </c>
      <c r="AN58" s="211"/>
      <c r="AO58" s="211"/>
      <c r="AP58" s="211">
        <v>-1.7050000429153442</v>
      </c>
      <c r="AQ58" s="211"/>
      <c r="AR58" s="235"/>
    </row>
    <row r="59" spans="1:44" x14ac:dyDescent="0.2">
      <c r="A59" s="57" t="s">
        <v>367</v>
      </c>
      <c r="B59" s="58"/>
      <c r="C59" s="58"/>
      <c r="D59" s="58"/>
      <c r="E59" s="24"/>
      <c r="F59" s="24"/>
      <c r="G59" s="24"/>
      <c r="H59" s="24"/>
      <c r="I59" s="24"/>
      <c r="J59" s="24"/>
      <c r="K59" s="24"/>
      <c r="L59" s="21"/>
      <c r="M59" s="51">
        <v>200</v>
      </c>
      <c r="N59" s="52"/>
      <c r="O59" s="211">
        <v>2.6400001049041748</v>
      </c>
      <c r="P59" s="211"/>
      <c r="Q59" s="211"/>
      <c r="R59" s="211">
        <v>1.3004599809646606</v>
      </c>
      <c r="S59" s="211"/>
      <c r="T59" s="235"/>
      <c r="U59" s="51">
        <v>250</v>
      </c>
      <c r="V59" s="52"/>
      <c r="W59" s="211">
        <v>1.440000057220459</v>
      </c>
      <c r="X59" s="211"/>
      <c r="Y59" s="211"/>
      <c r="Z59" s="211">
        <v>1.6509100198745728</v>
      </c>
      <c r="AA59" s="211"/>
      <c r="AB59" s="235"/>
      <c r="AC59" s="51">
        <v>200</v>
      </c>
      <c r="AD59" s="52"/>
      <c r="AE59" s="211">
        <v>1.6799999475479126</v>
      </c>
      <c r="AF59" s="211"/>
      <c r="AG59" s="211"/>
      <c r="AH59" s="211">
        <v>1.1866699457168579</v>
      </c>
      <c r="AI59" s="211"/>
      <c r="AJ59" s="235"/>
      <c r="AK59" s="51">
        <v>150</v>
      </c>
      <c r="AL59" s="52"/>
      <c r="AM59" s="211">
        <v>2.7599999904632568</v>
      </c>
      <c r="AN59" s="211"/>
      <c r="AO59" s="211"/>
      <c r="AP59" s="211">
        <v>1.3259400129318237</v>
      </c>
      <c r="AQ59" s="211"/>
      <c r="AR59" s="235"/>
    </row>
    <row r="60" spans="1:44" x14ac:dyDescent="0.2">
      <c r="A60" s="57" t="s">
        <v>368</v>
      </c>
      <c r="B60" s="58"/>
      <c r="C60" s="58"/>
      <c r="D60" s="58"/>
      <c r="E60" s="24">
        <v>48.1</v>
      </c>
      <c r="F60" s="24">
        <v>0.5</v>
      </c>
      <c r="G60" s="24">
        <v>48.9</v>
      </c>
      <c r="H60" s="24">
        <v>35</v>
      </c>
      <c r="I60" s="24"/>
      <c r="J60" s="24"/>
      <c r="K60" s="24"/>
      <c r="L60" s="21"/>
      <c r="M60" s="51">
        <v>100</v>
      </c>
      <c r="N60" s="52"/>
      <c r="O60" s="211">
        <v>-0.64999997615814209</v>
      </c>
      <c r="P60" s="211"/>
      <c r="Q60" s="211"/>
      <c r="R60" s="211">
        <v>-0.30504000186920166</v>
      </c>
      <c r="S60" s="211"/>
      <c r="T60" s="235"/>
      <c r="U60" s="51">
        <v>100</v>
      </c>
      <c r="V60" s="52"/>
      <c r="W60" s="211">
        <v>-0.55000001192092896</v>
      </c>
      <c r="X60" s="211"/>
      <c r="Y60" s="211"/>
      <c r="Z60" s="211">
        <v>-0.125</v>
      </c>
      <c r="AA60" s="211"/>
      <c r="AB60" s="235"/>
      <c r="AC60" s="51">
        <v>100</v>
      </c>
      <c r="AD60" s="52"/>
      <c r="AE60" s="211">
        <v>-0.62000000476837158</v>
      </c>
      <c r="AF60" s="211"/>
      <c r="AG60" s="211"/>
      <c r="AH60" s="211">
        <v>-0.1760299950838089</v>
      </c>
      <c r="AI60" s="211"/>
      <c r="AJ60" s="235"/>
      <c r="AK60" s="51">
        <v>100</v>
      </c>
      <c r="AL60" s="52"/>
      <c r="AM60" s="211">
        <v>-0.57999998331069946</v>
      </c>
      <c r="AN60" s="211"/>
      <c r="AO60" s="211"/>
      <c r="AP60" s="211">
        <v>-0.11922000348567963</v>
      </c>
      <c r="AQ60" s="211"/>
      <c r="AR60" s="235"/>
    </row>
    <row r="61" spans="1:44" x14ac:dyDescent="0.2">
      <c r="A61" s="57" t="s">
        <v>369</v>
      </c>
      <c r="B61" s="58"/>
      <c r="C61" s="58"/>
      <c r="D61" s="58"/>
      <c r="E61" s="24"/>
      <c r="F61" s="24"/>
      <c r="G61" s="24"/>
      <c r="H61" s="24"/>
      <c r="I61" s="24"/>
      <c r="J61" s="24"/>
      <c r="K61" s="24"/>
      <c r="L61" s="21"/>
      <c r="M61" s="51">
        <v>760</v>
      </c>
      <c r="N61" s="52"/>
      <c r="O61" s="211">
        <v>12</v>
      </c>
      <c r="P61" s="211"/>
      <c r="Q61" s="211"/>
      <c r="R61" s="211">
        <v>1.093019962310791</v>
      </c>
      <c r="S61" s="211"/>
      <c r="T61" s="235"/>
      <c r="U61" s="51">
        <v>750</v>
      </c>
      <c r="V61" s="52"/>
      <c r="W61" s="211">
        <v>8.1599998474121094</v>
      </c>
      <c r="X61" s="211"/>
      <c r="Y61" s="211"/>
      <c r="Z61" s="211">
        <v>2.021820068359375</v>
      </c>
      <c r="AA61" s="211"/>
      <c r="AB61" s="235"/>
      <c r="AC61" s="51">
        <v>760</v>
      </c>
      <c r="AD61" s="52"/>
      <c r="AE61" s="211">
        <v>6.2399997711181641</v>
      </c>
      <c r="AF61" s="211"/>
      <c r="AG61" s="211"/>
      <c r="AH61" s="211">
        <v>2.8361899852752686</v>
      </c>
      <c r="AI61" s="211"/>
      <c r="AJ61" s="235"/>
      <c r="AK61" s="51">
        <v>800</v>
      </c>
      <c r="AL61" s="52"/>
      <c r="AM61" s="211">
        <v>12</v>
      </c>
      <c r="AN61" s="211"/>
      <c r="AO61" s="211"/>
      <c r="AP61" s="211">
        <v>2.15625</v>
      </c>
      <c r="AQ61" s="211"/>
      <c r="AR61" s="235"/>
    </row>
    <row r="62" spans="1:44" x14ac:dyDescent="0.2">
      <c r="A62" s="57" t="s">
        <v>370</v>
      </c>
      <c r="B62" s="58"/>
      <c r="C62" s="58"/>
      <c r="D62" s="58"/>
      <c r="E62" s="24"/>
      <c r="F62" s="24"/>
      <c r="G62" s="24"/>
      <c r="H62" s="24"/>
      <c r="I62" s="24"/>
      <c r="J62" s="24"/>
      <c r="K62" s="24"/>
      <c r="L62" s="21"/>
      <c r="M62" s="51">
        <v>0</v>
      </c>
      <c r="N62" s="52"/>
      <c r="O62" s="211">
        <v>0</v>
      </c>
      <c r="P62" s="211"/>
      <c r="Q62" s="211"/>
      <c r="R62" s="211">
        <v>0</v>
      </c>
      <c r="S62" s="211"/>
      <c r="T62" s="235"/>
      <c r="U62" s="51">
        <v>0</v>
      </c>
      <c r="V62" s="52"/>
      <c r="W62" s="211">
        <v>0</v>
      </c>
      <c r="X62" s="211"/>
      <c r="Y62" s="211"/>
      <c r="Z62" s="211">
        <v>0</v>
      </c>
      <c r="AA62" s="211"/>
      <c r="AB62" s="235"/>
      <c r="AC62" s="51">
        <v>0</v>
      </c>
      <c r="AD62" s="52"/>
      <c r="AE62" s="211">
        <v>0</v>
      </c>
      <c r="AF62" s="211"/>
      <c r="AG62" s="211"/>
      <c r="AH62" s="211">
        <v>0</v>
      </c>
      <c r="AI62" s="211"/>
      <c r="AJ62" s="235"/>
      <c r="AK62" s="51">
        <v>0</v>
      </c>
      <c r="AL62" s="52"/>
      <c r="AM62" s="211">
        <v>0</v>
      </c>
      <c r="AN62" s="211"/>
      <c r="AO62" s="211"/>
      <c r="AP62" s="211">
        <v>0</v>
      </c>
      <c r="AQ62" s="211"/>
      <c r="AR62" s="235"/>
    </row>
    <row r="63" spans="1:44" x14ac:dyDescent="0.2">
      <c r="A63" s="57" t="s">
        <v>371</v>
      </c>
      <c r="B63" s="58"/>
      <c r="C63" s="58"/>
      <c r="D63" s="58"/>
      <c r="E63" s="24">
        <v>47.9</v>
      </c>
      <c r="F63" s="24">
        <v>0.5</v>
      </c>
      <c r="G63" s="24"/>
      <c r="H63" s="24"/>
      <c r="I63" s="24"/>
      <c r="J63" s="24"/>
      <c r="K63" s="24"/>
      <c r="L63" s="21"/>
      <c r="M63" s="51">
        <v>100</v>
      </c>
      <c r="N63" s="52"/>
      <c r="O63" s="211">
        <v>-0.62999999523162842</v>
      </c>
      <c r="P63" s="211"/>
      <c r="Q63" s="211"/>
      <c r="R63" s="211">
        <v>-0.26488000154495239</v>
      </c>
      <c r="S63" s="211"/>
      <c r="T63" s="235"/>
      <c r="U63" s="51">
        <v>100</v>
      </c>
      <c r="V63" s="52"/>
      <c r="W63" s="211">
        <v>-0.37999999523162842</v>
      </c>
      <c r="X63" s="211"/>
      <c r="Y63" s="211"/>
      <c r="Z63" s="211">
        <v>-0.69954544305801392</v>
      </c>
      <c r="AA63" s="211"/>
      <c r="AB63" s="235"/>
      <c r="AC63" s="51">
        <v>100</v>
      </c>
      <c r="AD63" s="52"/>
      <c r="AE63" s="211">
        <v>-0.60000002384185791</v>
      </c>
      <c r="AF63" s="211"/>
      <c r="AG63" s="211"/>
      <c r="AH63" s="211">
        <v>-0.13808999955654144</v>
      </c>
      <c r="AI63" s="211"/>
      <c r="AJ63" s="235"/>
      <c r="AK63" s="51">
        <v>100</v>
      </c>
      <c r="AL63" s="52"/>
      <c r="AM63" s="211">
        <v>-0.6600000262260437</v>
      </c>
      <c r="AN63" s="211"/>
      <c r="AO63" s="211"/>
      <c r="AP63" s="211">
        <v>-0.27358999848365784</v>
      </c>
      <c r="AQ63" s="211"/>
      <c r="AR63" s="235"/>
    </row>
    <row r="64" spans="1:44" x14ac:dyDescent="0.2">
      <c r="A64" s="57" t="s">
        <v>372</v>
      </c>
      <c r="B64" s="58"/>
      <c r="C64" s="58"/>
      <c r="D64" s="58"/>
      <c r="E64" s="24"/>
      <c r="F64" s="24"/>
      <c r="G64" s="24"/>
      <c r="H64" s="24"/>
      <c r="I64" s="24"/>
      <c r="J64" s="24"/>
      <c r="K64" s="24"/>
      <c r="L64" s="21"/>
      <c r="M64" s="51">
        <v>0</v>
      </c>
      <c r="N64" s="52"/>
      <c r="O64" s="211">
        <v>0</v>
      </c>
      <c r="P64" s="211"/>
      <c r="Q64" s="211"/>
      <c r="R64" s="211">
        <v>0</v>
      </c>
      <c r="S64" s="211"/>
      <c r="T64" s="235"/>
      <c r="U64" s="51">
        <v>0</v>
      </c>
      <c r="V64" s="52"/>
      <c r="W64" s="211">
        <v>0</v>
      </c>
      <c r="X64" s="211"/>
      <c r="Y64" s="211"/>
      <c r="Z64" s="211">
        <v>0</v>
      </c>
      <c r="AA64" s="211"/>
      <c r="AB64" s="235"/>
      <c r="AC64" s="51">
        <v>17.141567230224609</v>
      </c>
      <c r="AD64" s="52"/>
      <c r="AE64" s="211">
        <v>-9.0000003576278687E-2</v>
      </c>
      <c r="AF64" s="211"/>
      <c r="AG64" s="211"/>
      <c r="AH64" s="211">
        <v>-0.17071430385112762</v>
      </c>
      <c r="AI64" s="211"/>
      <c r="AJ64" s="235"/>
      <c r="AK64" s="51">
        <v>34.222270965576172</v>
      </c>
      <c r="AL64" s="52"/>
      <c r="AM64" s="211">
        <v>-0.18000000715255737</v>
      </c>
      <c r="AN64" s="211"/>
      <c r="AO64" s="211"/>
      <c r="AP64" s="211">
        <v>-0.34734377264976501</v>
      </c>
      <c r="AQ64" s="211"/>
      <c r="AR64" s="235"/>
    </row>
    <row r="65" spans="1:44" ht="13.5" thickBot="1" x14ac:dyDescent="0.25">
      <c r="A65" s="74" t="s">
        <v>373</v>
      </c>
      <c r="B65" s="75"/>
      <c r="C65" s="75"/>
      <c r="D65" s="75"/>
      <c r="E65" s="76"/>
      <c r="F65" s="76"/>
      <c r="G65" s="76"/>
      <c r="H65" s="76"/>
      <c r="I65" s="76"/>
      <c r="J65" s="76"/>
      <c r="K65" s="76"/>
      <c r="L65" s="77"/>
      <c r="M65" s="65"/>
      <c r="N65" s="66"/>
      <c r="O65" s="63">
        <f>SUM(O51:Q64)</f>
        <v>5.8020002841949463</v>
      </c>
      <c r="P65" s="63"/>
      <c r="Q65" s="63"/>
      <c r="R65" s="63">
        <f>SUM(R51:T64)</f>
        <v>10.512980163097382</v>
      </c>
      <c r="S65" s="63"/>
      <c r="T65" s="64"/>
      <c r="U65" s="65"/>
      <c r="V65" s="66"/>
      <c r="W65" s="63">
        <f>SUM(W51:Y64)</f>
        <v>1.1099995970726013</v>
      </c>
      <c r="X65" s="63"/>
      <c r="Y65" s="63"/>
      <c r="Z65" s="63">
        <f>SUM(Z51:AB64)</f>
        <v>10.258914291858673</v>
      </c>
      <c r="AA65" s="63"/>
      <c r="AB65" s="64"/>
      <c r="AC65" s="65"/>
      <c r="AD65" s="66"/>
      <c r="AE65" s="63">
        <f>SUM(AE51:AG64)</f>
        <v>-0.37800046801567078</v>
      </c>
      <c r="AF65" s="63"/>
      <c r="AG65" s="63"/>
      <c r="AH65" s="63">
        <f>SUM(AH51:AJ64)</f>
        <v>12.227015808224678</v>
      </c>
      <c r="AI65" s="63"/>
      <c r="AJ65" s="64"/>
      <c r="AK65" s="65"/>
      <c r="AL65" s="66"/>
      <c r="AM65" s="63">
        <f>SUM(AM51:AO64)</f>
        <v>7.9480000734329224</v>
      </c>
      <c r="AN65" s="63"/>
      <c r="AO65" s="63"/>
      <c r="AP65" s="63">
        <f>SUM(AP51:AR64)</f>
        <v>11.049166157841682</v>
      </c>
      <c r="AQ65" s="63"/>
      <c r="AR65" s="64"/>
    </row>
    <row r="66" spans="1:44" x14ac:dyDescent="0.2">
      <c r="A66" s="67" t="s">
        <v>374</v>
      </c>
      <c r="B66" s="68"/>
      <c r="C66" s="68"/>
      <c r="D66" s="68"/>
      <c r="E66" s="35"/>
      <c r="F66" s="35"/>
      <c r="G66" s="35"/>
      <c r="H66" s="35"/>
      <c r="I66" s="35"/>
      <c r="J66" s="35"/>
      <c r="K66" s="35"/>
      <c r="L66" s="69"/>
      <c r="M66" s="70"/>
      <c r="N66" s="71"/>
      <c r="O66" s="72"/>
      <c r="P66" s="72"/>
      <c r="Q66" s="72"/>
      <c r="R66" s="72"/>
      <c r="S66" s="72"/>
      <c r="T66" s="73"/>
      <c r="U66" s="70"/>
      <c r="V66" s="71"/>
      <c r="W66" s="72"/>
      <c r="X66" s="72"/>
      <c r="Y66" s="72"/>
      <c r="Z66" s="72"/>
      <c r="AA66" s="72"/>
      <c r="AB66" s="73"/>
      <c r="AC66" s="70"/>
      <c r="AD66" s="71"/>
      <c r="AE66" s="72"/>
      <c r="AF66" s="72"/>
      <c r="AG66" s="72"/>
      <c r="AH66" s="72"/>
      <c r="AI66" s="72"/>
      <c r="AJ66" s="73"/>
      <c r="AK66" s="70"/>
      <c r="AL66" s="71"/>
      <c r="AM66" s="72"/>
      <c r="AN66" s="72"/>
      <c r="AO66" s="72"/>
      <c r="AP66" s="72"/>
      <c r="AQ66" s="72"/>
      <c r="AR66" s="73"/>
    </row>
    <row r="67" spans="1:44" x14ac:dyDescent="0.2">
      <c r="A67" s="57" t="s">
        <v>375</v>
      </c>
      <c r="B67" s="58"/>
      <c r="C67" s="58"/>
      <c r="D67" s="58"/>
      <c r="E67" s="24"/>
      <c r="F67" s="24"/>
      <c r="G67" s="24"/>
      <c r="H67" s="24"/>
      <c r="I67" s="24"/>
      <c r="J67" s="24"/>
      <c r="K67" s="24"/>
      <c r="L67" s="21"/>
      <c r="M67" s="61">
        <f>M10</f>
        <v>1113.6169600575467</v>
      </c>
      <c r="N67" s="62"/>
      <c r="O67" s="59">
        <f>O10</f>
        <v>-5.7600002288818359</v>
      </c>
      <c r="P67" s="59"/>
      <c r="Q67" s="59"/>
      <c r="R67" s="59">
        <f>Q10</f>
        <v>11.13599967956543</v>
      </c>
      <c r="S67" s="59"/>
      <c r="T67" s="60"/>
      <c r="U67" s="61">
        <f>U10</f>
        <v>1114.4654599562989</v>
      </c>
      <c r="V67" s="62"/>
      <c r="W67" s="59">
        <f>W10</f>
        <v>-6.624000072479248</v>
      </c>
      <c r="X67" s="59"/>
      <c r="Y67" s="59"/>
      <c r="Z67" s="59">
        <f>Y10</f>
        <v>10.656000137329102</v>
      </c>
      <c r="AA67" s="59"/>
      <c r="AB67" s="60"/>
      <c r="AC67" s="61">
        <f>AC10</f>
        <v>1101.1168607685511</v>
      </c>
      <c r="AD67" s="62"/>
      <c r="AE67" s="59">
        <f>AE10</f>
        <v>-6</v>
      </c>
      <c r="AF67" s="59"/>
      <c r="AG67" s="59"/>
      <c r="AH67" s="59">
        <f>AG10</f>
        <v>10.847999572753906</v>
      </c>
      <c r="AI67" s="59"/>
      <c r="AJ67" s="60"/>
      <c r="AK67" s="61">
        <f>AK10</f>
        <v>1155.5369696175749</v>
      </c>
      <c r="AL67" s="62"/>
      <c r="AM67" s="59">
        <f>AM10</f>
        <v>-5.9520001411437988</v>
      </c>
      <c r="AN67" s="59"/>
      <c r="AO67" s="59"/>
      <c r="AP67" s="59">
        <f>AO10</f>
        <v>11.567999839782715</v>
      </c>
      <c r="AQ67" s="59"/>
      <c r="AR67" s="60"/>
    </row>
    <row r="68" spans="1:44" x14ac:dyDescent="0.2">
      <c r="A68" s="57" t="s">
        <v>376</v>
      </c>
      <c r="B68" s="58"/>
      <c r="C68" s="58"/>
      <c r="D68" s="58"/>
      <c r="E68" s="24"/>
      <c r="F68" s="24"/>
      <c r="G68" s="24"/>
      <c r="H68" s="24"/>
      <c r="I68" s="24"/>
      <c r="J68" s="24"/>
      <c r="K68" s="24"/>
      <c r="L68" s="21"/>
      <c r="M68" s="61" t="s">
        <v>128</v>
      </c>
      <c r="N68" s="62"/>
      <c r="O68" s="59">
        <v>0</v>
      </c>
      <c r="P68" s="59"/>
      <c r="Q68" s="59"/>
      <c r="R68" s="59">
        <v>0</v>
      </c>
      <c r="S68" s="59"/>
      <c r="T68" s="60"/>
      <c r="U68" s="61" t="s">
        <v>128</v>
      </c>
      <c r="V68" s="62"/>
      <c r="W68" s="59">
        <v>0</v>
      </c>
      <c r="X68" s="59"/>
      <c r="Y68" s="59"/>
      <c r="Z68" s="59">
        <v>0</v>
      </c>
      <c r="AA68" s="59"/>
      <c r="AB68" s="60"/>
      <c r="AC68" s="61" t="s">
        <v>128</v>
      </c>
      <c r="AD68" s="62"/>
      <c r="AE68" s="59">
        <v>0</v>
      </c>
      <c r="AF68" s="59"/>
      <c r="AG68" s="59"/>
      <c r="AH68" s="59">
        <v>0</v>
      </c>
      <c r="AI68" s="59"/>
      <c r="AJ68" s="60"/>
      <c r="AK68" s="61" t="s">
        <v>128</v>
      </c>
      <c r="AL68" s="62"/>
      <c r="AM68" s="59">
        <v>0</v>
      </c>
      <c r="AN68" s="59"/>
      <c r="AO68" s="59"/>
      <c r="AP68" s="59">
        <v>0</v>
      </c>
      <c r="AQ68" s="59"/>
      <c r="AR68" s="60"/>
    </row>
    <row r="69" spans="1:44" x14ac:dyDescent="0.2">
      <c r="A69" s="57" t="s">
        <v>377</v>
      </c>
      <c r="B69" s="58"/>
      <c r="C69" s="58"/>
      <c r="D69" s="58"/>
      <c r="E69" s="24"/>
      <c r="F69" s="24"/>
      <c r="G69" s="24"/>
      <c r="H69" s="24"/>
      <c r="I69" s="24"/>
      <c r="J69" s="24"/>
      <c r="K69" s="24"/>
      <c r="L69" s="21"/>
      <c r="M69" s="51">
        <v>46.400703430175781</v>
      </c>
      <c r="N69" s="52"/>
      <c r="O69" s="211">
        <v>-0.23999999463558197</v>
      </c>
      <c r="P69" s="211"/>
      <c r="Q69" s="211"/>
      <c r="R69" s="211">
        <v>-0.46399995684623718</v>
      </c>
      <c r="S69" s="211"/>
      <c r="T69" s="235"/>
      <c r="U69" s="51">
        <v>20.189590454101563</v>
      </c>
      <c r="V69" s="52"/>
      <c r="W69" s="211">
        <v>-0.11999999731779099</v>
      </c>
      <c r="X69" s="211"/>
      <c r="Y69" s="211"/>
      <c r="Z69" s="211">
        <v>-0.19304347038269043</v>
      </c>
      <c r="AA69" s="211"/>
      <c r="AB69" s="235"/>
      <c r="AC69" s="51">
        <v>22.022336959838867</v>
      </c>
      <c r="AD69" s="52"/>
      <c r="AE69" s="211">
        <v>-0.11999999731779099</v>
      </c>
      <c r="AF69" s="211"/>
      <c r="AG69" s="211"/>
      <c r="AH69" s="211">
        <v>-0.21695998311042786</v>
      </c>
      <c r="AI69" s="211"/>
      <c r="AJ69" s="235"/>
      <c r="AK69" s="51">
        <v>46.594230651855469</v>
      </c>
      <c r="AL69" s="52"/>
      <c r="AM69" s="211">
        <v>-0.23999999463558197</v>
      </c>
      <c r="AN69" s="211"/>
      <c r="AO69" s="211"/>
      <c r="AP69" s="211">
        <v>-0.46645158529281616</v>
      </c>
      <c r="AQ69" s="211"/>
      <c r="AR69" s="235"/>
    </row>
    <row r="70" spans="1:44" x14ac:dyDescent="0.2">
      <c r="A70" s="57" t="s">
        <v>378</v>
      </c>
      <c r="B70" s="58"/>
      <c r="C70" s="58"/>
      <c r="D70" s="58"/>
      <c r="E70" s="24"/>
      <c r="F70" s="24"/>
      <c r="G70" s="24"/>
      <c r="H70" s="24"/>
      <c r="I70" s="24"/>
      <c r="J70" s="24"/>
      <c r="K70" s="24"/>
      <c r="L70" s="21"/>
      <c r="M70" s="51">
        <v>83.521270751953125</v>
      </c>
      <c r="N70" s="52"/>
      <c r="O70" s="211">
        <v>-0.43200001120567322</v>
      </c>
      <c r="P70" s="211"/>
      <c r="Q70" s="211"/>
      <c r="R70" s="211">
        <v>-0.83519995212554932</v>
      </c>
      <c r="S70" s="211"/>
      <c r="T70" s="235"/>
      <c r="U70" s="51">
        <v>48.45501708984375</v>
      </c>
      <c r="V70" s="52"/>
      <c r="W70" s="211">
        <v>-0.28799998760223389</v>
      </c>
      <c r="X70" s="211"/>
      <c r="Y70" s="211"/>
      <c r="Z70" s="211">
        <v>-0.4633043110370636</v>
      </c>
      <c r="AA70" s="211"/>
      <c r="AB70" s="235"/>
      <c r="AC70" s="51">
        <v>39.640205383300781</v>
      </c>
      <c r="AD70" s="52"/>
      <c r="AE70" s="211">
        <v>-0.21600000560283661</v>
      </c>
      <c r="AF70" s="211"/>
      <c r="AG70" s="211"/>
      <c r="AH70" s="211">
        <v>-0.39052799344062805</v>
      </c>
      <c r="AI70" s="211"/>
      <c r="AJ70" s="235"/>
      <c r="AK70" s="51">
        <v>83.869613647460938</v>
      </c>
      <c r="AL70" s="52"/>
      <c r="AM70" s="211">
        <v>-0.43200001120567322</v>
      </c>
      <c r="AN70" s="211"/>
      <c r="AO70" s="211"/>
      <c r="AP70" s="211">
        <v>-0.83961290121078491</v>
      </c>
      <c r="AQ70" s="211"/>
      <c r="AR70" s="235"/>
    </row>
    <row r="71" spans="1:44" x14ac:dyDescent="0.2">
      <c r="A71" s="57" t="s">
        <v>379</v>
      </c>
      <c r="B71" s="58"/>
      <c r="C71" s="58"/>
      <c r="D71" s="58"/>
      <c r="E71" s="24">
        <v>47.9</v>
      </c>
      <c r="F71" s="24">
        <v>0.5</v>
      </c>
      <c r="G71" s="24">
        <v>48.9</v>
      </c>
      <c r="H71" s="24">
        <v>35</v>
      </c>
      <c r="I71" s="24"/>
      <c r="J71" s="24"/>
      <c r="K71" s="24"/>
      <c r="L71" s="21"/>
      <c r="M71" s="51">
        <v>100</v>
      </c>
      <c r="N71" s="52"/>
      <c r="O71" s="211">
        <v>-0.98000001907348633</v>
      </c>
      <c r="P71" s="211"/>
      <c r="Q71" s="211"/>
      <c r="R71" s="211">
        <v>-0.89467000961303711</v>
      </c>
      <c r="S71" s="211"/>
      <c r="T71" s="235"/>
      <c r="U71" s="51">
        <v>10</v>
      </c>
      <c r="V71" s="52"/>
      <c r="W71" s="211">
        <v>-0.95999997854232788</v>
      </c>
      <c r="X71" s="211"/>
      <c r="Y71" s="211"/>
      <c r="Z71" s="211">
        <v>-0.5443500280380249</v>
      </c>
      <c r="AA71" s="211"/>
      <c r="AB71" s="235"/>
      <c r="AC71" s="51">
        <v>100</v>
      </c>
      <c r="AD71" s="52"/>
      <c r="AE71" s="211">
        <v>-0.94999998807907104</v>
      </c>
      <c r="AF71" s="211"/>
      <c r="AG71" s="211"/>
      <c r="AH71" s="211">
        <v>-0.71759998798370361</v>
      </c>
      <c r="AI71" s="211"/>
      <c r="AJ71" s="235"/>
      <c r="AK71" s="51">
        <v>80</v>
      </c>
      <c r="AL71" s="52"/>
      <c r="AM71" s="211">
        <v>-0.85000002384185791</v>
      </c>
      <c r="AN71" s="211"/>
      <c r="AO71" s="211"/>
      <c r="AP71" s="211">
        <v>-0.65201997756958008</v>
      </c>
      <c r="AQ71" s="211"/>
      <c r="AR71" s="235"/>
    </row>
    <row r="72" spans="1:44" x14ac:dyDescent="0.2">
      <c r="A72" s="57" t="s">
        <v>380</v>
      </c>
      <c r="B72" s="58"/>
      <c r="C72" s="58"/>
      <c r="D72" s="58"/>
      <c r="E72" s="24"/>
      <c r="F72" s="24"/>
      <c r="G72" s="24"/>
      <c r="H72" s="24"/>
      <c r="I72" s="24"/>
      <c r="J72" s="24"/>
      <c r="K72" s="24"/>
      <c r="L72" s="21"/>
      <c r="M72" s="51">
        <v>630</v>
      </c>
      <c r="N72" s="52"/>
      <c r="O72" s="211">
        <v>9.6000003814697266</v>
      </c>
      <c r="P72" s="211"/>
      <c r="Q72" s="211"/>
      <c r="R72" s="211">
        <v>1.559999942779541</v>
      </c>
      <c r="S72" s="211"/>
      <c r="T72" s="235"/>
      <c r="U72" s="51">
        <v>640</v>
      </c>
      <c r="V72" s="52"/>
      <c r="W72" s="211">
        <v>6.7199997901916504</v>
      </c>
      <c r="X72" s="211"/>
      <c r="Y72" s="211"/>
      <c r="Z72" s="211">
        <v>1.8104399442672729</v>
      </c>
      <c r="AA72" s="211"/>
      <c r="AB72" s="235"/>
      <c r="AC72" s="51">
        <v>640</v>
      </c>
      <c r="AD72" s="52"/>
      <c r="AE72" s="211">
        <v>5.7600002288818359</v>
      </c>
      <c r="AF72" s="211"/>
      <c r="AG72" s="211"/>
      <c r="AH72" s="211">
        <v>1.414080023765564</v>
      </c>
      <c r="AI72" s="211"/>
      <c r="AJ72" s="235"/>
      <c r="AK72" s="51">
        <v>700</v>
      </c>
      <c r="AL72" s="52"/>
      <c r="AM72" s="211">
        <v>9.6000003814697266</v>
      </c>
      <c r="AN72" s="211"/>
      <c r="AO72" s="211"/>
      <c r="AP72" s="211">
        <v>1.6580699682235718</v>
      </c>
      <c r="AQ72" s="211"/>
      <c r="AR72" s="235"/>
    </row>
    <row r="73" spans="1:44" x14ac:dyDescent="0.2">
      <c r="A73" s="57" t="s">
        <v>381</v>
      </c>
      <c r="B73" s="58"/>
      <c r="C73" s="58"/>
      <c r="D73" s="58"/>
      <c r="E73" s="24">
        <v>47.6</v>
      </c>
      <c r="F73" s="24">
        <v>0.5</v>
      </c>
      <c r="G73" s="24">
        <v>48.9</v>
      </c>
      <c r="H73" s="24">
        <v>35</v>
      </c>
      <c r="I73" s="24"/>
      <c r="J73" s="24"/>
      <c r="K73" s="24"/>
      <c r="L73" s="21"/>
      <c r="M73" s="51">
        <v>50</v>
      </c>
      <c r="N73" s="52"/>
      <c r="O73" s="211">
        <v>-0.31000000238418579</v>
      </c>
      <c r="P73" s="211"/>
      <c r="Q73" s="211"/>
      <c r="R73" s="211">
        <v>-0.59933328628540039</v>
      </c>
      <c r="S73" s="211"/>
      <c r="T73" s="235"/>
      <c r="U73" s="51">
        <v>50</v>
      </c>
      <c r="V73" s="52"/>
      <c r="W73" s="211">
        <v>-0.34999999403953552</v>
      </c>
      <c r="X73" s="211"/>
      <c r="Y73" s="211"/>
      <c r="Z73" s="211">
        <v>-0.56304347515106201</v>
      </c>
      <c r="AA73" s="211"/>
      <c r="AB73" s="235"/>
      <c r="AC73" s="51">
        <v>50</v>
      </c>
      <c r="AD73" s="52"/>
      <c r="AE73" s="211">
        <v>-0.31999999284744263</v>
      </c>
      <c r="AF73" s="211"/>
      <c r="AG73" s="211"/>
      <c r="AH73" s="211">
        <v>-0.57855993509292603</v>
      </c>
      <c r="AI73" s="211"/>
      <c r="AJ73" s="235"/>
      <c r="AK73" s="51">
        <v>45</v>
      </c>
      <c r="AL73" s="52"/>
      <c r="AM73" s="211">
        <v>-0.31000000238418579</v>
      </c>
      <c r="AN73" s="211"/>
      <c r="AO73" s="211"/>
      <c r="AP73" s="211">
        <v>-0.60249996185302734</v>
      </c>
      <c r="AQ73" s="211"/>
      <c r="AR73" s="235"/>
    </row>
    <row r="74" spans="1:44" x14ac:dyDescent="0.2">
      <c r="A74" s="57" t="s">
        <v>382</v>
      </c>
      <c r="B74" s="58"/>
      <c r="C74" s="58"/>
      <c r="D74" s="58"/>
      <c r="E74" s="24"/>
      <c r="F74" s="24"/>
      <c r="G74" s="24"/>
      <c r="H74" s="24"/>
      <c r="I74" s="24"/>
      <c r="J74" s="24"/>
      <c r="K74" s="24"/>
      <c r="L74" s="21"/>
      <c r="M74" s="51">
        <v>700</v>
      </c>
      <c r="N74" s="52"/>
      <c r="O74" s="211">
        <v>10.560000419616699</v>
      </c>
      <c r="P74" s="211"/>
      <c r="Q74" s="211"/>
      <c r="R74" s="211">
        <v>1.4160000085830688</v>
      </c>
      <c r="S74" s="211"/>
      <c r="T74" s="235"/>
      <c r="U74" s="51">
        <v>710</v>
      </c>
      <c r="V74" s="52"/>
      <c r="W74" s="211">
        <v>7.1999998092651367</v>
      </c>
      <c r="X74" s="211"/>
      <c r="Y74" s="211"/>
      <c r="Z74" s="211">
        <v>1.582610011100769</v>
      </c>
      <c r="AA74" s="211"/>
      <c r="AB74" s="235"/>
      <c r="AC74" s="51">
        <v>700</v>
      </c>
      <c r="AD74" s="52"/>
      <c r="AE74" s="211">
        <v>6.2399997711181641</v>
      </c>
      <c r="AF74" s="211"/>
      <c r="AG74" s="211"/>
      <c r="AH74" s="211">
        <v>1.2819199562072754</v>
      </c>
      <c r="AI74" s="211"/>
      <c r="AJ74" s="235"/>
      <c r="AK74" s="51">
        <v>750</v>
      </c>
      <c r="AL74" s="52"/>
      <c r="AM74" s="211">
        <v>10.079999923706055</v>
      </c>
      <c r="AN74" s="211"/>
      <c r="AO74" s="211"/>
      <c r="AP74" s="211">
        <v>1.5909700393676758</v>
      </c>
      <c r="AQ74" s="211"/>
      <c r="AR74" s="235"/>
    </row>
    <row r="75" spans="1:44" x14ac:dyDescent="0.2">
      <c r="A75" s="57" t="s">
        <v>383</v>
      </c>
      <c r="B75" s="58"/>
      <c r="C75" s="58"/>
      <c r="D75" s="58"/>
      <c r="E75" s="24">
        <v>48.7</v>
      </c>
      <c r="F75" s="24">
        <v>0.5</v>
      </c>
      <c r="G75" s="24"/>
      <c r="H75" s="24"/>
      <c r="I75" s="24"/>
      <c r="J75" s="24"/>
      <c r="K75" s="24"/>
      <c r="L75" s="21"/>
      <c r="M75" s="51">
        <v>200</v>
      </c>
      <c r="N75" s="52"/>
      <c r="O75" s="211">
        <v>-2.3499999046325684</v>
      </c>
      <c r="P75" s="211"/>
      <c r="Q75" s="211"/>
      <c r="R75" s="211">
        <v>-1.5433299541473389</v>
      </c>
      <c r="S75" s="211"/>
      <c r="T75" s="235"/>
      <c r="U75" s="51">
        <v>200</v>
      </c>
      <c r="V75" s="52"/>
      <c r="W75" s="211">
        <v>-2.3599998950958252</v>
      </c>
      <c r="X75" s="211"/>
      <c r="Y75" s="211"/>
      <c r="Z75" s="211">
        <v>-1.7965199947357178</v>
      </c>
      <c r="AA75" s="211"/>
      <c r="AB75" s="235"/>
      <c r="AC75" s="51">
        <v>200</v>
      </c>
      <c r="AD75" s="52"/>
      <c r="AE75" s="211">
        <v>-2.3599998950958252</v>
      </c>
      <c r="AF75" s="211"/>
      <c r="AG75" s="211"/>
      <c r="AH75" s="211">
        <v>-1.2668800354003906</v>
      </c>
      <c r="AI75" s="211"/>
      <c r="AJ75" s="235"/>
      <c r="AK75" s="51">
        <v>230</v>
      </c>
      <c r="AL75" s="52"/>
      <c r="AM75" s="211">
        <v>-2.3900001049041748</v>
      </c>
      <c r="AN75" s="211"/>
      <c r="AO75" s="211"/>
      <c r="AP75" s="211">
        <v>-1.6450799703598022</v>
      </c>
      <c r="AQ75" s="211"/>
      <c r="AR75" s="235"/>
    </row>
    <row r="76" spans="1:44" x14ac:dyDescent="0.2">
      <c r="A76" s="57" t="s">
        <v>384</v>
      </c>
      <c r="B76" s="58"/>
      <c r="C76" s="58"/>
      <c r="D76" s="58"/>
      <c r="E76" s="24">
        <v>47.9</v>
      </c>
      <c r="F76" s="24">
        <v>0.5</v>
      </c>
      <c r="G76" s="24">
        <v>48.9</v>
      </c>
      <c r="H76" s="24">
        <v>35</v>
      </c>
      <c r="I76" s="24"/>
      <c r="J76" s="24"/>
      <c r="K76" s="24"/>
      <c r="L76" s="21"/>
      <c r="M76" s="51">
        <v>278.40423583984375</v>
      </c>
      <c r="N76" s="52"/>
      <c r="O76" s="211">
        <v>-1.440000057220459</v>
      </c>
      <c r="P76" s="211"/>
      <c r="Q76" s="211"/>
      <c r="R76" s="211">
        <v>-0.7839999794960022</v>
      </c>
      <c r="S76" s="211"/>
      <c r="T76" s="235"/>
      <c r="U76" s="51">
        <v>210.30824279785156</v>
      </c>
      <c r="V76" s="52"/>
      <c r="W76" s="211">
        <v>-1.25</v>
      </c>
      <c r="X76" s="211"/>
      <c r="Y76" s="211"/>
      <c r="Z76" s="211">
        <v>-0.10869999974966049</v>
      </c>
      <c r="AA76" s="211"/>
      <c r="AB76" s="235"/>
      <c r="AC76" s="51">
        <v>163.33232116699219</v>
      </c>
      <c r="AD76" s="52"/>
      <c r="AE76" s="211">
        <v>-0.88999998569488525</v>
      </c>
      <c r="AF76" s="211"/>
      <c r="AG76" s="211"/>
      <c r="AH76" s="211">
        <v>-0.60912001132965088</v>
      </c>
      <c r="AI76" s="211"/>
      <c r="AJ76" s="235"/>
      <c r="AK76" s="51">
        <v>166.96266174316406</v>
      </c>
      <c r="AL76" s="52"/>
      <c r="AM76" s="211">
        <v>-0.86000001430511475</v>
      </c>
      <c r="AN76" s="211"/>
      <c r="AO76" s="211"/>
      <c r="AP76" s="211">
        <v>-0.67145001888275146</v>
      </c>
      <c r="AQ76" s="211"/>
      <c r="AR76" s="235"/>
    </row>
    <row r="77" spans="1:44" x14ac:dyDescent="0.2">
      <c r="A77" s="57" t="s">
        <v>385</v>
      </c>
      <c r="B77" s="58"/>
      <c r="C77" s="58"/>
      <c r="D77" s="58"/>
      <c r="E77" s="24"/>
      <c r="F77" s="24"/>
      <c r="G77" s="24"/>
      <c r="H77" s="24"/>
      <c r="I77" s="24"/>
      <c r="J77" s="24"/>
      <c r="K77" s="24"/>
      <c r="L77" s="21"/>
      <c r="M77" s="51">
        <v>400</v>
      </c>
      <c r="N77" s="52"/>
      <c r="O77" s="211">
        <v>-6.4800000190734863</v>
      </c>
      <c r="P77" s="211"/>
      <c r="Q77" s="211"/>
      <c r="R77" s="211">
        <v>-1.5279999971389771</v>
      </c>
      <c r="S77" s="211"/>
      <c r="T77" s="235"/>
      <c r="U77" s="51">
        <v>400</v>
      </c>
      <c r="V77" s="52"/>
      <c r="W77" s="211">
        <v>-4.320000171661377</v>
      </c>
      <c r="X77" s="211"/>
      <c r="Y77" s="211"/>
      <c r="Z77" s="211">
        <v>-1.9495600461959839</v>
      </c>
      <c r="AA77" s="211"/>
      <c r="AB77" s="235"/>
      <c r="AC77" s="51">
        <v>400</v>
      </c>
      <c r="AD77" s="52"/>
      <c r="AE77" s="211">
        <v>-3.2400000095367432</v>
      </c>
      <c r="AF77" s="211"/>
      <c r="AG77" s="211"/>
      <c r="AH77" s="211">
        <v>-1.8579200506210327</v>
      </c>
      <c r="AI77" s="211"/>
      <c r="AJ77" s="235"/>
      <c r="AK77" s="51">
        <v>500</v>
      </c>
      <c r="AL77" s="52"/>
      <c r="AM77" s="211">
        <v>-5.0399999618530273</v>
      </c>
      <c r="AN77" s="211"/>
      <c r="AO77" s="211"/>
      <c r="AP77" s="211">
        <v>-1.7954800128936768</v>
      </c>
      <c r="AQ77" s="211"/>
      <c r="AR77" s="235"/>
    </row>
    <row r="78" spans="1:44" x14ac:dyDescent="0.2">
      <c r="A78" s="57" t="s">
        <v>386</v>
      </c>
      <c r="B78" s="58"/>
      <c r="C78" s="58"/>
      <c r="D78" s="58"/>
      <c r="E78" s="24">
        <v>47.9</v>
      </c>
      <c r="F78" s="24">
        <v>0.5</v>
      </c>
      <c r="G78" s="24">
        <v>48.9</v>
      </c>
      <c r="H78" s="24">
        <v>35</v>
      </c>
      <c r="I78" s="24"/>
      <c r="J78" s="24"/>
      <c r="K78" s="24"/>
      <c r="L78" s="21"/>
      <c r="M78" s="51">
        <v>10</v>
      </c>
      <c r="N78" s="52"/>
      <c r="O78" s="211">
        <v>-0.2800000011920929</v>
      </c>
      <c r="P78" s="211"/>
      <c r="Q78" s="211"/>
      <c r="R78" s="211">
        <v>-0.54133331775665283</v>
      </c>
      <c r="S78" s="211"/>
      <c r="T78" s="235"/>
      <c r="U78" s="51">
        <v>10</v>
      </c>
      <c r="V78" s="52"/>
      <c r="W78" s="211">
        <v>-0.31999999284744263</v>
      </c>
      <c r="X78" s="211"/>
      <c r="Y78" s="211"/>
      <c r="Z78" s="211">
        <v>-0.5147826075553894</v>
      </c>
      <c r="AA78" s="211"/>
      <c r="AB78" s="235"/>
      <c r="AC78" s="51">
        <v>10</v>
      </c>
      <c r="AD78" s="52"/>
      <c r="AE78" s="211">
        <v>-0.34000000357627869</v>
      </c>
      <c r="AF78" s="211"/>
      <c r="AG78" s="211"/>
      <c r="AH78" s="211">
        <v>-0.61471998691558838</v>
      </c>
      <c r="AI78" s="211"/>
      <c r="AJ78" s="235"/>
      <c r="AK78" s="51">
        <v>10</v>
      </c>
      <c r="AL78" s="52"/>
      <c r="AM78" s="211">
        <v>-0.31000000238418579</v>
      </c>
      <c r="AN78" s="211"/>
      <c r="AO78" s="211"/>
      <c r="AP78" s="211">
        <v>-0.60249996185302734</v>
      </c>
      <c r="AQ78" s="211"/>
      <c r="AR78" s="235"/>
    </row>
    <row r="79" spans="1:44" x14ac:dyDescent="0.2">
      <c r="A79" s="57" t="s">
        <v>387</v>
      </c>
      <c r="B79" s="58"/>
      <c r="C79" s="58"/>
      <c r="D79" s="58"/>
      <c r="E79" s="24"/>
      <c r="F79" s="24"/>
      <c r="G79" s="24"/>
      <c r="H79" s="24"/>
      <c r="I79" s="24"/>
      <c r="J79" s="24"/>
      <c r="K79" s="24"/>
      <c r="L79" s="21"/>
      <c r="M79" s="51">
        <v>100</v>
      </c>
      <c r="N79" s="52"/>
      <c r="O79" s="211">
        <v>-1.559999942779541</v>
      </c>
      <c r="P79" s="211"/>
      <c r="Q79" s="211"/>
      <c r="R79" s="211">
        <v>-1.0160000324249268</v>
      </c>
      <c r="S79" s="211"/>
      <c r="T79" s="235"/>
      <c r="U79" s="51">
        <v>100</v>
      </c>
      <c r="V79" s="52"/>
      <c r="W79" s="211">
        <v>-1.3200000524520874</v>
      </c>
      <c r="X79" s="211"/>
      <c r="Y79" s="211"/>
      <c r="Z79" s="211">
        <v>-1.123479962348938</v>
      </c>
      <c r="AA79" s="211"/>
      <c r="AB79" s="235"/>
      <c r="AC79" s="51">
        <v>100</v>
      </c>
      <c r="AD79" s="52"/>
      <c r="AE79" s="211">
        <v>-0.8399999737739563</v>
      </c>
      <c r="AF79" s="211"/>
      <c r="AG79" s="211"/>
      <c r="AH79" s="211">
        <v>-0.51871997117996216</v>
      </c>
      <c r="AI79" s="211"/>
      <c r="AJ79" s="235"/>
      <c r="AK79" s="51">
        <v>160</v>
      </c>
      <c r="AL79" s="52"/>
      <c r="AM79" s="211">
        <v>-1.3200000524520874</v>
      </c>
      <c r="AN79" s="211"/>
      <c r="AO79" s="211"/>
      <c r="AP79" s="211">
        <v>-1.5654799938201904</v>
      </c>
      <c r="AQ79" s="211"/>
      <c r="AR79" s="235"/>
    </row>
    <row r="80" spans="1:44" x14ac:dyDescent="0.2">
      <c r="A80" s="57" t="s">
        <v>388</v>
      </c>
      <c r="B80" s="58"/>
      <c r="C80" s="58"/>
      <c r="D80" s="58"/>
      <c r="E80" s="24"/>
      <c r="F80" s="24"/>
      <c r="G80" s="24"/>
      <c r="H80" s="24"/>
      <c r="I80" s="24"/>
      <c r="J80" s="24"/>
      <c r="K80" s="24"/>
      <c r="L80" s="21"/>
      <c r="M80" s="51">
        <v>140</v>
      </c>
      <c r="N80" s="52"/>
      <c r="O80" s="211">
        <v>-1.0800000429153442</v>
      </c>
      <c r="P80" s="211"/>
      <c r="Q80" s="211"/>
      <c r="R80" s="211">
        <v>-1.0880000591278076</v>
      </c>
      <c r="S80" s="211"/>
      <c r="T80" s="235"/>
      <c r="U80" s="51">
        <v>140</v>
      </c>
      <c r="V80" s="52"/>
      <c r="W80" s="211">
        <v>-0.36000001430511475</v>
      </c>
      <c r="X80" s="211"/>
      <c r="Y80" s="211"/>
      <c r="Z80" s="211">
        <v>-0.57913041114807129</v>
      </c>
      <c r="AA80" s="211"/>
      <c r="AB80" s="235"/>
      <c r="AC80" s="51">
        <v>140</v>
      </c>
      <c r="AD80" s="52"/>
      <c r="AE80" s="211">
        <v>-0.72000002861022949</v>
      </c>
      <c r="AF80" s="211"/>
      <c r="AG80" s="211"/>
      <c r="AH80" s="211">
        <v>-0.3017599880695343</v>
      </c>
      <c r="AI80" s="211"/>
      <c r="AJ80" s="235"/>
      <c r="AK80" s="51">
        <v>65</v>
      </c>
      <c r="AL80" s="52"/>
      <c r="AM80" s="211">
        <v>-1.440000057220459</v>
      </c>
      <c r="AN80" s="211"/>
      <c r="AO80" s="211"/>
      <c r="AP80" s="211">
        <v>-1.7987099885940552</v>
      </c>
      <c r="AQ80" s="211"/>
      <c r="AR80" s="235"/>
    </row>
    <row r="81" spans="1:44" ht="13.5" thickBot="1" x14ac:dyDescent="0.25">
      <c r="A81" s="74" t="s">
        <v>389</v>
      </c>
      <c r="B81" s="75"/>
      <c r="C81" s="75"/>
      <c r="D81" s="75"/>
      <c r="E81" s="76"/>
      <c r="F81" s="76"/>
      <c r="G81" s="76"/>
      <c r="H81" s="76"/>
      <c r="I81" s="76"/>
      <c r="J81" s="76"/>
      <c r="K81" s="76"/>
      <c r="L81" s="77"/>
      <c r="M81" s="65"/>
      <c r="N81" s="66"/>
      <c r="O81" s="63">
        <f>SUM(O67:Q80)</f>
        <v>-0.75199942290782928</v>
      </c>
      <c r="P81" s="63"/>
      <c r="Q81" s="63"/>
      <c r="R81" s="63">
        <f>SUM(R67:T80)</f>
        <v>4.8181330859661102</v>
      </c>
      <c r="S81" s="63"/>
      <c r="T81" s="64"/>
      <c r="U81" s="65"/>
      <c r="V81" s="66"/>
      <c r="W81" s="63">
        <f>SUM(W67:Y80)</f>
        <v>-4.3520005568861961</v>
      </c>
      <c r="X81" s="63"/>
      <c r="Y81" s="63"/>
      <c r="Z81" s="63">
        <f>SUM(Z67:AB80)</f>
        <v>6.2131357863545418</v>
      </c>
      <c r="AA81" s="63"/>
      <c r="AB81" s="64"/>
      <c r="AC81" s="65"/>
      <c r="AD81" s="66"/>
      <c r="AE81" s="63">
        <f>SUM(AE67:AG80)</f>
        <v>-3.9959998801350594</v>
      </c>
      <c r="AF81" s="63"/>
      <c r="AG81" s="63"/>
      <c r="AH81" s="63">
        <f>SUM(AH67:AJ80)</f>
        <v>6.471231609582901</v>
      </c>
      <c r="AI81" s="63"/>
      <c r="AJ81" s="64"/>
      <c r="AK81" s="65"/>
      <c r="AL81" s="66"/>
      <c r="AM81" s="63">
        <f>SUM(AM67:AO80)</f>
        <v>0.53599993884563446</v>
      </c>
      <c r="AN81" s="63"/>
      <c r="AO81" s="63"/>
      <c r="AP81" s="63">
        <f>SUM(AP67:AR80)</f>
        <v>4.1777554750442505</v>
      </c>
      <c r="AQ81" s="63"/>
      <c r="AR81" s="64"/>
    </row>
    <row r="82" spans="1:44" x14ac:dyDescent="0.2">
      <c r="A82" s="67" t="s">
        <v>390</v>
      </c>
      <c r="B82" s="68"/>
      <c r="C82" s="68"/>
      <c r="D82" s="68"/>
      <c r="E82" s="35"/>
      <c r="F82" s="35"/>
      <c r="G82" s="35"/>
      <c r="H82" s="35"/>
      <c r="I82" s="35"/>
      <c r="J82" s="35"/>
      <c r="K82" s="35"/>
      <c r="L82" s="69"/>
      <c r="M82" s="70"/>
      <c r="N82" s="71"/>
      <c r="O82" s="72"/>
      <c r="P82" s="72"/>
      <c r="Q82" s="72"/>
      <c r="R82" s="72"/>
      <c r="S82" s="72"/>
      <c r="T82" s="73"/>
      <c r="U82" s="70"/>
      <c r="V82" s="71"/>
      <c r="W82" s="72"/>
      <c r="X82" s="72"/>
      <c r="Y82" s="72"/>
      <c r="Z82" s="72"/>
      <c r="AA82" s="72"/>
      <c r="AB82" s="73"/>
      <c r="AC82" s="70"/>
      <c r="AD82" s="71"/>
      <c r="AE82" s="72"/>
      <c r="AF82" s="72"/>
      <c r="AG82" s="72"/>
      <c r="AH82" s="72"/>
      <c r="AI82" s="72"/>
      <c r="AJ82" s="73"/>
      <c r="AK82" s="70"/>
      <c r="AL82" s="71"/>
      <c r="AM82" s="72"/>
      <c r="AN82" s="72"/>
      <c r="AO82" s="72"/>
      <c r="AP82" s="72"/>
      <c r="AQ82" s="72"/>
      <c r="AR82" s="73"/>
    </row>
    <row r="83" spans="1:44" x14ac:dyDescent="0.2">
      <c r="A83" s="57" t="s">
        <v>391</v>
      </c>
      <c r="B83" s="58"/>
      <c r="C83" s="58"/>
      <c r="D83" s="58"/>
      <c r="E83" s="24"/>
      <c r="F83" s="24"/>
      <c r="G83" s="24"/>
      <c r="H83" s="24"/>
      <c r="I83" s="24"/>
      <c r="J83" s="24"/>
      <c r="K83" s="24"/>
      <c r="L83" s="21"/>
      <c r="M83" s="61">
        <f>M13</f>
        <v>915.47392244896992</v>
      </c>
      <c r="N83" s="62"/>
      <c r="O83" s="59">
        <f>O13</f>
        <v>8.880000114440918</v>
      </c>
      <c r="P83" s="59"/>
      <c r="Q83" s="59"/>
      <c r="R83" s="59">
        <f>Q13</f>
        <v>5.2319998741149902</v>
      </c>
      <c r="S83" s="59"/>
      <c r="T83" s="60"/>
      <c r="U83" s="61">
        <f>U13</f>
        <v>594.34302955764349</v>
      </c>
      <c r="V83" s="62"/>
      <c r="W83" s="59">
        <f>W13</f>
        <v>3.9839999675750732</v>
      </c>
      <c r="X83" s="59"/>
      <c r="Y83" s="59"/>
      <c r="Z83" s="59">
        <f>Y13</f>
        <v>5.375999927520752</v>
      </c>
      <c r="AA83" s="59"/>
      <c r="AB83" s="60"/>
      <c r="AC83" s="61">
        <f>AC13</f>
        <v>334.89591222555242</v>
      </c>
      <c r="AD83" s="62"/>
      <c r="AE83" s="59">
        <f>AE13</f>
        <v>3.2160000801086426</v>
      </c>
      <c r="AF83" s="59"/>
      <c r="AG83" s="59"/>
      <c r="AH83" s="59">
        <f>AG13</f>
        <v>1.968000054359436</v>
      </c>
      <c r="AI83" s="59"/>
      <c r="AJ83" s="60"/>
      <c r="AK83" s="61">
        <f>AK13</f>
        <v>1093.5322510466688</v>
      </c>
      <c r="AL83" s="62"/>
      <c r="AM83" s="59">
        <f>AM13</f>
        <v>10.416000366210937</v>
      </c>
      <c r="AN83" s="59"/>
      <c r="AO83" s="59"/>
      <c r="AP83" s="59">
        <f>AO13</f>
        <v>6.9120001792907715</v>
      </c>
      <c r="AQ83" s="59"/>
      <c r="AR83" s="60"/>
    </row>
    <row r="84" spans="1:44" x14ac:dyDescent="0.2">
      <c r="A84" s="57" t="s">
        <v>392</v>
      </c>
      <c r="B84" s="58"/>
      <c r="C84" s="58"/>
      <c r="D84" s="58"/>
      <c r="E84" s="24"/>
      <c r="F84" s="24"/>
      <c r="G84" s="24"/>
      <c r="H84" s="24"/>
      <c r="I84" s="24"/>
      <c r="J84" s="24"/>
      <c r="K84" s="24"/>
      <c r="L84" s="21"/>
      <c r="M84" s="61" t="s">
        <v>128</v>
      </c>
      <c r="N84" s="62"/>
      <c r="O84" s="59">
        <v>0</v>
      </c>
      <c r="P84" s="59"/>
      <c r="Q84" s="59"/>
      <c r="R84" s="59">
        <v>0</v>
      </c>
      <c r="S84" s="59"/>
      <c r="T84" s="60"/>
      <c r="U84" s="61" t="s">
        <v>128</v>
      </c>
      <c r="V84" s="62"/>
      <c r="W84" s="59">
        <v>0</v>
      </c>
      <c r="X84" s="59"/>
      <c r="Y84" s="59"/>
      <c r="Z84" s="59">
        <v>0</v>
      </c>
      <c r="AA84" s="59"/>
      <c r="AB84" s="60"/>
      <c r="AC84" s="61" t="s">
        <v>128</v>
      </c>
      <c r="AD84" s="62"/>
      <c r="AE84" s="59">
        <v>0</v>
      </c>
      <c r="AF84" s="59"/>
      <c r="AG84" s="59"/>
      <c r="AH84" s="59">
        <v>0</v>
      </c>
      <c r="AI84" s="59"/>
      <c r="AJ84" s="60"/>
      <c r="AK84" s="61" t="s">
        <v>128</v>
      </c>
      <c r="AL84" s="62"/>
      <c r="AM84" s="59">
        <v>0</v>
      </c>
      <c r="AN84" s="59"/>
      <c r="AO84" s="59"/>
      <c r="AP84" s="59">
        <v>0</v>
      </c>
      <c r="AQ84" s="59"/>
      <c r="AR84" s="60"/>
    </row>
    <row r="85" spans="1:44" x14ac:dyDescent="0.2">
      <c r="A85" s="57" t="s">
        <v>393</v>
      </c>
      <c r="B85" s="58"/>
      <c r="C85" s="58"/>
      <c r="D85" s="58"/>
      <c r="E85" s="24"/>
      <c r="F85" s="24"/>
      <c r="G85" s="24"/>
      <c r="H85" s="24"/>
      <c r="I85" s="24"/>
      <c r="J85" s="24"/>
      <c r="K85" s="24"/>
      <c r="L85" s="21"/>
      <c r="M85" s="61" t="s">
        <v>128</v>
      </c>
      <c r="N85" s="62"/>
      <c r="O85" s="59">
        <v>0</v>
      </c>
      <c r="P85" s="59"/>
      <c r="Q85" s="59"/>
      <c r="R85" s="59">
        <v>0</v>
      </c>
      <c r="S85" s="59"/>
      <c r="T85" s="60"/>
      <c r="U85" s="61" t="s">
        <v>128</v>
      </c>
      <c r="V85" s="62"/>
      <c r="W85" s="59">
        <v>0</v>
      </c>
      <c r="X85" s="59"/>
      <c r="Y85" s="59"/>
      <c r="Z85" s="59">
        <v>0</v>
      </c>
      <c r="AA85" s="59"/>
      <c r="AB85" s="60"/>
      <c r="AC85" s="61" t="s">
        <v>128</v>
      </c>
      <c r="AD85" s="62"/>
      <c r="AE85" s="59">
        <v>0</v>
      </c>
      <c r="AF85" s="59"/>
      <c r="AG85" s="59"/>
      <c r="AH85" s="59">
        <v>0</v>
      </c>
      <c r="AI85" s="59"/>
      <c r="AJ85" s="60"/>
      <c r="AK85" s="61" t="s">
        <v>128</v>
      </c>
      <c r="AL85" s="62"/>
      <c r="AM85" s="59">
        <v>0</v>
      </c>
      <c r="AN85" s="59"/>
      <c r="AO85" s="59"/>
      <c r="AP85" s="59">
        <v>0</v>
      </c>
      <c r="AQ85" s="59"/>
      <c r="AR85" s="60"/>
    </row>
    <row r="86" spans="1:44" x14ac:dyDescent="0.2">
      <c r="A86" s="57" t="s">
        <v>394</v>
      </c>
      <c r="B86" s="58"/>
      <c r="C86" s="58"/>
      <c r="D86" s="58"/>
      <c r="E86" s="24">
        <v>47.9</v>
      </c>
      <c r="F86" s="24">
        <v>0.5</v>
      </c>
      <c r="G86" s="24">
        <v>48.9</v>
      </c>
      <c r="H86" s="24">
        <v>35</v>
      </c>
      <c r="I86" s="24"/>
      <c r="J86" s="24"/>
      <c r="K86" s="24"/>
      <c r="L86" s="21"/>
      <c r="M86" s="51">
        <v>13.40220832824707</v>
      </c>
      <c r="N86" s="52"/>
      <c r="O86" s="211">
        <v>-0.12999999523162842</v>
      </c>
      <c r="P86" s="211"/>
      <c r="Q86" s="211"/>
      <c r="R86" s="211">
        <v>-7.659459114074707E-2</v>
      </c>
      <c r="S86" s="211"/>
      <c r="T86" s="235"/>
      <c r="U86" s="51">
        <v>47.738395690917969</v>
      </c>
      <c r="V86" s="52"/>
      <c r="W86" s="211">
        <v>-0.31999999284744263</v>
      </c>
      <c r="X86" s="211"/>
      <c r="Y86" s="211"/>
      <c r="Z86" s="211">
        <v>-0.43180721998214722</v>
      </c>
      <c r="AA86" s="211"/>
      <c r="AB86" s="235"/>
      <c r="AC86" s="51">
        <v>23.950889587402344</v>
      </c>
      <c r="AD86" s="52"/>
      <c r="AE86" s="211">
        <v>-0.23000000417232513</v>
      </c>
      <c r="AF86" s="211"/>
      <c r="AG86" s="211"/>
      <c r="AH86" s="211">
        <v>-0.14074628055095673</v>
      </c>
      <c r="AI86" s="211"/>
      <c r="AJ86" s="235"/>
      <c r="AK86" s="51">
        <v>13.648155212402344</v>
      </c>
      <c r="AL86" s="52"/>
      <c r="AM86" s="211">
        <v>-0.12999999523162842</v>
      </c>
      <c r="AN86" s="211"/>
      <c r="AO86" s="211"/>
      <c r="AP86" s="211">
        <v>-8.6267270147800446E-2</v>
      </c>
      <c r="AQ86" s="211"/>
      <c r="AR86" s="235"/>
    </row>
    <row r="87" spans="1:44" x14ac:dyDescent="0.2">
      <c r="A87" s="57" t="s">
        <v>395</v>
      </c>
      <c r="B87" s="58"/>
      <c r="C87" s="58"/>
      <c r="D87" s="58"/>
      <c r="E87" s="24"/>
      <c r="F87" s="24"/>
      <c r="G87" s="24"/>
      <c r="H87" s="24"/>
      <c r="I87" s="24"/>
      <c r="J87" s="24"/>
      <c r="K87" s="24"/>
      <c r="L87" s="21"/>
      <c r="M87" s="51">
        <v>250</v>
      </c>
      <c r="N87" s="52"/>
      <c r="O87" s="211">
        <v>-3.7200000286102295</v>
      </c>
      <c r="P87" s="211"/>
      <c r="Q87" s="211"/>
      <c r="R87" s="211">
        <v>-2.1917839050292969</v>
      </c>
      <c r="S87" s="211"/>
      <c r="T87" s="235"/>
      <c r="U87" s="51">
        <v>250</v>
      </c>
      <c r="V87" s="52"/>
      <c r="W87" s="211">
        <v>-2.2799999713897705</v>
      </c>
      <c r="X87" s="211"/>
      <c r="Y87" s="211"/>
      <c r="Z87" s="211">
        <v>-3.0766265392303467</v>
      </c>
      <c r="AA87" s="211"/>
      <c r="AB87" s="235"/>
      <c r="AC87" s="51">
        <v>250</v>
      </c>
      <c r="AD87" s="52"/>
      <c r="AE87" s="211">
        <v>-1.559999942779541</v>
      </c>
      <c r="AF87" s="211"/>
      <c r="AG87" s="211"/>
      <c r="AH87" s="211">
        <v>-0.95462691783905029</v>
      </c>
      <c r="AI87" s="211"/>
      <c r="AJ87" s="235"/>
      <c r="AK87" s="51">
        <v>260</v>
      </c>
      <c r="AL87" s="52"/>
      <c r="AM87" s="211">
        <v>-2.1600000858306885</v>
      </c>
      <c r="AN87" s="211"/>
      <c r="AO87" s="211"/>
      <c r="AP87" s="211">
        <v>-1.4333639144897461</v>
      </c>
      <c r="AQ87" s="211"/>
      <c r="AR87" s="235"/>
    </row>
    <row r="88" spans="1:44" x14ac:dyDescent="0.2">
      <c r="A88" s="57" t="s">
        <v>396</v>
      </c>
      <c r="B88" s="58"/>
      <c r="C88" s="58"/>
      <c r="D88" s="58"/>
      <c r="E88" s="24">
        <v>48.1</v>
      </c>
      <c r="F88" s="24">
        <v>0.5</v>
      </c>
      <c r="G88" s="24">
        <v>48.9</v>
      </c>
      <c r="H88" s="24">
        <v>35</v>
      </c>
      <c r="I88" s="24"/>
      <c r="J88" s="24"/>
      <c r="K88" s="24"/>
      <c r="L88" s="21"/>
      <c r="M88" s="51">
        <v>61.856349945068359</v>
      </c>
      <c r="N88" s="52"/>
      <c r="O88" s="211">
        <v>-0.60000002384185791</v>
      </c>
      <c r="P88" s="211"/>
      <c r="Q88" s="211"/>
      <c r="R88" s="211">
        <v>-0.35351353883743286</v>
      </c>
      <c r="S88" s="211"/>
      <c r="T88" s="235"/>
      <c r="U88" s="51">
        <v>223.77374267578125</v>
      </c>
      <c r="V88" s="52"/>
      <c r="W88" s="211">
        <v>-1.5</v>
      </c>
      <c r="X88" s="211"/>
      <c r="Y88" s="211"/>
      <c r="Z88" s="211">
        <v>-2.0240964889526367</v>
      </c>
      <c r="AA88" s="211"/>
      <c r="AB88" s="235"/>
      <c r="AC88" s="51">
        <v>124.96116638183594</v>
      </c>
      <c r="AD88" s="52"/>
      <c r="AE88" s="211">
        <v>-1.2000000476837158</v>
      </c>
      <c r="AF88" s="211"/>
      <c r="AG88" s="211"/>
      <c r="AH88" s="211">
        <v>-0.73432844877243042</v>
      </c>
      <c r="AI88" s="211"/>
      <c r="AJ88" s="235"/>
      <c r="AK88" s="51">
        <v>125.98297882080078</v>
      </c>
      <c r="AL88" s="52"/>
      <c r="AM88" s="211">
        <v>-1.2000000476837158</v>
      </c>
      <c r="AN88" s="211"/>
      <c r="AO88" s="211"/>
      <c r="AP88" s="211">
        <v>-0.79631334543228149</v>
      </c>
      <c r="AQ88" s="211"/>
      <c r="AR88" s="235"/>
    </row>
    <row r="89" spans="1:44" ht="13.5" thickBot="1" x14ac:dyDescent="0.25">
      <c r="A89" s="74" t="s">
        <v>397</v>
      </c>
      <c r="B89" s="75"/>
      <c r="C89" s="75"/>
      <c r="D89" s="75"/>
      <c r="E89" s="76"/>
      <c r="F89" s="76"/>
      <c r="G89" s="76"/>
      <c r="H89" s="76"/>
      <c r="I89" s="76"/>
      <c r="J89" s="76"/>
      <c r="K89" s="76"/>
      <c r="L89" s="77"/>
      <c r="M89" s="65"/>
      <c r="N89" s="66"/>
      <c r="O89" s="63">
        <f>SUM(O83:Q88)</f>
        <v>4.4300000667572021</v>
      </c>
      <c r="P89" s="63"/>
      <c r="Q89" s="63"/>
      <c r="R89" s="63">
        <f>SUM(R83:T88)</f>
        <v>2.6101078391075134</v>
      </c>
      <c r="S89" s="63"/>
      <c r="T89" s="64"/>
      <c r="U89" s="65"/>
      <c r="V89" s="66"/>
      <c r="W89" s="63">
        <f>SUM(W83:Y88)</f>
        <v>-0.11599999666213989</v>
      </c>
      <c r="X89" s="63"/>
      <c r="Y89" s="63"/>
      <c r="Z89" s="63">
        <f>SUM(Z83:AB88)</f>
        <v>-0.15653032064437866</v>
      </c>
      <c r="AA89" s="63"/>
      <c r="AB89" s="64"/>
      <c r="AC89" s="65"/>
      <c r="AD89" s="66"/>
      <c r="AE89" s="63">
        <f>SUM(AE83:AG88)</f>
        <v>0.22600008547306061</v>
      </c>
      <c r="AF89" s="63"/>
      <c r="AG89" s="63"/>
      <c r="AH89" s="63">
        <f>SUM(AH83:AJ88)</f>
        <v>0.1382984071969986</v>
      </c>
      <c r="AI89" s="63"/>
      <c r="AJ89" s="64"/>
      <c r="AK89" s="65"/>
      <c r="AL89" s="66"/>
      <c r="AM89" s="63">
        <f>SUM(AM83:AO88)</f>
        <v>6.9260002374649048</v>
      </c>
      <c r="AN89" s="63"/>
      <c r="AO89" s="63"/>
      <c r="AP89" s="63">
        <f>SUM(AP83:AR88)</f>
        <v>4.5960556492209435</v>
      </c>
      <c r="AQ89" s="63"/>
      <c r="AR89" s="64"/>
    </row>
    <row r="90" spans="1:44" x14ac:dyDescent="0.2">
      <c r="A90" s="67" t="s">
        <v>398</v>
      </c>
      <c r="B90" s="68"/>
      <c r="C90" s="68"/>
      <c r="D90" s="68"/>
      <c r="E90" s="35"/>
      <c r="F90" s="35"/>
      <c r="G90" s="35"/>
      <c r="H90" s="35"/>
      <c r="I90" s="35"/>
      <c r="J90" s="35"/>
      <c r="K90" s="35"/>
      <c r="L90" s="69"/>
      <c r="M90" s="70"/>
      <c r="N90" s="71"/>
      <c r="O90" s="72"/>
      <c r="P90" s="72"/>
      <c r="Q90" s="72"/>
      <c r="R90" s="72"/>
      <c r="S90" s="72"/>
      <c r="T90" s="73"/>
      <c r="U90" s="70"/>
      <c r="V90" s="71"/>
      <c r="W90" s="72"/>
      <c r="X90" s="72"/>
      <c r="Y90" s="72"/>
      <c r="Z90" s="72"/>
      <c r="AA90" s="72"/>
      <c r="AB90" s="73"/>
      <c r="AC90" s="70"/>
      <c r="AD90" s="71"/>
      <c r="AE90" s="72"/>
      <c r="AF90" s="72"/>
      <c r="AG90" s="72"/>
      <c r="AH90" s="72"/>
      <c r="AI90" s="72"/>
      <c r="AJ90" s="73"/>
      <c r="AK90" s="70"/>
      <c r="AL90" s="71"/>
      <c r="AM90" s="72"/>
      <c r="AN90" s="72"/>
      <c r="AO90" s="72"/>
      <c r="AP90" s="72"/>
      <c r="AQ90" s="72"/>
      <c r="AR90" s="73"/>
    </row>
    <row r="91" spans="1:44" x14ac:dyDescent="0.2">
      <c r="A91" s="57" t="s">
        <v>399</v>
      </c>
      <c r="B91" s="58"/>
      <c r="C91" s="58"/>
      <c r="D91" s="58"/>
      <c r="E91" s="24"/>
      <c r="F91" s="24"/>
      <c r="G91" s="24"/>
      <c r="H91" s="24"/>
      <c r="I91" s="24"/>
      <c r="J91" s="24"/>
      <c r="K91" s="24"/>
      <c r="L91" s="21"/>
      <c r="M91" s="61" t="s">
        <v>128</v>
      </c>
      <c r="N91" s="62"/>
      <c r="O91" s="59">
        <v>0</v>
      </c>
      <c r="P91" s="59"/>
      <c r="Q91" s="59"/>
      <c r="R91" s="59">
        <v>0</v>
      </c>
      <c r="S91" s="59"/>
      <c r="T91" s="60"/>
      <c r="U91" s="61" t="s">
        <v>128</v>
      </c>
      <c r="V91" s="62"/>
      <c r="W91" s="59">
        <v>0</v>
      </c>
      <c r="X91" s="59"/>
      <c r="Y91" s="59"/>
      <c r="Z91" s="59">
        <v>0</v>
      </c>
      <c r="AA91" s="59"/>
      <c r="AB91" s="60"/>
      <c r="AC91" s="61" t="s">
        <v>128</v>
      </c>
      <c r="AD91" s="62"/>
      <c r="AE91" s="59">
        <v>0</v>
      </c>
      <c r="AF91" s="59"/>
      <c r="AG91" s="59"/>
      <c r="AH91" s="59">
        <v>0</v>
      </c>
      <c r="AI91" s="59"/>
      <c r="AJ91" s="60"/>
      <c r="AK91" s="61" t="s">
        <v>128</v>
      </c>
      <c r="AL91" s="62"/>
      <c r="AM91" s="59">
        <v>0</v>
      </c>
      <c r="AN91" s="59"/>
      <c r="AO91" s="59"/>
      <c r="AP91" s="59">
        <v>0</v>
      </c>
      <c r="AQ91" s="59"/>
      <c r="AR91" s="60"/>
    </row>
    <row r="92" spans="1:44" x14ac:dyDescent="0.2">
      <c r="A92" s="57" t="s">
        <v>400</v>
      </c>
      <c r="B92" s="58"/>
      <c r="C92" s="58"/>
      <c r="D92" s="58"/>
      <c r="E92" s="24"/>
      <c r="F92" s="24"/>
      <c r="G92" s="24"/>
      <c r="H92" s="24"/>
      <c r="I92" s="24"/>
      <c r="J92" s="24"/>
      <c r="K92" s="24"/>
      <c r="L92" s="21"/>
      <c r="M92" s="61" t="s">
        <v>128</v>
      </c>
      <c r="N92" s="62"/>
      <c r="O92" s="59">
        <v>0</v>
      </c>
      <c r="P92" s="59"/>
      <c r="Q92" s="59"/>
      <c r="R92" s="59">
        <v>0</v>
      </c>
      <c r="S92" s="59"/>
      <c r="T92" s="60"/>
      <c r="U92" s="61" t="s">
        <v>128</v>
      </c>
      <c r="V92" s="62"/>
      <c r="W92" s="59">
        <v>0</v>
      </c>
      <c r="X92" s="59"/>
      <c r="Y92" s="59"/>
      <c r="Z92" s="59">
        <v>0</v>
      </c>
      <c r="AA92" s="59"/>
      <c r="AB92" s="60"/>
      <c r="AC92" s="61" t="s">
        <v>128</v>
      </c>
      <c r="AD92" s="62"/>
      <c r="AE92" s="59">
        <v>0</v>
      </c>
      <c r="AF92" s="59"/>
      <c r="AG92" s="59"/>
      <c r="AH92" s="59">
        <v>0</v>
      </c>
      <c r="AI92" s="59"/>
      <c r="AJ92" s="60"/>
      <c r="AK92" s="61" t="s">
        <v>128</v>
      </c>
      <c r="AL92" s="62"/>
      <c r="AM92" s="59">
        <v>0</v>
      </c>
      <c r="AN92" s="59"/>
      <c r="AO92" s="59"/>
      <c r="AP92" s="59">
        <v>0</v>
      </c>
      <c r="AQ92" s="59"/>
      <c r="AR92" s="60"/>
    </row>
    <row r="93" spans="1:44" x14ac:dyDescent="0.2">
      <c r="A93" s="57" t="s">
        <v>401</v>
      </c>
      <c r="B93" s="58"/>
      <c r="C93" s="58"/>
      <c r="D93" s="58"/>
      <c r="E93" s="24">
        <v>48.1</v>
      </c>
      <c r="F93" s="24">
        <v>0.5</v>
      </c>
      <c r="G93" s="24">
        <v>48.9</v>
      </c>
      <c r="H93" s="24">
        <v>35</v>
      </c>
      <c r="I93" s="24"/>
      <c r="J93" s="24"/>
      <c r="K93" s="24"/>
      <c r="L93" s="21"/>
      <c r="M93" s="51">
        <v>0</v>
      </c>
      <c r="N93" s="52"/>
      <c r="O93" s="211">
        <v>0</v>
      </c>
      <c r="P93" s="211"/>
      <c r="Q93" s="211"/>
      <c r="R93" s="211">
        <v>0</v>
      </c>
      <c r="S93" s="211"/>
      <c r="T93" s="235"/>
      <c r="U93" s="51">
        <v>0</v>
      </c>
      <c r="V93" s="52"/>
      <c r="W93" s="211">
        <v>0</v>
      </c>
      <c r="X93" s="211"/>
      <c r="Y93" s="211"/>
      <c r="Z93" s="211">
        <v>0</v>
      </c>
      <c r="AA93" s="211"/>
      <c r="AB93" s="235"/>
      <c r="AC93" s="51">
        <v>0</v>
      </c>
      <c r="AD93" s="52"/>
      <c r="AE93" s="211">
        <v>0</v>
      </c>
      <c r="AF93" s="211"/>
      <c r="AG93" s="211"/>
      <c r="AH93" s="211">
        <v>0</v>
      </c>
      <c r="AI93" s="211"/>
      <c r="AJ93" s="235"/>
      <c r="AK93" s="51">
        <v>0</v>
      </c>
      <c r="AL93" s="52"/>
      <c r="AM93" s="211">
        <v>0</v>
      </c>
      <c r="AN93" s="211"/>
      <c r="AO93" s="211"/>
      <c r="AP93" s="211">
        <v>0</v>
      </c>
      <c r="AQ93" s="211"/>
      <c r="AR93" s="235"/>
    </row>
    <row r="94" spans="1:44" x14ac:dyDescent="0.2">
      <c r="A94" s="57" t="s">
        <v>402</v>
      </c>
      <c r="B94" s="58"/>
      <c r="C94" s="58"/>
      <c r="D94" s="58"/>
      <c r="E94" s="24">
        <v>48.1</v>
      </c>
      <c r="F94" s="24">
        <v>0.5</v>
      </c>
      <c r="G94" s="24">
        <v>48.9</v>
      </c>
      <c r="H94" s="24">
        <v>35</v>
      </c>
      <c r="I94" s="24"/>
      <c r="J94" s="24"/>
      <c r="K94" s="24"/>
      <c r="L94" s="21"/>
      <c r="M94" s="51">
        <v>200</v>
      </c>
      <c r="N94" s="52"/>
      <c r="O94" s="211">
        <v>-2.3599998950958252</v>
      </c>
      <c r="P94" s="211"/>
      <c r="Q94" s="211"/>
      <c r="R94" s="211">
        <v>-4.5626659393310547</v>
      </c>
      <c r="S94" s="211"/>
      <c r="T94" s="235"/>
      <c r="U94" s="51">
        <v>200</v>
      </c>
      <c r="V94" s="52"/>
      <c r="W94" s="211">
        <v>-2.6800000667572021</v>
      </c>
      <c r="X94" s="211"/>
      <c r="Y94" s="211"/>
      <c r="Z94" s="211">
        <v>-4.3113040924072266</v>
      </c>
      <c r="AA94" s="211"/>
      <c r="AB94" s="235"/>
      <c r="AC94" s="51">
        <v>200</v>
      </c>
      <c r="AD94" s="52"/>
      <c r="AE94" s="211">
        <v>-3.2400000095367432</v>
      </c>
      <c r="AF94" s="211"/>
      <c r="AG94" s="211"/>
      <c r="AH94" s="211">
        <v>-5.8579196929931641</v>
      </c>
      <c r="AI94" s="211"/>
      <c r="AJ94" s="235"/>
      <c r="AK94" s="51">
        <v>200</v>
      </c>
      <c r="AL94" s="52"/>
      <c r="AM94" s="211">
        <v>-2.7100000381469727</v>
      </c>
      <c r="AN94" s="211"/>
      <c r="AO94" s="211"/>
      <c r="AP94" s="211">
        <v>-5.2670159339904785</v>
      </c>
      <c r="AQ94" s="211"/>
      <c r="AR94" s="235"/>
    </row>
    <row r="95" spans="1:44" x14ac:dyDescent="0.2">
      <c r="A95" s="57" t="s">
        <v>403</v>
      </c>
      <c r="B95" s="58"/>
      <c r="C95" s="58"/>
      <c r="D95" s="58"/>
      <c r="E95" s="24">
        <v>47.9</v>
      </c>
      <c r="F95" s="24">
        <v>0.5</v>
      </c>
      <c r="G95" s="24">
        <v>48.9</v>
      </c>
      <c r="H95" s="24">
        <v>35</v>
      </c>
      <c r="I95" s="24"/>
      <c r="J95" s="24"/>
      <c r="K95" s="24"/>
      <c r="L95" s="21"/>
      <c r="M95" s="51">
        <v>200</v>
      </c>
      <c r="N95" s="52"/>
      <c r="O95" s="211">
        <v>-2</v>
      </c>
      <c r="P95" s="211"/>
      <c r="Q95" s="211"/>
      <c r="R95" s="211">
        <v>-3.866666316986084</v>
      </c>
      <c r="S95" s="211"/>
      <c r="T95" s="235"/>
      <c r="U95" s="51">
        <v>200</v>
      </c>
      <c r="V95" s="52"/>
      <c r="W95" s="211">
        <v>-2.2200000286102295</v>
      </c>
      <c r="X95" s="211"/>
      <c r="Y95" s="211"/>
      <c r="Z95" s="211">
        <v>-3.5713043212890625</v>
      </c>
      <c r="AA95" s="211"/>
      <c r="AB95" s="235"/>
      <c r="AC95" s="51">
        <v>200</v>
      </c>
      <c r="AD95" s="52"/>
      <c r="AE95" s="211">
        <v>-2.4000000953674316</v>
      </c>
      <c r="AF95" s="211"/>
      <c r="AG95" s="211"/>
      <c r="AH95" s="211">
        <v>-4.3392000198364258</v>
      </c>
      <c r="AI95" s="211"/>
      <c r="AJ95" s="235"/>
      <c r="AK95" s="51">
        <v>200</v>
      </c>
      <c r="AL95" s="52"/>
      <c r="AM95" s="211">
        <v>-2.1800000667572021</v>
      </c>
      <c r="AN95" s="211"/>
      <c r="AO95" s="211"/>
      <c r="AP95" s="211">
        <v>-4.2369351387023926</v>
      </c>
      <c r="AQ95" s="211"/>
      <c r="AR95" s="235"/>
    </row>
    <row r="96" spans="1:44" ht="13.5" thickBot="1" x14ac:dyDescent="0.25">
      <c r="A96" s="53" t="s">
        <v>404</v>
      </c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6"/>
      <c r="M96" s="47"/>
      <c r="N96" s="48"/>
      <c r="O96" s="42">
        <f>SUM(O91:Q95)</f>
        <v>-4.3599998950958252</v>
      </c>
      <c r="P96" s="42"/>
      <c r="Q96" s="42"/>
      <c r="R96" s="42">
        <f>SUM(R91:T95)</f>
        <v>-8.4293322563171387</v>
      </c>
      <c r="S96" s="42"/>
      <c r="T96" s="43"/>
      <c r="U96" s="47"/>
      <c r="V96" s="48"/>
      <c r="W96" s="42">
        <f>SUM(W91:Y95)</f>
        <v>-4.9000000953674316</v>
      </c>
      <c r="X96" s="42"/>
      <c r="Y96" s="42"/>
      <c r="Z96" s="42">
        <f>SUM(Z91:AB95)</f>
        <v>-7.8826084136962891</v>
      </c>
      <c r="AA96" s="42"/>
      <c r="AB96" s="43"/>
      <c r="AC96" s="47"/>
      <c r="AD96" s="48"/>
      <c r="AE96" s="42">
        <f>SUM(AE91:AG95)</f>
        <v>-5.6400001049041748</v>
      </c>
      <c r="AF96" s="42"/>
      <c r="AG96" s="42"/>
      <c r="AH96" s="42">
        <f>SUM(AH91:AJ95)</f>
        <v>-10.19711971282959</v>
      </c>
      <c r="AI96" s="42"/>
      <c r="AJ96" s="43"/>
      <c r="AK96" s="47"/>
      <c r="AL96" s="48"/>
      <c r="AM96" s="42">
        <f>SUM(AM91:AO95)</f>
        <v>-4.8900001049041748</v>
      </c>
      <c r="AN96" s="42"/>
      <c r="AO96" s="42"/>
      <c r="AP96" s="42">
        <f>SUM(AP91:AR95)</f>
        <v>-9.5039510726928711</v>
      </c>
      <c r="AQ96" s="42"/>
      <c r="AR96" s="43"/>
    </row>
    <row r="97" spans="1:44" ht="13.5" thickBot="1" x14ac:dyDescent="0.25">
      <c r="A97" s="44" t="s">
        <v>77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33"/>
      <c r="N97" s="34"/>
      <c r="O97" s="31">
        <f>SUM(O51:Q64)+SUM(O67:Q80)+SUM(O83:Q88)+SUM(O91:Q95)</f>
        <v>5.120001032948494</v>
      </c>
      <c r="P97" s="31"/>
      <c r="Q97" s="31"/>
      <c r="R97" s="31">
        <f>SUM(R51:T64)+SUM(R67:T80)+SUM(R83:T88)+SUM(R91:T95)</f>
        <v>9.5118888318538666</v>
      </c>
      <c r="S97" s="31"/>
      <c r="T97" s="32"/>
      <c r="U97" s="33"/>
      <c r="V97" s="34"/>
      <c r="W97" s="31">
        <f>SUM(W51:Y64)+SUM(W67:Y80)+SUM(W83:Y88)+SUM(W91:Y95)</f>
        <v>-8.2580010518431664</v>
      </c>
      <c r="X97" s="31"/>
      <c r="Y97" s="31"/>
      <c r="Z97" s="31">
        <f>SUM(Z51:AB64)+SUM(Z67:AB80)+SUM(Z83:AB88)+SUM(Z91:AB95)</f>
        <v>8.4329113438725471</v>
      </c>
      <c r="AA97" s="31"/>
      <c r="AB97" s="32"/>
      <c r="AC97" s="33"/>
      <c r="AD97" s="34"/>
      <c r="AE97" s="31">
        <f>SUM(AE51:AG64)+SUM(AE67:AG80)+SUM(AE83:AG88)+SUM(AE91:AG95)</f>
        <v>-9.7880003675818443</v>
      </c>
      <c r="AF97" s="31"/>
      <c r="AG97" s="31"/>
      <c r="AH97" s="31">
        <f>SUM(AH51:AJ64)+SUM(AH67:AJ80)+SUM(AH83:AJ88)+SUM(AH91:AJ95)</f>
        <v>8.6394261121749878</v>
      </c>
      <c r="AI97" s="31"/>
      <c r="AJ97" s="32"/>
      <c r="AK97" s="33"/>
      <c r="AL97" s="34"/>
      <c r="AM97" s="31">
        <f>SUM(AM51:AO64)+SUM(AM67:AO80)+SUM(AM83:AO88)+SUM(AM91:AO95)</f>
        <v>10.520000144839287</v>
      </c>
      <c r="AN97" s="31"/>
      <c r="AO97" s="31"/>
      <c r="AP97" s="31">
        <f>SUM(AP51:AR64)+SUM(AP67:AR80)+SUM(AP83:AR88)+SUM(AP91:AR95)</f>
        <v>10.319026209414005</v>
      </c>
      <c r="AQ97" s="31"/>
      <c r="AR97" s="32"/>
    </row>
    <row r="98" spans="1:44" ht="13.5" thickBot="1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</row>
    <row r="99" spans="1:44" ht="13.5" thickBot="1" x14ac:dyDescent="0.25">
      <c r="A99" s="36" t="s">
        <v>78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  <c r="M99" s="39" t="s">
        <v>406</v>
      </c>
      <c r="N99" s="40"/>
      <c r="O99" s="40"/>
      <c r="P99" s="40"/>
      <c r="Q99" s="40"/>
      <c r="R99" s="40"/>
      <c r="S99" s="40"/>
      <c r="T99" s="41"/>
      <c r="U99" s="39" t="s">
        <v>405</v>
      </c>
      <c r="V99" s="40"/>
      <c r="W99" s="40"/>
      <c r="X99" s="40"/>
      <c r="Y99" s="40"/>
      <c r="Z99" s="40"/>
      <c r="AA99" s="40"/>
      <c r="AB99" s="41"/>
      <c r="AC99" s="39" t="s">
        <v>405</v>
      </c>
      <c r="AD99" s="40"/>
      <c r="AE99" s="40"/>
      <c r="AF99" s="40"/>
      <c r="AG99" s="40"/>
      <c r="AH99" s="40"/>
      <c r="AI99" s="40"/>
      <c r="AJ99" s="41"/>
      <c r="AK99" s="39" t="s">
        <v>542</v>
      </c>
      <c r="AL99" s="40"/>
      <c r="AM99" s="40"/>
      <c r="AN99" s="40"/>
      <c r="AO99" s="40"/>
      <c r="AP99" s="40"/>
      <c r="AQ99" s="40"/>
      <c r="AR99" s="41"/>
    </row>
    <row r="104" spans="1:44" x14ac:dyDescent="0.2">
      <c r="E104" s="22" t="s">
        <v>118</v>
      </c>
    </row>
    <row r="105" spans="1:44" x14ac:dyDescent="0.2">
      <c r="E105" s="22" t="s">
        <v>119</v>
      </c>
      <c r="AA105" s="22" t="s">
        <v>120</v>
      </c>
    </row>
    <row r="108" spans="1:44" x14ac:dyDescent="0.2">
      <c r="E108" s="22" t="s">
        <v>121</v>
      </c>
      <c r="AA108" s="22" t="s">
        <v>122</v>
      </c>
    </row>
    <row r="111" spans="1:44" x14ac:dyDescent="0.2">
      <c r="B111" s="22" t="s">
        <v>123</v>
      </c>
    </row>
    <row r="112" spans="1:44" x14ac:dyDescent="0.2">
      <c r="B112" s="22" t="s">
        <v>124</v>
      </c>
    </row>
    <row r="113" spans="2:2" x14ac:dyDescent="0.2">
      <c r="B113" s="22" t="s">
        <v>125</v>
      </c>
    </row>
  </sheetData>
  <mergeCells count="1147">
    <mergeCell ref="AP97:AR97"/>
    <mergeCell ref="A98:AR98"/>
    <mergeCell ref="A99:L99"/>
    <mergeCell ref="M99:T99"/>
    <mergeCell ref="U99:AB99"/>
    <mergeCell ref="AC99:AJ99"/>
    <mergeCell ref="AK99:AR99"/>
    <mergeCell ref="Z97:AB97"/>
    <mergeCell ref="AC97:AD97"/>
    <mergeCell ref="AE97:AG97"/>
    <mergeCell ref="AH97:AJ97"/>
    <mergeCell ref="AK97:AL97"/>
    <mergeCell ref="AM97:AO97"/>
    <mergeCell ref="AH96:AJ96"/>
    <mergeCell ref="AK96:AL96"/>
    <mergeCell ref="AM96:AO96"/>
    <mergeCell ref="AP96:AR96"/>
    <mergeCell ref="A97:L97"/>
    <mergeCell ref="M97:N97"/>
    <mergeCell ref="O97:Q97"/>
    <mergeCell ref="R97:T97"/>
    <mergeCell ref="U97:V97"/>
    <mergeCell ref="W97:Y97"/>
    <mergeCell ref="AP95:AR95"/>
    <mergeCell ref="A96:L96"/>
    <mergeCell ref="M96:N96"/>
    <mergeCell ref="O96:Q96"/>
    <mergeCell ref="R96:T96"/>
    <mergeCell ref="U96:V96"/>
    <mergeCell ref="W96:Y96"/>
    <mergeCell ref="Z96:AB96"/>
    <mergeCell ref="AC96:AD96"/>
    <mergeCell ref="AE96:AG96"/>
    <mergeCell ref="Z95:AB95"/>
    <mergeCell ref="AC95:AD95"/>
    <mergeCell ref="AE95:AG95"/>
    <mergeCell ref="AH95:AJ95"/>
    <mergeCell ref="AK95:AL95"/>
    <mergeCell ref="AM95:AO95"/>
    <mergeCell ref="AH94:AJ94"/>
    <mergeCell ref="AK94:AL94"/>
    <mergeCell ref="AM94:AO94"/>
    <mergeCell ref="AP94:AR94"/>
    <mergeCell ref="A95:D95"/>
    <mergeCell ref="M95:N95"/>
    <mergeCell ref="O95:Q95"/>
    <mergeCell ref="R95:T95"/>
    <mergeCell ref="U95:V95"/>
    <mergeCell ref="W95:Y95"/>
    <mergeCell ref="AP93:AR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Z93:AB93"/>
    <mergeCell ref="AC93:AD93"/>
    <mergeCell ref="AE93:AG93"/>
    <mergeCell ref="AH93:AJ93"/>
    <mergeCell ref="AK93:AL93"/>
    <mergeCell ref="AM93:AO93"/>
    <mergeCell ref="AH92:AJ92"/>
    <mergeCell ref="AK92:AL92"/>
    <mergeCell ref="AM92:AO92"/>
    <mergeCell ref="AP92:AR92"/>
    <mergeCell ref="A93:D93"/>
    <mergeCell ref="M93:N93"/>
    <mergeCell ref="O93:Q93"/>
    <mergeCell ref="R93:T93"/>
    <mergeCell ref="U93:V93"/>
    <mergeCell ref="W93:Y93"/>
    <mergeCell ref="AP91:AR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Z91:AB91"/>
    <mergeCell ref="AC91:AD91"/>
    <mergeCell ref="AE91:AG91"/>
    <mergeCell ref="AH91:AJ91"/>
    <mergeCell ref="AK91:AL91"/>
    <mergeCell ref="AM91:AO91"/>
    <mergeCell ref="A91:D91"/>
    <mergeCell ref="M91:N91"/>
    <mergeCell ref="O91:Q91"/>
    <mergeCell ref="R91:T91"/>
    <mergeCell ref="U91:V91"/>
    <mergeCell ref="W91:Y91"/>
    <mergeCell ref="AH89:AJ89"/>
    <mergeCell ref="AK89:AL89"/>
    <mergeCell ref="AM89:AO89"/>
    <mergeCell ref="AP89:AR89"/>
    <mergeCell ref="A90:D90"/>
    <mergeCell ref="E90:AR90"/>
    <mergeCell ref="AP88:AR88"/>
    <mergeCell ref="A89:L89"/>
    <mergeCell ref="M89:N89"/>
    <mergeCell ref="O89:Q89"/>
    <mergeCell ref="R89:T89"/>
    <mergeCell ref="U89:V89"/>
    <mergeCell ref="W89:Y89"/>
    <mergeCell ref="Z89:AB89"/>
    <mergeCell ref="AC89:AD89"/>
    <mergeCell ref="AE89:AG89"/>
    <mergeCell ref="Z88:AB88"/>
    <mergeCell ref="AC88:AD88"/>
    <mergeCell ref="AE88:AG88"/>
    <mergeCell ref="AH88:AJ88"/>
    <mergeCell ref="AK88:AL88"/>
    <mergeCell ref="AM88:AO88"/>
    <mergeCell ref="AH87:AJ87"/>
    <mergeCell ref="AK87:AL87"/>
    <mergeCell ref="AM87:AO87"/>
    <mergeCell ref="AP87:AR87"/>
    <mergeCell ref="A88:D88"/>
    <mergeCell ref="M88:N88"/>
    <mergeCell ref="O88:Q88"/>
    <mergeCell ref="R88:T88"/>
    <mergeCell ref="U88:V88"/>
    <mergeCell ref="W88:Y88"/>
    <mergeCell ref="AP86:AR86"/>
    <mergeCell ref="A87:D87"/>
    <mergeCell ref="M87:N87"/>
    <mergeCell ref="O87:Q87"/>
    <mergeCell ref="R87:T87"/>
    <mergeCell ref="U87:V87"/>
    <mergeCell ref="W87:Y87"/>
    <mergeCell ref="Z87:AB87"/>
    <mergeCell ref="AC87:AD87"/>
    <mergeCell ref="AE87:AG87"/>
    <mergeCell ref="Z86:AB86"/>
    <mergeCell ref="AC86:AD86"/>
    <mergeCell ref="AE86:AG86"/>
    <mergeCell ref="AH86:AJ86"/>
    <mergeCell ref="AK86:AL86"/>
    <mergeCell ref="AM86:AO86"/>
    <mergeCell ref="AH85:AJ85"/>
    <mergeCell ref="AK85:AL85"/>
    <mergeCell ref="AM85:AO85"/>
    <mergeCell ref="AP85:AR85"/>
    <mergeCell ref="A86:D86"/>
    <mergeCell ref="M86:N86"/>
    <mergeCell ref="O86:Q86"/>
    <mergeCell ref="R86:T86"/>
    <mergeCell ref="U86:V86"/>
    <mergeCell ref="W86:Y86"/>
    <mergeCell ref="AP84:AR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Z84:AB84"/>
    <mergeCell ref="AC84:AD84"/>
    <mergeCell ref="AE84:AG84"/>
    <mergeCell ref="AH84:AJ84"/>
    <mergeCell ref="AK84:AL84"/>
    <mergeCell ref="AM84:AO84"/>
    <mergeCell ref="A84:D84"/>
    <mergeCell ref="M84:N84"/>
    <mergeCell ref="O84:Q84"/>
    <mergeCell ref="R84:T84"/>
    <mergeCell ref="U84:V84"/>
    <mergeCell ref="W84:Y84"/>
    <mergeCell ref="AC83:AD83"/>
    <mergeCell ref="AE83:AG83"/>
    <mergeCell ref="AH83:AJ83"/>
    <mergeCell ref="AK83:AL83"/>
    <mergeCell ref="AM83:AO83"/>
    <mergeCell ref="AP83:AR83"/>
    <mergeCell ref="AP81:AR81"/>
    <mergeCell ref="A82:D82"/>
    <mergeCell ref="E82:AR82"/>
    <mergeCell ref="A83:D83"/>
    <mergeCell ref="M83:N83"/>
    <mergeCell ref="O83:Q83"/>
    <mergeCell ref="R83:T83"/>
    <mergeCell ref="U83:V83"/>
    <mergeCell ref="W83:Y83"/>
    <mergeCell ref="Z83:AB83"/>
    <mergeCell ref="Z81:AB81"/>
    <mergeCell ref="AC81:AD81"/>
    <mergeCell ref="AE81:AG81"/>
    <mergeCell ref="AH81:AJ81"/>
    <mergeCell ref="AK81:AL81"/>
    <mergeCell ref="AM81:AO81"/>
    <mergeCell ref="AH80:AJ80"/>
    <mergeCell ref="AK80:AL80"/>
    <mergeCell ref="AM80:AO80"/>
    <mergeCell ref="AP80:AR80"/>
    <mergeCell ref="A81:L81"/>
    <mergeCell ref="M81:N81"/>
    <mergeCell ref="O81:Q81"/>
    <mergeCell ref="R81:T81"/>
    <mergeCell ref="U81:V81"/>
    <mergeCell ref="W81:Y81"/>
    <mergeCell ref="AP79:AR79"/>
    <mergeCell ref="A80:D80"/>
    <mergeCell ref="M80:N80"/>
    <mergeCell ref="O80:Q80"/>
    <mergeCell ref="R80:T80"/>
    <mergeCell ref="U80:V80"/>
    <mergeCell ref="W80:Y80"/>
    <mergeCell ref="Z80:AB80"/>
    <mergeCell ref="AC80:AD80"/>
    <mergeCell ref="AE80:AG80"/>
    <mergeCell ref="Z79:AB79"/>
    <mergeCell ref="AC79:AD79"/>
    <mergeCell ref="AE79:AG79"/>
    <mergeCell ref="AH79:AJ79"/>
    <mergeCell ref="AK79:AL79"/>
    <mergeCell ref="AM79:AO79"/>
    <mergeCell ref="AH78:AJ78"/>
    <mergeCell ref="AK78:AL78"/>
    <mergeCell ref="AM78:AO78"/>
    <mergeCell ref="AP78:AR78"/>
    <mergeCell ref="A79:D79"/>
    <mergeCell ref="M79:N79"/>
    <mergeCell ref="O79:Q79"/>
    <mergeCell ref="R79:T79"/>
    <mergeCell ref="U79:V79"/>
    <mergeCell ref="W79:Y79"/>
    <mergeCell ref="AP77:AR77"/>
    <mergeCell ref="A78:D78"/>
    <mergeCell ref="M78:N78"/>
    <mergeCell ref="O78:Q78"/>
    <mergeCell ref="R78:T78"/>
    <mergeCell ref="U78:V78"/>
    <mergeCell ref="W78:Y78"/>
    <mergeCell ref="Z78:AB78"/>
    <mergeCell ref="AC78:AD78"/>
    <mergeCell ref="AE78:AG78"/>
    <mergeCell ref="Z77:AB77"/>
    <mergeCell ref="AC77:AD77"/>
    <mergeCell ref="AE77:AG77"/>
    <mergeCell ref="AH77:AJ77"/>
    <mergeCell ref="AK77:AL77"/>
    <mergeCell ref="AM77:AO77"/>
    <mergeCell ref="AH76:AJ76"/>
    <mergeCell ref="AK76:AL76"/>
    <mergeCell ref="AM76:AO76"/>
    <mergeCell ref="AP76:AR76"/>
    <mergeCell ref="A77:D77"/>
    <mergeCell ref="M77:N77"/>
    <mergeCell ref="O77:Q77"/>
    <mergeCell ref="R77:T77"/>
    <mergeCell ref="U77:V77"/>
    <mergeCell ref="W77:Y77"/>
    <mergeCell ref="AP75:AR75"/>
    <mergeCell ref="A76:D76"/>
    <mergeCell ref="M76:N76"/>
    <mergeCell ref="O76:Q76"/>
    <mergeCell ref="R76:T76"/>
    <mergeCell ref="U76:V76"/>
    <mergeCell ref="W76:Y76"/>
    <mergeCell ref="Z76:AB76"/>
    <mergeCell ref="AC76:AD76"/>
    <mergeCell ref="AE76:AG76"/>
    <mergeCell ref="Z75:AB75"/>
    <mergeCell ref="AC75:AD75"/>
    <mergeCell ref="AE75:AG75"/>
    <mergeCell ref="AH75:AJ75"/>
    <mergeCell ref="AK75:AL75"/>
    <mergeCell ref="AM75:AO75"/>
    <mergeCell ref="AH74:AJ74"/>
    <mergeCell ref="AK74:AL74"/>
    <mergeCell ref="AM74:AO74"/>
    <mergeCell ref="AP74:AR74"/>
    <mergeCell ref="A75:D75"/>
    <mergeCell ref="M75:N75"/>
    <mergeCell ref="O75:Q75"/>
    <mergeCell ref="R75:T75"/>
    <mergeCell ref="U75:V75"/>
    <mergeCell ref="W75:Y75"/>
    <mergeCell ref="AP73:AR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D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H70:AJ70"/>
    <mergeCell ref="AK70:AL70"/>
    <mergeCell ref="AM70:AO70"/>
    <mergeCell ref="AP70:AR70"/>
    <mergeCell ref="A71:D71"/>
    <mergeCell ref="M71:N71"/>
    <mergeCell ref="O71:Q71"/>
    <mergeCell ref="R71:T71"/>
    <mergeCell ref="U71:V71"/>
    <mergeCell ref="W71:Y71"/>
    <mergeCell ref="AP69:AR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Z69:AB69"/>
    <mergeCell ref="AC69:AD69"/>
    <mergeCell ref="AE69:AG69"/>
    <mergeCell ref="AH69:AJ69"/>
    <mergeCell ref="AK69:AL69"/>
    <mergeCell ref="AM69:AO69"/>
    <mergeCell ref="AH68:AJ68"/>
    <mergeCell ref="AK68:AL68"/>
    <mergeCell ref="AM68:AO68"/>
    <mergeCell ref="AP68:AR68"/>
    <mergeCell ref="A69:D69"/>
    <mergeCell ref="M69:N69"/>
    <mergeCell ref="O69:Q69"/>
    <mergeCell ref="R69:T69"/>
    <mergeCell ref="U69:V69"/>
    <mergeCell ref="W69:Y69"/>
    <mergeCell ref="AP67:AR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67:D67"/>
    <mergeCell ref="M67:N67"/>
    <mergeCell ref="O67:Q67"/>
    <mergeCell ref="R67:T67"/>
    <mergeCell ref="U67:V67"/>
    <mergeCell ref="W67:Y67"/>
    <mergeCell ref="AH65:AJ65"/>
    <mergeCell ref="AK65:AL65"/>
    <mergeCell ref="AM65:AO65"/>
    <mergeCell ref="AP65:AR65"/>
    <mergeCell ref="A66:D66"/>
    <mergeCell ref="E66:AR66"/>
    <mergeCell ref="AP64:AR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D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AC51:AD51"/>
    <mergeCell ref="AE51:AG51"/>
    <mergeCell ref="AH51:AJ51"/>
    <mergeCell ref="AK51:AL51"/>
    <mergeCell ref="AM51:AO51"/>
    <mergeCell ref="AP51:AR51"/>
    <mergeCell ref="AP49:AR49"/>
    <mergeCell ref="A50:D50"/>
    <mergeCell ref="E50:AR50"/>
    <mergeCell ref="A51:D51"/>
    <mergeCell ref="M51:N51"/>
    <mergeCell ref="O51:Q51"/>
    <mergeCell ref="R51:T51"/>
    <mergeCell ref="U51:V51"/>
    <mergeCell ref="W51:Y51"/>
    <mergeCell ref="Z51:AB51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L49"/>
    <mergeCell ref="M49:N49"/>
    <mergeCell ref="O49:Q49"/>
    <mergeCell ref="R49:T49"/>
    <mergeCell ref="U49:V49"/>
    <mergeCell ref="W49:Y49"/>
    <mergeCell ref="AP47:AR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45:D45"/>
    <mergeCell ref="M45:N45"/>
    <mergeCell ref="O45:Q45"/>
    <mergeCell ref="R45:T45"/>
    <mergeCell ref="U45:V45"/>
    <mergeCell ref="W45:Y45"/>
    <mergeCell ref="AC44:AD44"/>
    <mergeCell ref="AE44:AG44"/>
    <mergeCell ref="AH44:AJ44"/>
    <mergeCell ref="AK44:AL44"/>
    <mergeCell ref="AM44:AO44"/>
    <mergeCell ref="AP44:AR44"/>
    <mergeCell ref="AP42:AR42"/>
    <mergeCell ref="A43:D43"/>
    <mergeCell ref="E43:AR43"/>
    <mergeCell ref="A44:D44"/>
    <mergeCell ref="M44:N44"/>
    <mergeCell ref="O44:Q44"/>
    <mergeCell ref="R44:T44"/>
    <mergeCell ref="U44:V44"/>
    <mergeCell ref="W44:Y44"/>
    <mergeCell ref="Z44:AB44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W38:Y38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M33:AO34"/>
    <mergeCell ref="AP33:AR34"/>
    <mergeCell ref="A35:D35"/>
    <mergeCell ref="E35:AR35"/>
    <mergeCell ref="A36:D36"/>
    <mergeCell ref="M36:N36"/>
    <mergeCell ref="O36:Q36"/>
    <mergeCell ref="R36:T36"/>
    <mergeCell ref="U36:V36"/>
    <mergeCell ref="W36:Y36"/>
    <mergeCell ref="W33:Y34"/>
    <mergeCell ref="Z33:AB34"/>
    <mergeCell ref="AC33:AD34"/>
    <mergeCell ref="AE33:AG34"/>
    <mergeCell ref="AH33:AJ34"/>
    <mergeCell ref="AK33:AL34"/>
    <mergeCell ref="A32:AR32"/>
    <mergeCell ref="A33:D34"/>
    <mergeCell ref="E33:F33"/>
    <mergeCell ref="G33:H33"/>
    <mergeCell ref="I33:J33"/>
    <mergeCell ref="K33:L33"/>
    <mergeCell ref="M33:N34"/>
    <mergeCell ref="O33:Q34"/>
    <mergeCell ref="R33:T34"/>
    <mergeCell ref="U33:V34"/>
    <mergeCell ref="AK30:AR30"/>
    <mergeCell ref="A31:B31"/>
    <mergeCell ref="C31:D31"/>
    <mergeCell ref="E31:L31"/>
    <mergeCell ref="M31:T31"/>
    <mergeCell ref="U31:AB31"/>
    <mergeCell ref="AC31:AJ31"/>
    <mergeCell ref="AK31:AR31"/>
    <mergeCell ref="A30:B30"/>
    <mergeCell ref="C30:D30"/>
    <mergeCell ref="E30:L30"/>
    <mergeCell ref="M30:T30"/>
    <mergeCell ref="U30:AB30"/>
    <mergeCell ref="AC30:AJ30"/>
    <mergeCell ref="AK28:AR28"/>
    <mergeCell ref="A29:B29"/>
    <mergeCell ref="C29:D29"/>
    <mergeCell ref="E29:L29"/>
    <mergeCell ref="M29:T29"/>
    <mergeCell ref="U29:AB29"/>
    <mergeCell ref="AC29:AJ29"/>
    <mergeCell ref="AK29:AR29"/>
    <mergeCell ref="A28:B28"/>
    <mergeCell ref="C28:D28"/>
    <mergeCell ref="E28:L28"/>
    <mergeCell ref="M28:T28"/>
    <mergeCell ref="U28:AB28"/>
    <mergeCell ref="AC28:AJ28"/>
    <mergeCell ref="AK26:AR26"/>
    <mergeCell ref="A27:B27"/>
    <mergeCell ref="C27:D27"/>
    <mergeCell ref="E27:L27"/>
    <mergeCell ref="M27:T27"/>
    <mergeCell ref="U27:AB27"/>
    <mergeCell ref="AC27:AJ27"/>
    <mergeCell ref="AK27:AR27"/>
    <mergeCell ref="A26:B26"/>
    <mergeCell ref="C26:D26"/>
    <mergeCell ref="E26:L26"/>
    <mergeCell ref="M26:T26"/>
    <mergeCell ref="U26:AB26"/>
    <mergeCell ref="AC26:AJ26"/>
    <mergeCell ref="AP23:AR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Z23:AB23"/>
    <mergeCell ref="AC23:AE23"/>
    <mergeCell ref="AF23:AG23"/>
    <mergeCell ref="AH23:AJ23"/>
    <mergeCell ref="AK23:AM23"/>
    <mergeCell ref="AN23:AO23"/>
    <mergeCell ref="AH22:AJ22"/>
    <mergeCell ref="AK22:AM22"/>
    <mergeCell ref="AN22:AO22"/>
    <mergeCell ref="AP22:AR22"/>
    <mergeCell ref="I23:L23"/>
    <mergeCell ref="M23:O23"/>
    <mergeCell ref="P23:Q23"/>
    <mergeCell ref="R23:T23"/>
    <mergeCell ref="U23:W23"/>
    <mergeCell ref="X23:Y23"/>
    <mergeCell ref="AP21:AR21"/>
    <mergeCell ref="I22:L22"/>
    <mergeCell ref="M22:O22"/>
    <mergeCell ref="P22:Q22"/>
    <mergeCell ref="R22:T22"/>
    <mergeCell ref="U22:W22"/>
    <mergeCell ref="X22:Y22"/>
    <mergeCell ref="Z22:AB22"/>
    <mergeCell ref="AC22:AE22"/>
    <mergeCell ref="AF22:AG22"/>
    <mergeCell ref="Z21:AB21"/>
    <mergeCell ref="AC21:AE21"/>
    <mergeCell ref="AF21:AG21"/>
    <mergeCell ref="AH21:AJ21"/>
    <mergeCell ref="AK21:AM21"/>
    <mergeCell ref="AN21:AO21"/>
    <mergeCell ref="I21:L21"/>
    <mergeCell ref="M21:O21"/>
    <mergeCell ref="P21:Q21"/>
    <mergeCell ref="R21:T21"/>
    <mergeCell ref="U21:W21"/>
    <mergeCell ref="X21:Y21"/>
    <mergeCell ref="AC20:AE20"/>
    <mergeCell ref="AF20:AG20"/>
    <mergeCell ref="AH20:AJ20"/>
    <mergeCell ref="AK20:AM20"/>
    <mergeCell ref="AN20:AO20"/>
    <mergeCell ref="AP20:AR20"/>
    <mergeCell ref="AP19:AR19"/>
    <mergeCell ref="A20:D23"/>
    <mergeCell ref="E20:H23"/>
    <mergeCell ref="I20:L20"/>
    <mergeCell ref="M20:O20"/>
    <mergeCell ref="P20:Q20"/>
    <mergeCell ref="R20:T20"/>
    <mergeCell ref="U20:W20"/>
    <mergeCell ref="X20:Y20"/>
    <mergeCell ref="Z20:AB20"/>
    <mergeCell ref="Z19:AB19"/>
    <mergeCell ref="AC19:AE19"/>
    <mergeCell ref="AF19:AG19"/>
    <mergeCell ref="AH19:AJ19"/>
    <mergeCell ref="AK19:AM19"/>
    <mergeCell ref="AN19:AO19"/>
    <mergeCell ref="AH18:AJ18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AF18:AG18"/>
    <mergeCell ref="Z17:AB17"/>
    <mergeCell ref="AC17:AE17"/>
    <mergeCell ref="AF17:AG17"/>
    <mergeCell ref="AH17:AJ17"/>
    <mergeCell ref="AK17:AM17"/>
    <mergeCell ref="AN17:AO17"/>
    <mergeCell ref="AO16:AP16"/>
    <mergeCell ref="AQ16:AR16"/>
    <mergeCell ref="A17:D19"/>
    <mergeCell ref="E17:H19"/>
    <mergeCell ref="I17:L17"/>
    <mergeCell ref="M17:O17"/>
    <mergeCell ref="P17:Q17"/>
    <mergeCell ref="R17:T17"/>
    <mergeCell ref="U17:W17"/>
    <mergeCell ref="X17:Y17"/>
    <mergeCell ref="AC16:AD16"/>
    <mergeCell ref="AE16:AF16"/>
    <mergeCell ref="AG16:AH16"/>
    <mergeCell ref="AI16:AJ16"/>
    <mergeCell ref="AK16:AL16"/>
    <mergeCell ref="AM16:AN16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F14:AG14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AO13:AP13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zoomScale="80" zoomScaleNormal="80" workbookViewId="0">
      <pane ySplit="3" topLeftCell="A4" activePane="bottomLeft" state="frozenSplit"/>
      <selection pane="bottomLeft" activeCell="AL67" sqref="AL67"/>
    </sheetView>
  </sheetViews>
  <sheetFormatPr defaultRowHeight="12.75" x14ac:dyDescent="0.2"/>
  <cols>
    <col min="1" max="4" width="7.140625" style="1" customWidth="1"/>
    <col min="5" max="12" width="5.28515625" style="1" customWidth="1"/>
    <col min="13" max="52" width="3.28515625" style="1" customWidth="1"/>
    <col min="53" max="16384" width="9.140625" style="1"/>
  </cols>
  <sheetData>
    <row r="1" spans="1:52" ht="30" customHeight="1" x14ac:dyDescent="0.2">
      <c r="A1" s="201" t="s">
        <v>407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52" ht="30" customHeight="1" thickBot="1" x14ac:dyDescent="0.2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52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0.20833333333333334</v>
      </c>
      <c r="N3" s="204"/>
      <c r="O3" s="204"/>
      <c r="P3" s="204"/>
      <c r="Q3" s="204"/>
      <c r="R3" s="204"/>
      <c r="S3" s="204"/>
      <c r="T3" s="204"/>
      <c r="U3" s="203">
        <v>0.45833333333333331</v>
      </c>
      <c r="V3" s="204"/>
      <c r="W3" s="204"/>
      <c r="X3" s="204"/>
      <c r="Y3" s="204"/>
      <c r="Z3" s="204"/>
      <c r="AA3" s="204"/>
      <c r="AB3" s="204"/>
      <c r="AC3" s="203">
        <v>0.5</v>
      </c>
      <c r="AD3" s="204"/>
      <c r="AE3" s="204"/>
      <c r="AF3" s="204"/>
      <c r="AG3" s="204"/>
      <c r="AH3" s="204"/>
      <c r="AI3" s="204"/>
      <c r="AJ3" s="204"/>
      <c r="AK3" s="203">
        <v>0.58333333333333337</v>
      </c>
      <c r="AL3" s="204"/>
      <c r="AM3" s="204"/>
      <c r="AN3" s="204"/>
      <c r="AO3" s="204"/>
      <c r="AP3" s="204"/>
      <c r="AQ3" s="204"/>
      <c r="AR3" s="204"/>
      <c r="AS3" s="203">
        <v>0.91666666666666663</v>
      </c>
      <c r="AT3" s="204"/>
      <c r="AU3" s="204"/>
      <c r="AV3" s="204"/>
      <c r="AW3" s="204"/>
      <c r="AX3" s="204"/>
      <c r="AY3" s="204"/>
      <c r="AZ3" s="204"/>
    </row>
    <row r="4" spans="1:52" ht="30" customHeight="1" thickBot="1" x14ac:dyDescent="0.25">
      <c r="A4" s="200" t="s">
        <v>408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52" ht="15.75" customHeight="1" thickBot="1" x14ac:dyDescent="0.25">
      <c r="A5" s="120" t="s">
        <v>3</v>
      </c>
      <c r="B5" s="121"/>
      <c r="C5" s="121"/>
      <c r="D5" s="199"/>
      <c r="E5" s="198" t="s">
        <v>409</v>
      </c>
      <c r="F5" s="199"/>
      <c r="G5" s="121"/>
      <c r="H5" s="121"/>
      <c r="I5" s="121"/>
      <c r="J5" s="121"/>
      <c r="K5" s="121"/>
      <c r="L5" s="122"/>
      <c r="M5" s="117" t="s">
        <v>11</v>
      </c>
      <c r="N5" s="118"/>
      <c r="O5" s="118" t="s">
        <v>12</v>
      </c>
      <c r="P5" s="118"/>
      <c r="Q5" s="118" t="s">
        <v>13</v>
      </c>
      <c r="R5" s="118"/>
      <c r="S5" s="118" t="s">
        <v>32</v>
      </c>
      <c r="T5" s="119"/>
      <c r="U5" s="117" t="s">
        <v>11</v>
      </c>
      <c r="V5" s="118"/>
      <c r="W5" s="118" t="s">
        <v>12</v>
      </c>
      <c r="X5" s="118"/>
      <c r="Y5" s="118" t="s">
        <v>13</v>
      </c>
      <c r="Z5" s="118"/>
      <c r="AA5" s="118" t="s">
        <v>32</v>
      </c>
      <c r="AB5" s="119"/>
      <c r="AC5" s="117" t="s">
        <v>11</v>
      </c>
      <c r="AD5" s="118"/>
      <c r="AE5" s="118" t="s">
        <v>12</v>
      </c>
      <c r="AF5" s="118"/>
      <c r="AG5" s="118" t="s">
        <v>13</v>
      </c>
      <c r="AH5" s="118"/>
      <c r="AI5" s="118" t="s">
        <v>32</v>
      </c>
      <c r="AJ5" s="119"/>
      <c r="AK5" s="117" t="s">
        <v>11</v>
      </c>
      <c r="AL5" s="118"/>
      <c r="AM5" s="118" t="s">
        <v>12</v>
      </c>
      <c r="AN5" s="118"/>
      <c r="AO5" s="118" t="s">
        <v>13</v>
      </c>
      <c r="AP5" s="118"/>
      <c r="AQ5" s="118" t="s">
        <v>32</v>
      </c>
      <c r="AR5" s="119"/>
      <c r="AS5" s="117" t="s">
        <v>11</v>
      </c>
      <c r="AT5" s="118"/>
      <c r="AU5" s="118" t="s">
        <v>12</v>
      </c>
      <c r="AV5" s="118"/>
      <c r="AW5" s="118" t="s">
        <v>13</v>
      </c>
      <c r="AX5" s="118"/>
      <c r="AY5" s="118" t="s">
        <v>32</v>
      </c>
      <c r="AZ5" s="119"/>
    </row>
    <row r="6" spans="1:52" x14ac:dyDescent="0.2">
      <c r="A6" s="236" t="s">
        <v>410</v>
      </c>
      <c r="B6" s="237"/>
      <c r="C6" s="237"/>
      <c r="D6" s="238"/>
      <c r="E6" s="239" t="s">
        <v>53</v>
      </c>
      <c r="F6" s="238"/>
      <c r="G6" s="237"/>
      <c r="H6" s="237"/>
      <c r="I6" s="237"/>
      <c r="J6" s="237"/>
      <c r="K6" s="237"/>
      <c r="L6" s="240"/>
      <c r="M6" s="193">
        <v>0</v>
      </c>
      <c r="N6" s="194"/>
      <c r="O6" s="206">
        <v>0</v>
      </c>
      <c r="P6" s="206"/>
      <c r="Q6" s="206">
        <v>0</v>
      </c>
      <c r="R6" s="206"/>
      <c r="S6" s="206">
        <v>0</v>
      </c>
      <c r="T6" s="241"/>
      <c r="U6" s="193">
        <v>0</v>
      </c>
      <c r="V6" s="194"/>
      <c r="W6" s="206">
        <v>0</v>
      </c>
      <c r="X6" s="206"/>
      <c r="Y6" s="206">
        <v>0</v>
      </c>
      <c r="Z6" s="206"/>
      <c r="AA6" s="206">
        <v>0</v>
      </c>
      <c r="AB6" s="241"/>
      <c r="AC6" s="193">
        <v>0</v>
      </c>
      <c r="AD6" s="194"/>
      <c r="AE6" s="206">
        <v>0</v>
      </c>
      <c r="AF6" s="206"/>
      <c r="AG6" s="206">
        <v>0</v>
      </c>
      <c r="AH6" s="206"/>
      <c r="AI6" s="206">
        <v>0</v>
      </c>
      <c r="AJ6" s="241"/>
      <c r="AK6" s="193">
        <v>0</v>
      </c>
      <c r="AL6" s="194"/>
      <c r="AM6" s="206">
        <v>0</v>
      </c>
      <c r="AN6" s="206"/>
      <c r="AO6" s="206">
        <v>0</v>
      </c>
      <c r="AP6" s="206"/>
      <c r="AQ6" s="206">
        <v>0</v>
      </c>
      <c r="AR6" s="241"/>
      <c r="AS6" s="193">
        <v>0</v>
      </c>
      <c r="AT6" s="194"/>
      <c r="AU6" s="206">
        <v>0</v>
      </c>
      <c r="AV6" s="206"/>
      <c r="AW6" s="206">
        <v>0</v>
      </c>
      <c r="AX6" s="206"/>
      <c r="AY6" s="206">
        <v>0</v>
      </c>
      <c r="AZ6" s="241"/>
    </row>
    <row r="7" spans="1:52" ht="13.5" thickBot="1" x14ac:dyDescent="0.25">
      <c r="A7" s="242" t="s">
        <v>411</v>
      </c>
      <c r="B7" s="243"/>
      <c r="C7" s="243"/>
      <c r="D7" s="244"/>
      <c r="E7" s="245" t="s">
        <v>65</v>
      </c>
      <c r="F7" s="244"/>
      <c r="G7" s="243"/>
      <c r="H7" s="243"/>
      <c r="I7" s="243"/>
      <c r="J7" s="243"/>
      <c r="K7" s="243"/>
      <c r="L7" s="246"/>
      <c r="M7" s="247">
        <v>0</v>
      </c>
      <c r="N7" s="248"/>
      <c r="O7" s="249">
        <v>0</v>
      </c>
      <c r="P7" s="249"/>
      <c r="Q7" s="249">
        <v>0</v>
      </c>
      <c r="R7" s="249"/>
      <c r="S7" s="249">
        <v>0</v>
      </c>
      <c r="T7" s="250"/>
      <c r="U7" s="247">
        <v>0</v>
      </c>
      <c r="V7" s="248"/>
      <c r="W7" s="249">
        <v>0</v>
      </c>
      <c r="X7" s="249"/>
      <c r="Y7" s="249">
        <v>0</v>
      </c>
      <c r="Z7" s="249"/>
      <c r="AA7" s="249">
        <v>0</v>
      </c>
      <c r="AB7" s="250"/>
      <c r="AC7" s="247">
        <v>0</v>
      </c>
      <c r="AD7" s="248"/>
      <c r="AE7" s="249">
        <v>0</v>
      </c>
      <c r="AF7" s="249"/>
      <c r="AG7" s="249">
        <v>0</v>
      </c>
      <c r="AH7" s="249"/>
      <c r="AI7" s="249">
        <v>0</v>
      </c>
      <c r="AJ7" s="250"/>
      <c r="AK7" s="247">
        <v>0</v>
      </c>
      <c r="AL7" s="248"/>
      <c r="AM7" s="249">
        <v>0</v>
      </c>
      <c r="AN7" s="249"/>
      <c r="AO7" s="249">
        <v>0</v>
      </c>
      <c r="AP7" s="249"/>
      <c r="AQ7" s="249">
        <v>0</v>
      </c>
      <c r="AR7" s="250"/>
      <c r="AS7" s="247">
        <v>0</v>
      </c>
      <c r="AT7" s="248"/>
      <c r="AU7" s="249">
        <v>0</v>
      </c>
      <c r="AV7" s="249"/>
      <c r="AW7" s="249">
        <v>0</v>
      </c>
      <c r="AX7" s="249"/>
      <c r="AY7" s="249">
        <v>0</v>
      </c>
      <c r="AZ7" s="250"/>
    </row>
    <row r="8" spans="1:52" ht="13.5" thickBot="1" x14ac:dyDescent="0.25">
      <c r="A8" s="251" t="s">
        <v>21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3"/>
      <c r="M8" s="254">
        <f>SUM(M6:N7)</f>
        <v>0</v>
      </c>
      <c r="N8" s="255"/>
      <c r="O8" s="256">
        <f>SUM(O6:P7)</f>
        <v>0</v>
      </c>
      <c r="P8" s="256"/>
      <c r="Q8" s="256">
        <f>SUM(Q6:R7)</f>
        <v>0</v>
      </c>
      <c r="R8" s="256"/>
      <c r="S8" s="256"/>
      <c r="T8" s="257"/>
      <c r="U8" s="254">
        <f>SUM(U6:V7)</f>
        <v>0</v>
      </c>
      <c r="V8" s="255"/>
      <c r="W8" s="256">
        <f>SUM(W6:X7)</f>
        <v>0</v>
      </c>
      <c r="X8" s="256"/>
      <c r="Y8" s="256">
        <f>SUM(Y6:Z7)</f>
        <v>0</v>
      </c>
      <c r="Z8" s="256"/>
      <c r="AA8" s="256"/>
      <c r="AB8" s="257"/>
      <c r="AC8" s="254">
        <f>SUM(AC6:AD7)</f>
        <v>0</v>
      </c>
      <c r="AD8" s="255"/>
      <c r="AE8" s="256">
        <f>SUM(AE6:AF7)</f>
        <v>0</v>
      </c>
      <c r="AF8" s="256"/>
      <c r="AG8" s="256">
        <f>SUM(AG6:AH7)</f>
        <v>0</v>
      </c>
      <c r="AH8" s="256"/>
      <c r="AI8" s="256"/>
      <c r="AJ8" s="257"/>
      <c r="AK8" s="254">
        <f>SUM(AK6:AL7)</f>
        <v>0</v>
      </c>
      <c r="AL8" s="255"/>
      <c r="AM8" s="256">
        <f>SUM(AM6:AN7)</f>
        <v>0</v>
      </c>
      <c r="AN8" s="256"/>
      <c r="AO8" s="256">
        <f>SUM(AO6:AP7)</f>
        <v>0</v>
      </c>
      <c r="AP8" s="256"/>
      <c r="AQ8" s="256"/>
      <c r="AR8" s="257"/>
      <c r="AS8" s="254">
        <f>SUM(AS6:AT7)</f>
        <v>0</v>
      </c>
      <c r="AT8" s="255"/>
      <c r="AU8" s="256">
        <f>SUM(AU6:AV7)</f>
        <v>0</v>
      </c>
      <c r="AV8" s="256"/>
      <c r="AW8" s="256">
        <f>SUM(AW6:AX7)</f>
        <v>0</v>
      </c>
      <c r="AX8" s="256"/>
      <c r="AY8" s="256"/>
      <c r="AZ8" s="257"/>
    </row>
    <row r="9" spans="1:52" ht="30" customHeight="1" thickBot="1" x14ac:dyDescent="0.25">
      <c r="A9" s="88" t="s">
        <v>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</row>
    <row r="10" spans="1:52" ht="15.75" customHeight="1" thickBot="1" x14ac:dyDescent="0.25">
      <c r="A10" s="19" t="s">
        <v>3</v>
      </c>
      <c r="B10" s="2" t="s">
        <v>4</v>
      </c>
      <c r="C10" s="2" t="s">
        <v>5</v>
      </c>
      <c r="D10" s="3" t="s">
        <v>6</v>
      </c>
      <c r="E10" s="120" t="s">
        <v>7</v>
      </c>
      <c r="F10" s="199"/>
      <c r="G10" s="198" t="s">
        <v>8</v>
      </c>
      <c r="H10" s="199"/>
      <c r="I10" s="198" t="s">
        <v>9</v>
      </c>
      <c r="J10" s="199"/>
      <c r="K10" s="198" t="s">
        <v>10</v>
      </c>
      <c r="L10" s="122"/>
      <c r="M10" s="120" t="s">
        <v>11</v>
      </c>
      <c r="N10" s="199"/>
      <c r="O10" s="198" t="s">
        <v>12</v>
      </c>
      <c r="P10" s="199"/>
      <c r="Q10" s="198" t="s">
        <v>13</v>
      </c>
      <c r="R10" s="199"/>
      <c r="S10" s="198" t="s">
        <v>14</v>
      </c>
      <c r="T10" s="122"/>
      <c r="U10" s="120" t="s">
        <v>11</v>
      </c>
      <c r="V10" s="199"/>
      <c r="W10" s="198" t="s">
        <v>12</v>
      </c>
      <c r="X10" s="199"/>
      <c r="Y10" s="198" t="s">
        <v>13</v>
      </c>
      <c r="Z10" s="199"/>
      <c r="AA10" s="198" t="s">
        <v>14</v>
      </c>
      <c r="AB10" s="122"/>
      <c r="AC10" s="120" t="s">
        <v>11</v>
      </c>
      <c r="AD10" s="199"/>
      <c r="AE10" s="198" t="s">
        <v>12</v>
      </c>
      <c r="AF10" s="199"/>
      <c r="AG10" s="198" t="s">
        <v>13</v>
      </c>
      <c r="AH10" s="199"/>
      <c r="AI10" s="198" t="s">
        <v>14</v>
      </c>
      <c r="AJ10" s="122"/>
      <c r="AK10" s="120" t="s">
        <v>11</v>
      </c>
      <c r="AL10" s="199"/>
      <c r="AM10" s="198" t="s">
        <v>12</v>
      </c>
      <c r="AN10" s="199"/>
      <c r="AO10" s="198" t="s">
        <v>13</v>
      </c>
      <c r="AP10" s="199"/>
      <c r="AQ10" s="198" t="s">
        <v>14</v>
      </c>
      <c r="AR10" s="122"/>
      <c r="AS10" s="120" t="s">
        <v>11</v>
      </c>
      <c r="AT10" s="199"/>
      <c r="AU10" s="198" t="s">
        <v>12</v>
      </c>
      <c r="AV10" s="199"/>
      <c r="AW10" s="198" t="s">
        <v>13</v>
      </c>
      <c r="AX10" s="199"/>
      <c r="AY10" s="198" t="s">
        <v>14</v>
      </c>
      <c r="AZ10" s="122"/>
    </row>
    <row r="11" spans="1:52" x14ac:dyDescent="0.2">
      <c r="A11" s="7" t="s">
        <v>15</v>
      </c>
      <c r="B11" s="4">
        <v>6.3000001907348633</v>
      </c>
      <c r="C11" s="5">
        <v>2.0000000949949026E-3</v>
      </c>
      <c r="D11" s="6">
        <v>1.9999999552965164E-2</v>
      </c>
      <c r="E11" s="111">
        <v>110</v>
      </c>
      <c r="F11" s="112"/>
      <c r="G11" s="205" t="s">
        <v>82</v>
      </c>
      <c r="H11" s="205"/>
      <c r="I11" s="195">
        <v>4.3999999761581421E-2</v>
      </c>
      <c r="J11" s="195"/>
      <c r="K11" s="195">
        <v>10.399999618530273</v>
      </c>
      <c r="L11" s="196"/>
      <c r="M11" s="197"/>
      <c r="N11" s="194"/>
      <c r="O11" s="182">
        <f>M17</f>
        <v>0.84335688987603785</v>
      </c>
      <c r="P11" s="182"/>
      <c r="Q11" s="182">
        <f>R17</f>
        <v>0.76020574104880267</v>
      </c>
      <c r="R11" s="182"/>
      <c r="S11" s="183">
        <f>IF(O11=0,0,COS(ATAN(Q11/O11)))</f>
        <v>0.74277517085936495</v>
      </c>
      <c r="T11" s="184"/>
      <c r="U11" s="193"/>
      <c r="V11" s="194"/>
      <c r="W11" s="182">
        <f>U17</f>
        <v>0.9635963504140973</v>
      </c>
      <c r="X11" s="182"/>
      <c r="Y11" s="182">
        <f>Z17</f>
        <v>0.7637714551430036</v>
      </c>
      <c r="Z11" s="182"/>
      <c r="AA11" s="183">
        <f>IF(W11=0,0,COS(ATAN(Y11/W11)))</f>
        <v>0.78367983866332824</v>
      </c>
      <c r="AB11" s="184"/>
      <c r="AC11" s="193"/>
      <c r="AD11" s="194"/>
      <c r="AE11" s="182">
        <f>AC17</f>
        <v>0.96380387865056116</v>
      </c>
      <c r="AF11" s="182"/>
      <c r="AG11" s="182">
        <f>AH17</f>
        <v>0.88686168440666402</v>
      </c>
      <c r="AH11" s="182"/>
      <c r="AI11" s="183">
        <f>IF(AE11=0,0,COS(ATAN(AG11/AE11)))</f>
        <v>0.73586933499778429</v>
      </c>
      <c r="AJ11" s="184"/>
      <c r="AK11" s="193"/>
      <c r="AL11" s="194"/>
      <c r="AM11" s="182">
        <f>AK17</f>
        <v>1.0843147821437529</v>
      </c>
      <c r="AN11" s="182"/>
      <c r="AO11" s="182">
        <f>AP17</f>
        <v>1.0144685480661484</v>
      </c>
      <c r="AP11" s="182"/>
      <c r="AQ11" s="183">
        <f>IF(AM11=0,0,COS(ATAN(AO11/AM11)))</f>
        <v>0.73023460318121947</v>
      </c>
      <c r="AR11" s="184"/>
      <c r="AS11" s="193"/>
      <c r="AT11" s="194"/>
      <c r="AU11" s="182">
        <f>AS17</f>
        <v>0.84356441811250171</v>
      </c>
      <c r="AV11" s="182"/>
      <c r="AW11" s="182">
        <f>AX17</f>
        <v>0.8832959703124631</v>
      </c>
      <c r="AX11" s="182"/>
      <c r="AY11" s="183">
        <f>IF(AU11=0,0,COS(ATAN(AW11/AU11)))</f>
        <v>0.69065490883615066</v>
      </c>
      <c r="AZ11" s="184"/>
    </row>
    <row r="12" spans="1:52" x14ac:dyDescent="0.2">
      <c r="A12" s="185"/>
      <c r="B12" s="186"/>
      <c r="C12" s="186"/>
      <c r="D12" s="187"/>
      <c r="E12" s="104">
        <v>6</v>
      </c>
      <c r="F12" s="105"/>
      <c r="G12" s="106" t="s">
        <v>412</v>
      </c>
      <c r="H12" s="106"/>
      <c r="I12" s="190">
        <f>I11</f>
        <v>4.3999999761581421E-2</v>
      </c>
      <c r="J12" s="190"/>
      <c r="K12" s="190">
        <f>K11</f>
        <v>10.399999618530273</v>
      </c>
      <c r="L12" s="191"/>
      <c r="M12" s="212">
        <f>IF(OR(M21=0,O12=0),0,ABS(1000*O12/(SQRT(3)*M21*COS(ATAN(Q12/O12)))))</f>
        <v>101.38869155904399</v>
      </c>
      <c r="N12" s="210"/>
      <c r="O12" s="211">
        <v>0.8399999737739563</v>
      </c>
      <c r="P12" s="211"/>
      <c r="Q12" s="211">
        <v>0.72000002861022949</v>
      </c>
      <c r="R12" s="211"/>
      <c r="S12" s="207">
        <f>IF(O12=0,0,COS(ATAN(Q12/O12)))</f>
        <v>0.75925657954753811</v>
      </c>
      <c r="T12" s="208"/>
      <c r="U12" s="209">
        <f>IF(OR(U21=0,W12=0),0,ABS(1000*W12/(SQRT(3)*U21*COS(ATAN(Y12/W12)))))</f>
        <v>109.97147651621535</v>
      </c>
      <c r="V12" s="210"/>
      <c r="W12" s="211">
        <v>0.95999997854232788</v>
      </c>
      <c r="X12" s="211"/>
      <c r="Y12" s="211">
        <v>0.72000002861022949</v>
      </c>
      <c r="Z12" s="211"/>
      <c r="AA12" s="207">
        <f>IF(W12=0,0,COS(ATAN(Y12/W12)))</f>
        <v>0.79999998211860623</v>
      </c>
      <c r="AB12" s="208"/>
      <c r="AC12" s="209">
        <f>IF(OR(AC21=0,AE12=0),0,ABS(1000*AE12/(SQRT(3)*AC21*COS(ATAN(AG12/AE12)))))</f>
        <v>116.9012799983398</v>
      </c>
      <c r="AD12" s="210"/>
      <c r="AE12" s="211">
        <v>0.95999997854232788</v>
      </c>
      <c r="AF12" s="211"/>
      <c r="AG12" s="211">
        <v>0.8399999737739563</v>
      </c>
      <c r="AH12" s="211"/>
      <c r="AI12" s="207">
        <f>IF(AE12=0,0,COS(ATAN(AG12/AE12)))</f>
        <v>0.75257669760141577</v>
      </c>
      <c r="AJ12" s="208"/>
      <c r="AK12" s="209">
        <f>IF(OR(AK21=0,AM12=0),0,ABS(1000*AM12/(SQRT(3)*AK21*COS(ATAN(AO12/AM12)))))</f>
        <v>132.42319517698652</v>
      </c>
      <c r="AL12" s="210"/>
      <c r="AM12" s="211">
        <v>1.0800000429153442</v>
      </c>
      <c r="AN12" s="211"/>
      <c r="AO12" s="211">
        <v>0.95999997854232788</v>
      </c>
      <c r="AP12" s="211"/>
      <c r="AQ12" s="207">
        <f>IF(AM12=0,0,COS(ATAN(AO12/AM12)))</f>
        <v>0.74740933916598873</v>
      </c>
      <c r="AR12" s="208"/>
      <c r="AS12" s="209">
        <f>IF(OR(AS21=0,AU12=0),0,ABS(1000*AU12/(SQRT(3)*AS21*COS(ATAN(AW12/AU12)))))</f>
        <v>108.86620409543403</v>
      </c>
      <c r="AT12" s="210"/>
      <c r="AU12" s="211">
        <v>0.8399999737739563</v>
      </c>
      <c r="AV12" s="211"/>
      <c r="AW12" s="211">
        <v>0.8399999737739563</v>
      </c>
      <c r="AX12" s="211"/>
      <c r="AY12" s="207">
        <f>IF(AU12=0,0,COS(ATAN(AW12/AU12)))</f>
        <v>0.70710678118654757</v>
      </c>
      <c r="AZ12" s="208"/>
    </row>
    <row r="13" spans="1:52" ht="15.75" customHeight="1" thickBot="1" x14ac:dyDescent="0.25">
      <c r="A13" s="188"/>
      <c r="B13" s="189"/>
      <c r="C13" s="189"/>
      <c r="D13" s="189"/>
      <c r="E13" s="175" t="s">
        <v>17</v>
      </c>
      <c r="F13" s="176"/>
      <c r="G13" s="176"/>
      <c r="H13" s="176"/>
      <c r="I13" s="176"/>
      <c r="J13" s="176"/>
      <c r="K13" s="176"/>
      <c r="L13" s="181"/>
      <c r="M13" s="176"/>
      <c r="N13" s="176"/>
      <c r="O13" s="176"/>
      <c r="P13" s="160" t="s">
        <v>18</v>
      </c>
      <c r="Q13" s="160"/>
      <c r="R13" s="173"/>
      <c r="S13" s="173"/>
      <c r="T13" s="174"/>
      <c r="U13" s="175"/>
      <c r="V13" s="176"/>
      <c r="W13" s="176"/>
      <c r="X13" s="160" t="s">
        <v>18</v>
      </c>
      <c r="Y13" s="160"/>
      <c r="Z13" s="173"/>
      <c r="AA13" s="173"/>
      <c r="AB13" s="174"/>
      <c r="AC13" s="175"/>
      <c r="AD13" s="176"/>
      <c r="AE13" s="176"/>
      <c r="AF13" s="160" t="s">
        <v>18</v>
      </c>
      <c r="AG13" s="160"/>
      <c r="AH13" s="173"/>
      <c r="AI13" s="173"/>
      <c r="AJ13" s="174"/>
      <c r="AK13" s="175"/>
      <c r="AL13" s="176"/>
      <c r="AM13" s="176"/>
      <c r="AN13" s="160" t="s">
        <v>18</v>
      </c>
      <c r="AO13" s="160"/>
      <c r="AP13" s="173"/>
      <c r="AQ13" s="173"/>
      <c r="AR13" s="174"/>
      <c r="AS13" s="175"/>
      <c r="AT13" s="176"/>
      <c r="AU13" s="176"/>
      <c r="AV13" s="160" t="s">
        <v>18</v>
      </c>
      <c r="AW13" s="160"/>
      <c r="AX13" s="173"/>
      <c r="AY13" s="173"/>
      <c r="AZ13" s="174"/>
    </row>
    <row r="14" spans="1:52" x14ac:dyDescent="0.2">
      <c r="A14" s="86" t="s">
        <v>21</v>
      </c>
      <c r="B14" s="79"/>
      <c r="C14" s="79"/>
      <c r="D14" s="79"/>
      <c r="E14" s="177" t="s">
        <v>85</v>
      </c>
      <c r="F14" s="113"/>
      <c r="G14" s="113"/>
      <c r="H14" s="113"/>
      <c r="I14" s="113"/>
      <c r="J14" s="113"/>
      <c r="K14" s="113"/>
      <c r="L14" s="114"/>
      <c r="M14" s="178">
        <f>SUM(M11)</f>
        <v>0</v>
      </c>
      <c r="N14" s="167"/>
      <c r="O14" s="171">
        <f>SUM(O11)</f>
        <v>0.84335688987603785</v>
      </c>
      <c r="P14" s="167"/>
      <c r="Q14" s="171">
        <f>SUM(Q11)</f>
        <v>0.76020574104880267</v>
      </c>
      <c r="R14" s="167"/>
      <c r="S14" s="167"/>
      <c r="T14" s="168"/>
      <c r="U14" s="172">
        <f>SUM(U11)</f>
        <v>0</v>
      </c>
      <c r="V14" s="167"/>
      <c r="W14" s="171">
        <f>SUM(W11)</f>
        <v>0.9635963504140973</v>
      </c>
      <c r="X14" s="167"/>
      <c r="Y14" s="171">
        <f>SUM(Y11)</f>
        <v>0.7637714551430036</v>
      </c>
      <c r="Z14" s="167"/>
      <c r="AA14" s="167"/>
      <c r="AB14" s="168"/>
      <c r="AC14" s="172">
        <f>SUM(AC11)</f>
        <v>0</v>
      </c>
      <c r="AD14" s="167"/>
      <c r="AE14" s="171">
        <f>SUM(AE11)</f>
        <v>0.96380387865056116</v>
      </c>
      <c r="AF14" s="167"/>
      <c r="AG14" s="171">
        <f>SUM(AG11)</f>
        <v>0.88686168440666402</v>
      </c>
      <c r="AH14" s="167"/>
      <c r="AI14" s="167"/>
      <c r="AJ14" s="168"/>
      <c r="AK14" s="172">
        <f>SUM(AK11)</f>
        <v>0</v>
      </c>
      <c r="AL14" s="167"/>
      <c r="AM14" s="171">
        <f>SUM(AM11)</f>
        <v>1.0843147821437529</v>
      </c>
      <c r="AN14" s="167"/>
      <c r="AO14" s="171">
        <f>SUM(AO11)</f>
        <v>1.0144685480661484</v>
      </c>
      <c r="AP14" s="167"/>
      <c r="AQ14" s="167"/>
      <c r="AR14" s="168"/>
      <c r="AS14" s="172">
        <f>SUM(AS11)</f>
        <v>0</v>
      </c>
      <c r="AT14" s="167"/>
      <c r="AU14" s="171">
        <f>SUM(AU11)</f>
        <v>0.84356441811250171</v>
      </c>
      <c r="AV14" s="167"/>
      <c r="AW14" s="171">
        <f>SUM(AW11)</f>
        <v>0.8832959703124631</v>
      </c>
      <c r="AX14" s="167"/>
      <c r="AY14" s="167"/>
      <c r="AZ14" s="168"/>
    </row>
    <row r="15" spans="1:52" ht="13.5" thickBot="1" x14ac:dyDescent="0.25">
      <c r="A15" s="87"/>
      <c r="B15" s="82"/>
      <c r="C15" s="82"/>
      <c r="D15" s="82"/>
      <c r="E15" s="169" t="s">
        <v>23</v>
      </c>
      <c r="F15" s="99"/>
      <c r="G15" s="99"/>
      <c r="H15" s="99"/>
      <c r="I15" s="99"/>
      <c r="J15" s="99"/>
      <c r="K15" s="99"/>
      <c r="L15" s="100"/>
      <c r="M15" s="170">
        <f>SUM(M12)</f>
        <v>101.38869155904399</v>
      </c>
      <c r="N15" s="165"/>
      <c r="O15" s="63">
        <f>SUM(O12)</f>
        <v>0.8399999737739563</v>
      </c>
      <c r="P15" s="165"/>
      <c r="Q15" s="63">
        <f>SUM(Q12)</f>
        <v>0.72000002861022949</v>
      </c>
      <c r="R15" s="165"/>
      <c r="S15" s="165"/>
      <c r="T15" s="166"/>
      <c r="U15" s="65">
        <f>SUM(U12)</f>
        <v>109.97147651621535</v>
      </c>
      <c r="V15" s="165"/>
      <c r="W15" s="63">
        <f>SUM(W12)</f>
        <v>0.95999997854232788</v>
      </c>
      <c r="X15" s="165"/>
      <c r="Y15" s="63">
        <f>SUM(Y12)</f>
        <v>0.72000002861022949</v>
      </c>
      <c r="Z15" s="165"/>
      <c r="AA15" s="165"/>
      <c r="AB15" s="166"/>
      <c r="AC15" s="65">
        <f>SUM(AC12)</f>
        <v>116.9012799983398</v>
      </c>
      <c r="AD15" s="165"/>
      <c r="AE15" s="63">
        <f>SUM(AE12)</f>
        <v>0.95999997854232788</v>
      </c>
      <c r="AF15" s="165"/>
      <c r="AG15" s="63">
        <f>SUM(AG12)</f>
        <v>0.8399999737739563</v>
      </c>
      <c r="AH15" s="165"/>
      <c r="AI15" s="165"/>
      <c r="AJ15" s="166"/>
      <c r="AK15" s="65">
        <f>SUM(AK12)</f>
        <v>132.42319517698652</v>
      </c>
      <c r="AL15" s="165"/>
      <c r="AM15" s="63">
        <f>SUM(AM12)</f>
        <v>1.0800000429153442</v>
      </c>
      <c r="AN15" s="165"/>
      <c r="AO15" s="63">
        <f>SUM(AO12)</f>
        <v>0.95999997854232788</v>
      </c>
      <c r="AP15" s="165"/>
      <c r="AQ15" s="165"/>
      <c r="AR15" s="166"/>
      <c r="AS15" s="65">
        <f>SUM(AS12)</f>
        <v>108.86620409543403</v>
      </c>
      <c r="AT15" s="165"/>
      <c r="AU15" s="63">
        <f>SUM(AU12)</f>
        <v>0.8399999737739563</v>
      </c>
      <c r="AV15" s="165"/>
      <c r="AW15" s="63">
        <f>SUM(AW12)</f>
        <v>0.8399999737739563</v>
      </c>
      <c r="AX15" s="165"/>
      <c r="AY15" s="165"/>
      <c r="AZ15" s="166"/>
    </row>
    <row r="16" spans="1:52" ht="13.5" thickBot="1" x14ac:dyDescent="0.25">
      <c r="A16" s="120" t="s">
        <v>24</v>
      </c>
      <c r="B16" s="121"/>
      <c r="C16" s="121"/>
      <c r="D16" s="121"/>
      <c r="E16" s="121" t="s">
        <v>25</v>
      </c>
      <c r="F16" s="121"/>
      <c r="G16" s="121"/>
      <c r="H16" s="121"/>
      <c r="I16" s="258" t="s">
        <v>15</v>
      </c>
      <c r="J16" s="259"/>
      <c r="K16" s="259"/>
      <c r="L16" s="260"/>
      <c r="M16" s="261">
        <f>I11*(POWER(O12,2)+POWER(Q12,2))/POWER(B11,2)</f>
        <v>1.3569160070866638E-3</v>
      </c>
      <c r="N16" s="261"/>
      <c r="O16" s="261"/>
      <c r="P16" s="262" t="s">
        <v>26</v>
      </c>
      <c r="Q16" s="262"/>
      <c r="R16" s="263">
        <f>K11*(POWER(O12,2)+POWER(Q12,2))/(100*B11)</f>
        <v>2.0205712885608008E-2</v>
      </c>
      <c r="S16" s="263"/>
      <c r="T16" s="264"/>
      <c r="U16" s="265">
        <f>I11*(POWER(W12,2)+POWER(Y12,2))/POWER(B11,2)</f>
        <v>1.5963717767745517E-3</v>
      </c>
      <c r="V16" s="261"/>
      <c r="W16" s="261"/>
      <c r="X16" s="262" t="s">
        <v>26</v>
      </c>
      <c r="Y16" s="262"/>
      <c r="Z16" s="263">
        <f>K11*(POWER(W12,2)+POWER(Y12,2))/(100*B11)</f>
        <v>2.377142697980892E-2</v>
      </c>
      <c r="AA16" s="263"/>
      <c r="AB16" s="264"/>
      <c r="AC16" s="265">
        <f>I11*(POWER(AE12,2)+POWER(AG12,2))/POWER(B11,2)</f>
        <v>1.8039000132384117E-3</v>
      </c>
      <c r="AD16" s="261"/>
      <c r="AE16" s="261"/>
      <c r="AF16" s="262" t="s">
        <v>26</v>
      </c>
      <c r="AG16" s="262"/>
      <c r="AH16" s="263">
        <f>K11*(POWER(AE12,2)+POWER(AG12,2))/(100*B11)</f>
        <v>2.6861711079742532E-2</v>
      </c>
      <c r="AI16" s="263"/>
      <c r="AJ16" s="264"/>
      <c r="AK16" s="265">
        <f>I11*(POWER(AM12,2)+POWER(AO12,2))/POWER(B11,2)</f>
        <v>2.3147391334138044E-3</v>
      </c>
      <c r="AL16" s="261"/>
      <c r="AM16" s="261"/>
      <c r="AN16" s="262" t="s">
        <v>26</v>
      </c>
      <c r="AO16" s="262"/>
      <c r="AP16" s="263">
        <f>K11*(POWER(AM12,2)+POWER(AO12,2))/(100*B11)</f>
        <v>3.4468569970855421E-2</v>
      </c>
      <c r="AQ16" s="263"/>
      <c r="AR16" s="264"/>
      <c r="AS16" s="265">
        <f>I11*(POWER(AU12,2)+POWER(AW12,2))/POWER(B11,2)</f>
        <v>1.5644442435505236E-3</v>
      </c>
      <c r="AT16" s="261"/>
      <c r="AU16" s="261"/>
      <c r="AV16" s="262" t="s">
        <v>26</v>
      </c>
      <c r="AW16" s="262"/>
      <c r="AX16" s="263">
        <f>K11*(POWER(AU12,2)+POWER(AW12,2))/(100*B11)</f>
        <v>2.3295996985541616E-2</v>
      </c>
      <c r="AY16" s="263"/>
      <c r="AZ16" s="264"/>
    </row>
    <row r="17" spans="1:52" x14ac:dyDescent="0.2">
      <c r="A17" s="147" t="s">
        <v>87</v>
      </c>
      <c r="B17" s="148"/>
      <c r="C17" s="148"/>
      <c r="D17" s="148"/>
      <c r="E17" s="79" t="s">
        <v>28</v>
      </c>
      <c r="F17" s="79"/>
      <c r="G17" s="79"/>
      <c r="H17" s="79"/>
      <c r="I17" s="154" t="s">
        <v>15</v>
      </c>
      <c r="J17" s="155"/>
      <c r="K17" s="155"/>
      <c r="L17" s="156"/>
      <c r="M17" s="135">
        <f>SUM(O12:P12)+C11+M16</f>
        <v>0.84335688987603785</v>
      </c>
      <c r="N17" s="135"/>
      <c r="O17" s="135"/>
      <c r="P17" s="136" t="s">
        <v>26</v>
      </c>
      <c r="Q17" s="136"/>
      <c r="R17" s="137">
        <f>SUM(Q12:R12)+D11+R16</f>
        <v>0.76020574104880267</v>
      </c>
      <c r="S17" s="137"/>
      <c r="T17" s="138"/>
      <c r="U17" s="134">
        <f>SUM(W12:X12)+C11+U16</f>
        <v>0.9635963504140973</v>
      </c>
      <c r="V17" s="135"/>
      <c r="W17" s="135"/>
      <c r="X17" s="136" t="s">
        <v>26</v>
      </c>
      <c r="Y17" s="136"/>
      <c r="Z17" s="137">
        <f>SUM(Y12:Z12)+D11+Z16</f>
        <v>0.7637714551430036</v>
      </c>
      <c r="AA17" s="137"/>
      <c r="AB17" s="138"/>
      <c r="AC17" s="134">
        <f>SUM(AE12:AF12)+C11+AC16</f>
        <v>0.96380387865056116</v>
      </c>
      <c r="AD17" s="135"/>
      <c r="AE17" s="135"/>
      <c r="AF17" s="136" t="s">
        <v>26</v>
      </c>
      <c r="AG17" s="136"/>
      <c r="AH17" s="137">
        <f>SUM(AG12:AH12)+D11+AH16</f>
        <v>0.88686168440666402</v>
      </c>
      <c r="AI17" s="137"/>
      <c r="AJ17" s="138"/>
      <c r="AK17" s="134">
        <f>SUM(AM12:AN12)+C11+AK16</f>
        <v>1.0843147821437529</v>
      </c>
      <c r="AL17" s="135"/>
      <c r="AM17" s="135"/>
      <c r="AN17" s="136" t="s">
        <v>26</v>
      </c>
      <c r="AO17" s="136"/>
      <c r="AP17" s="137">
        <f>SUM(AO12:AP12)+D11+AP16</f>
        <v>1.0144685480661484</v>
      </c>
      <c r="AQ17" s="137"/>
      <c r="AR17" s="138"/>
      <c r="AS17" s="134">
        <f>SUM(AU12:AV12)+C11+AS16</f>
        <v>0.84356441811250171</v>
      </c>
      <c r="AT17" s="135"/>
      <c r="AU17" s="135"/>
      <c r="AV17" s="136" t="s">
        <v>26</v>
      </c>
      <c r="AW17" s="136"/>
      <c r="AX17" s="137">
        <f>SUM(AW12:AX12)+D11+AX16</f>
        <v>0.8832959703124631</v>
      </c>
      <c r="AY17" s="137"/>
      <c r="AZ17" s="138"/>
    </row>
    <row r="18" spans="1:52" ht="13.5" thickBot="1" x14ac:dyDescent="0.25">
      <c r="A18" s="151"/>
      <c r="B18" s="152"/>
      <c r="C18" s="152"/>
      <c r="D18" s="152"/>
      <c r="E18" s="82"/>
      <c r="F18" s="82"/>
      <c r="G18" s="82"/>
      <c r="H18" s="82"/>
      <c r="I18" s="126" t="s">
        <v>29</v>
      </c>
      <c r="J18" s="127"/>
      <c r="K18" s="127"/>
      <c r="L18" s="128"/>
      <c r="M18" s="124">
        <f>SUM(M17)</f>
        <v>0.84335688987603785</v>
      </c>
      <c r="N18" s="124"/>
      <c r="O18" s="124"/>
      <c r="P18" s="125" t="s">
        <v>26</v>
      </c>
      <c r="Q18" s="125"/>
      <c r="R18" s="115">
        <f>SUM(R17)</f>
        <v>0.76020574104880267</v>
      </c>
      <c r="S18" s="115"/>
      <c r="T18" s="116"/>
      <c r="U18" s="123">
        <f>SUM(U17)</f>
        <v>0.9635963504140973</v>
      </c>
      <c r="V18" s="124"/>
      <c r="W18" s="124"/>
      <c r="X18" s="125" t="s">
        <v>26</v>
      </c>
      <c r="Y18" s="125"/>
      <c r="Z18" s="115">
        <f>SUM(Z17)</f>
        <v>0.7637714551430036</v>
      </c>
      <c r="AA18" s="115"/>
      <c r="AB18" s="116"/>
      <c r="AC18" s="123">
        <f>SUM(AC17)</f>
        <v>0.96380387865056116</v>
      </c>
      <c r="AD18" s="124"/>
      <c r="AE18" s="124"/>
      <c r="AF18" s="125" t="s">
        <v>26</v>
      </c>
      <c r="AG18" s="125"/>
      <c r="AH18" s="115">
        <f>SUM(AH17)</f>
        <v>0.88686168440666402</v>
      </c>
      <c r="AI18" s="115"/>
      <c r="AJ18" s="116"/>
      <c r="AK18" s="123">
        <f>SUM(AK17)</f>
        <v>1.0843147821437529</v>
      </c>
      <c r="AL18" s="124"/>
      <c r="AM18" s="124"/>
      <c r="AN18" s="125" t="s">
        <v>26</v>
      </c>
      <c r="AO18" s="125"/>
      <c r="AP18" s="115">
        <f>SUM(AP17)</f>
        <v>1.0144685480661484</v>
      </c>
      <c r="AQ18" s="115"/>
      <c r="AR18" s="116"/>
      <c r="AS18" s="123">
        <f>SUM(AS17)</f>
        <v>0.84356441811250171</v>
      </c>
      <c r="AT18" s="124"/>
      <c r="AU18" s="124"/>
      <c r="AV18" s="125" t="s">
        <v>26</v>
      </c>
      <c r="AW18" s="125"/>
      <c r="AX18" s="115">
        <f>SUM(AX17)</f>
        <v>0.8832959703124631</v>
      </c>
      <c r="AY18" s="115"/>
      <c r="AZ18" s="116"/>
    </row>
    <row r="19" spans="1:52" ht="30" customHeight="1" thickBot="1" x14ac:dyDescent="0.2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52" ht="15.75" customHeight="1" thickBot="1" x14ac:dyDescent="0.25">
      <c r="A20" s="117" t="s">
        <v>7</v>
      </c>
      <c r="B20" s="118"/>
      <c r="C20" s="118" t="s">
        <v>3</v>
      </c>
      <c r="D20" s="118"/>
      <c r="E20" s="118" t="s">
        <v>31</v>
      </c>
      <c r="F20" s="118"/>
      <c r="G20" s="118"/>
      <c r="H20" s="118"/>
      <c r="I20" s="118"/>
      <c r="J20" s="118"/>
      <c r="K20" s="118"/>
      <c r="L20" s="119"/>
      <c r="M20" s="120" t="s">
        <v>32</v>
      </c>
      <c r="N20" s="121"/>
      <c r="O20" s="121"/>
      <c r="P20" s="121"/>
      <c r="Q20" s="121"/>
      <c r="R20" s="121"/>
      <c r="S20" s="121"/>
      <c r="T20" s="122"/>
      <c r="U20" s="120" t="s">
        <v>32</v>
      </c>
      <c r="V20" s="121"/>
      <c r="W20" s="121"/>
      <c r="X20" s="121"/>
      <c r="Y20" s="121"/>
      <c r="Z20" s="121"/>
      <c r="AA20" s="121"/>
      <c r="AB20" s="122"/>
      <c r="AC20" s="120" t="s">
        <v>32</v>
      </c>
      <c r="AD20" s="121"/>
      <c r="AE20" s="121"/>
      <c r="AF20" s="121"/>
      <c r="AG20" s="121"/>
      <c r="AH20" s="121"/>
      <c r="AI20" s="121"/>
      <c r="AJ20" s="122"/>
      <c r="AK20" s="120" t="s">
        <v>32</v>
      </c>
      <c r="AL20" s="121"/>
      <c r="AM20" s="121"/>
      <c r="AN20" s="121"/>
      <c r="AO20" s="121"/>
      <c r="AP20" s="121"/>
      <c r="AQ20" s="121"/>
      <c r="AR20" s="122"/>
      <c r="AS20" s="120" t="s">
        <v>32</v>
      </c>
      <c r="AT20" s="121"/>
      <c r="AU20" s="121"/>
      <c r="AV20" s="121"/>
      <c r="AW20" s="121"/>
      <c r="AX20" s="121"/>
      <c r="AY20" s="121"/>
      <c r="AZ20" s="122"/>
    </row>
    <row r="21" spans="1:52" x14ac:dyDescent="0.2">
      <c r="A21" s="111">
        <v>6</v>
      </c>
      <c r="B21" s="112"/>
      <c r="C21" s="112" t="s">
        <v>16</v>
      </c>
      <c r="D21" s="112"/>
      <c r="E21" s="113" t="s">
        <v>35</v>
      </c>
      <c r="F21" s="113"/>
      <c r="G21" s="113"/>
      <c r="H21" s="113"/>
      <c r="I21" s="113"/>
      <c r="J21" s="113"/>
      <c r="K21" s="113"/>
      <c r="L21" s="114"/>
      <c r="M21" s="108">
        <v>6.3000001907348633</v>
      </c>
      <c r="N21" s="109"/>
      <c r="O21" s="109"/>
      <c r="P21" s="109"/>
      <c r="Q21" s="109"/>
      <c r="R21" s="109"/>
      <c r="S21" s="109"/>
      <c r="T21" s="110"/>
      <c r="U21" s="108">
        <v>6.3000001907348633</v>
      </c>
      <c r="V21" s="109"/>
      <c r="W21" s="109"/>
      <c r="X21" s="109"/>
      <c r="Y21" s="109"/>
      <c r="Z21" s="109"/>
      <c r="AA21" s="109"/>
      <c r="AB21" s="110"/>
      <c r="AC21" s="108">
        <v>6.3000001907348633</v>
      </c>
      <c r="AD21" s="109"/>
      <c r="AE21" s="109"/>
      <c r="AF21" s="109"/>
      <c r="AG21" s="109"/>
      <c r="AH21" s="109"/>
      <c r="AI21" s="109"/>
      <c r="AJ21" s="110"/>
      <c r="AK21" s="108">
        <v>6.3000001907348633</v>
      </c>
      <c r="AL21" s="109"/>
      <c r="AM21" s="109"/>
      <c r="AN21" s="109"/>
      <c r="AO21" s="109"/>
      <c r="AP21" s="109"/>
      <c r="AQ21" s="109"/>
      <c r="AR21" s="110"/>
      <c r="AS21" s="108">
        <v>6.3000001907348633</v>
      </c>
      <c r="AT21" s="109"/>
      <c r="AU21" s="109"/>
      <c r="AV21" s="109"/>
      <c r="AW21" s="109"/>
      <c r="AX21" s="109"/>
      <c r="AY21" s="109"/>
      <c r="AZ21" s="110"/>
    </row>
    <row r="22" spans="1:52" ht="13.5" thickBot="1" x14ac:dyDescent="0.25">
      <c r="A22" s="97">
        <v>6</v>
      </c>
      <c r="B22" s="98"/>
      <c r="C22" s="98" t="s">
        <v>20</v>
      </c>
      <c r="D22" s="98"/>
      <c r="E22" s="99" t="s">
        <v>35</v>
      </c>
      <c r="F22" s="99"/>
      <c r="G22" s="99"/>
      <c r="H22" s="99"/>
      <c r="I22" s="99"/>
      <c r="J22" s="99"/>
      <c r="K22" s="99"/>
      <c r="L22" s="100"/>
      <c r="M22" s="101">
        <v>6.3000001907348633</v>
      </c>
      <c r="N22" s="102"/>
      <c r="O22" s="102"/>
      <c r="P22" s="102"/>
      <c r="Q22" s="102"/>
      <c r="R22" s="102"/>
      <c r="S22" s="102"/>
      <c r="T22" s="103"/>
      <c r="U22" s="101">
        <v>6.3000001907348633</v>
      </c>
      <c r="V22" s="102"/>
      <c r="W22" s="102"/>
      <c r="X22" s="102"/>
      <c r="Y22" s="102"/>
      <c r="Z22" s="102"/>
      <c r="AA22" s="102"/>
      <c r="AB22" s="103"/>
      <c r="AC22" s="101">
        <v>6.3000001907348633</v>
      </c>
      <c r="AD22" s="102"/>
      <c r="AE22" s="102"/>
      <c r="AF22" s="102"/>
      <c r="AG22" s="102"/>
      <c r="AH22" s="102"/>
      <c r="AI22" s="102"/>
      <c r="AJ22" s="103"/>
      <c r="AK22" s="101">
        <v>6.3000001907348633</v>
      </c>
      <c r="AL22" s="102"/>
      <c r="AM22" s="102"/>
      <c r="AN22" s="102"/>
      <c r="AO22" s="102"/>
      <c r="AP22" s="102"/>
      <c r="AQ22" s="102"/>
      <c r="AR22" s="103"/>
      <c r="AS22" s="101">
        <v>6.3000001907348633</v>
      </c>
      <c r="AT22" s="102"/>
      <c r="AU22" s="102"/>
      <c r="AV22" s="102"/>
      <c r="AW22" s="102"/>
      <c r="AX22" s="102"/>
      <c r="AY22" s="102"/>
      <c r="AZ22" s="103"/>
    </row>
    <row r="23" spans="1:52" ht="30" customHeight="1" thickBot="1" x14ac:dyDescent="0.25">
      <c r="A23" s="88" t="s">
        <v>37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52" ht="15" customHeight="1" x14ac:dyDescent="0.2">
      <c r="A24" s="89" t="s">
        <v>3</v>
      </c>
      <c r="B24" s="90"/>
      <c r="C24" s="90"/>
      <c r="D24" s="90"/>
      <c r="E24" s="90" t="s">
        <v>38</v>
      </c>
      <c r="F24" s="90"/>
      <c r="G24" s="90" t="s">
        <v>39</v>
      </c>
      <c r="H24" s="90"/>
      <c r="I24" s="90" t="s">
        <v>40</v>
      </c>
      <c r="J24" s="90"/>
      <c r="K24" s="90" t="s">
        <v>41</v>
      </c>
      <c r="L24" s="93"/>
      <c r="M24" s="86" t="s">
        <v>11</v>
      </c>
      <c r="N24" s="80"/>
      <c r="O24" s="78" t="s">
        <v>12</v>
      </c>
      <c r="P24" s="79"/>
      <c r="Q24" s="80"/>
      <c r="R24" s="78" t="s">
        <v>13</v>
      </c>
      <c r="S24" s="79"/>
      <c r="T24" s="84"/>
      <c r="U24" s="86" t="s">
        <v>11</v>
      </c>
      <c r="V24" s="80"/>
      <c r="W24" s="78" t="s">
        <v>12</v>
      </c>
      <c r="X24" s="79"/>
      <c r="Y24" s="80"/>
      <c r="Z24" s="78" t="s">
        <v>13</v>
      </c>
      <c r="AA24" s="79"/>
      <c r="AB24" s="84"/>
      <c r="AC24" s="86" t="s">
        <v>11</v>
      </c>
      <c r="AD24" s="80"/>
      <c r="AE24" s="78" t="s">
        <v>12</v>
      </c>
      <c r="AF24" s="79"/>
      <c r="AG24" s="80"/>
      <c r="AH24" s="78" t="s">
        <v>13</v>
      </c>
      <c r="AI24" s="79"/>
      <c r="AJ24" s="84"/>
      <c r="AK24" s="86" t="s">
        <v>11</v>
      </c>
      <c r="AL24" s="80"/>
      <c r="AM24" s="78" t="s">
        <v>12</v>
      </c>
      <c r="AN24" s="79"/>
      <c r="AO24" s="80"/>
      <c r="AP24" s="78" t="s">
        <v>13</v>
      </c>
      <c r="AQ24" s="79"/>
      <c r="AR24" s="84"/>
      <c r="AS24" s="86" t="s">
        <v>11</v>
      </c>
      <c r="AT24" s="80"/>
      <c r="AU24" s="78" t="s">
        <v>12</v>
      </c>
      <c r="AV24" s="79"/>
      <c r="AW24" s="80"/>
      <c r="AX24" s="78" t="s">
        <v>13</v>
      </c>
      <c r="AY24" s="79"/>
      <c r="AZ24" s="84"/>
    </row>
    <row r="25" spans="1:52" ht="15.75" customHeight="1" thickBot="1" x14ac:dyDescent="0.25">
      <c r="A25" s="91"/>
      <c r="B25" s="92"/>
      <c r="C25" s="92"/>
      <c r="D25" s="92"/>
      <c r="E25" s="8" t="s">
        <v>42</v>
      </c>
      <c r="F25" s="8" t="s">
        <v>43</v>
      </c>
      <c r="G25" s="8" t="s">
        <v>42</v>
      </c>
      <c r="H25" s="8" t="s">
        <v>43</v>
      </c>
      <c r="I25" s="8" t="s">
        <v>42</v>
      </c>
      <c r="J25" s="8" t="s">
        <v>43</v>
      </c>
      <c r="K25" s="8" t="s">
        <v>42</v>
      </c>
      <c r="L25" s="9" t="s">
        <v>43</v>
      </c>
      <c r="M25" s="87"/>
      <c r="N25" s="83"/>
      <c r="O25" s="81"/>
      <c r="P25" s="82"/>
      <c r="Q25" s="83"/>
      <c r="R25" s="81"/>
      <c r="S25" s="82"/>
      <c r="T25" s="85"/>
      <c r="U25" s="87"/>
      <c r="V25" s="83"/>
      <c r="W25" s="81"/>
      <c r="X25" s="82"/>
      <c r="Y25" s="83"/>
      <c r="Z25" s="81"/>
      <c r="AA25" s="82"/>
      <c r="AB25" s="85"/>
      <c r="AC25" s="87"/>
      <c r="AD25" s="83"/>
      <c r="AE25" s="81"/>
      <c r="AF25" s="82"/>
      <c r="AG25" s="83"/>
      <c r="AH25" s="81"/>
      <c r="AI25" s="82"/>
      <c r="AJ25" s="85"/>
      <c r="AK25" s="87"/>
      <c r="AL25" s="83"/>
      <c r="AM25" s="81"/>
      <c r="AN25" s="82"/>
      <c r="AO25" s="83"/>
      <c r="AP25" s="81"/>
      <c r="AQ25" s="82"/>
      <c r="AR25" s="85"/>
      <c r="AS25" s="87"/>
      <c r="AT25" s="83"/>
      <c r="AU25" s="81"/>
      <c r="AV25" s="82"/>
      <c r="AW25" s="83"/>
      <c r="AX25" s="81"/>
      <c r="AY25" s="82"/>
      <c r="AZ25" s="85"/>
    </row>
    <row r="26" spans="1:52" x14ac:dyDescent="0.2">
      <c r="A26" s="67" t="s">
        <v>53</v>
      </c>
      <c r="B26" s="68"/>
      <c r="C26" s="68"/>
      <c r="D26" s="68"/>
      <c r="E26" s="35"/>
      <c r="F26" s="35"/>
      <c r="G26" s="35"/>
      <c r="H26" s="35"/>
      <c r="I26" s="35"/>
      <c r="J26" s="35"/>
      <c r="K26" s="35"/>
      <c r="L26" s="69"/>
      <c r="M26" s="70"/>
      <c r="N26" s="71"/>
      <c r="O26" s="72"/>
      <c r="P26" s="72"/>
      <c r="Q26" s="72"/>
      <c r="R26" s="72"/>
      <c r="S26" s="72"/>
      <c r="T26" s="73"/>
      <c r="U26" s="70"/>
      <c r="V26" s="71"/>
      <c r="W26" s="72"/>
      <c r="X26" s="72"/>
      <c r="Y26" s="72"/>
      <c r="Z26" s="72"/>
      <c r="AA26" s="72"/>
      <c r="AB26" s="73"/>
      <c r="AC26" s="70"/>
      <c r="AD26" s="71"/>
      <c r="AE26" s="72"/>
      <c r="AF26" s="72"/>
      <c r="AG26" s="72"/>
      <c r="AH26" s="72"/>
      <c r="AI26" s="72"/>
      <c r="AJ26" s="73"/>
      <c r="AK26" s="70"/>
      <c r="AL26" s="71"/>
      <c r="AM26" s="72"/>
      <c r="AN26" s="72"/>
      <c r="AO26" s="72"/>
      <c r="AP26" s="72"/>
      <c r="AQ26" s="72"/>
      <c r="AR26" s="73"/>
      <c r="AS26" s="70"/>
      <c r="AT26" s="71"/>
      <c r="AU26" s="72"/>
      <c r="AV26" s="72"/>
      <c r="AW26" s="72"/>
      <c r="AX26" s="72"/>
      <c r="AY26" s="72"/>
      <c r="AZ26" s="73"/>
    </row>
    <row r="27" spans="1:52" x14ac:dyDescent="0.2">
      <c r="A27" s="57" t="s">
        <v>54</v>
      </c>
      <c r="B27" s="58"/>
      <c r="C27" s="58"/>
      <c r="D27" s="58"/>
      <c r="E27" s="10"/>
      <c r="F27" s="10"/>
      <c r="G27" s="10"/>
      <c r="H27" s="10"/>
      <c r="I27" s="10"/>
      <c r="J27" s="10"/>
      <c r="K27" s="10"/>
      <c r="L27" s="21"/>
      <c r="M27" s="61">
        <f>M12</f>
        <v>101.38869155904399</v>
      </c>
      <c r="N27" s="62"/>
      <c r="O27" s="59">
        <f>O12</f>
        <v>0.8399999737739563</v>
      </c>
      <c r="P27" s="59"/>
      <c r="Q27" s="59"/>
      <c r="R27" s="59">
        <f>Q12</f>
        <v>0.72000002861022949</v>
      </c>
      <c r="S27" s="59"/>
      <c r="T27" s="60"/>
      <c r="U27" s="61">
        <f>U12</f>
        <v>109.97147651621535</v>
      </c>
      <c r="V27" s="62"/>
      <c r="W27" s="59">
        <f>W12</f>
        <v>0.95999997854232788</v>
      </c>
      <c r="X27" s="59"/>
      <c r="Y27" s="59"/>
      <c r="Z27" s="59">
        <f>Y12</f>
        <v>0.72000002861022949</v>
      </c>
      <c r="AA27" s="59"/>
      <c r="AB27" s="60"/>
      <c r="AC27" s="61">
        <f>AC12</f>
        <v>116.9012799983398</v>
      </c>
      <c r="AD27" s="62"/>
      <c r="AE27" s="59">
        <f>AE12</f>
        <v>0.95999997854232788</v>
      </c>
      <c r="AF27" s="59"/>
      <c r="AG27" s="59"/>
      <c r="AH27" s="59">
        <f>AG12</f>
        <v>0.8399999737739563</v>
      </c>
      <c r="AI27" s="59"/>
      <c r="AJ27" s="60"/>
      <c r="AK27" s="61">
        <f>AK12</f>
        <v>132.42319517698652</v>
      </c>
      <c r="AL27" s="62"/>
      <c r="AM27" s="59">
        <f>AM12</f>
        <v>1.0800000429153442</v>
      </c>
      <c r="AN27" s="59"/>
      <c r="AO27" s="59"/>
      <c r="AP27" s="59">
        <f>AO12</f>
        <v>0.95999997854232788</v>
      </c>
      <c r="AQ27" s="59"/>
      <c r="AR27" s="60"/>
      <c r="AS27" s="61">
        <f>AS12</f>
        <v>108.86620409543403</v>
      </c>
      <c r="AT27" s="62"/>
      <c r="AU27" s="59">
        <f>AU12</f>
        <v>0.8399999737739563</v>
      </c>
      <c r="AV27" s="59"/>
      <c r="AW27" s="59"/>
      <c r="AX27" s="59">
        <f>AW12</f>
        <v>0.8399999737739563</v>
      </c>
      <c r="AY27" s="59"/>
      <c r="AZ27" s="60"/>
    </row>
    <row r="28" spans="1:52" x14ac:dyDescent="0.2">
      <c r="A28" s="57" t="s">
        <v>207</v>
      </c>
      <c r="B28" s="58"/>
      <c r="C28" s="58"/>
      <c r="D28" s="58"/>
      <c r="E28" s="10"/>
      <c r="F28" s="10"/>
      <c r="G28" s="10"/>
      <c r="H28" s="10"/>
      <c r="I28" s="10"/>
      <c r="J28" s="10"/>
      <c r="K28" s="10"/>
      <c r="L28" s="21"/>
      <c r="M28" s="61" t="s">
        <v>128</v>
      </c>
      <c r="N28" s="62"/>
      <c r="O28" s="59">
        <v>0</v>
      </c>
      <c r="P28" s="59"/>
      <c r="Q28" s="59"/>
      <c r="R28" s="59">
        <v>0</v>
      </c>
      <c r="S28" s="59"/>
      <c r="T28" s="60"/>
      <c r="U28" s="61" t="s">
        <v>128</v>
      </c>
      <c r="V28" s="62"/>
      <c r="W28" s="59">
        <v>0</v>
      </c>
      <c r="X28" s="59"/>
      <c r="Y28" s="59"/>
      <c r="Z28" s="59">
        <v>0</v>
      </c>
      <c r="AA28" s="59"/>
      <c r="AB28" s="60"/>
      <c r="AC28" s="61" t="s">
        <v>128</v>
      </c>
      <c r="AD28" s="62"/>
      <c r="AE28" s="59">
        <v>0</v>
      </c>
      <c r="AF28" s="59"/>
      <c r="AG28" s="59"/>
      <c r="AH28" s="59">
        <v>0</v>
      </c>
      <c r="AI28" s="59"/>
      <c r="AJ28" s="60"/>
      <c r="AK28" s="61" t="s">
        <v>128</v>
      </c>
      <c r="AL28" s="62"/>
      <c r="AM28" s="59">
        <v>0</v>
      </c>
      <c r="AN28" s="59"/>
      <c r="AO28" s="59"/>
      <c r="AP28" s="59">
        <v>0</v>
      </c>
      <c r="AQ28" s="59"/>
      <c r="AR28" s="60"/>
      <c r="AS28" s="61" t="s">
        <v>128</v>
      </c>
      <c r="AT28" s="62"/>
      <c r="AU28" s="59">
        <v>0</v>
      </c>
      <c r="AV28" s="59"/>
      <c r="AW28" s="59"/>
      <c r="AX28" s="59">
        <v>0</v>
      </c>
      <c r="AY28" s="59"/>
      <c r="AZ28" s="60"/>
    </row>
    <row r="29" spans="1:52" x14ac:dyDescent="0.2">
      <c r="A29" s="57" t="s">
        <v>410</v>
      </c>
      <c r="B29" s="58"/>
      <c r="C29" s="58"/>
      <c r="D29" s="58"/>
      <c r="E29" s="10"/>
      <c r="F29" s="10"/>
      <c r="G29" s="10"/>
      <c r="H29" s="10"/>
      <c r="I29" s="10"/>
      <c r="J29" s="10"/>
      <c r="K29" s="10"/>
      <c r="L29" s="21"/>
      <c r="M29" s="61">
        <f>M6</f>
        <v>0</v>
      </c>
      <c r="N29" s="62"/>
      <c r="O29" s="59">
        <f>-O6</f>
        <v>0</v>
      </c>
      <c r="P29" s="59"/>
      <c r="Q29" s="59"/>
      <c r="R29" s="59">
        <f>-Q6</f>
        <v>0</v>
      </c>
      <c r="S29" s="59"/>
      <c r="T29" s="60"/>
      <c r="U29" s="61">
        <f>U6</f>
        <v>0</v>
      </c>
      <c r="V29" s="62"/>
      <c r="W29" s="59">
        <f>-W6</f>
        <v>0</v>
      </c>
      <c r="X29" s="59"/>
      <c r="Y29" s="59"/>
      <c r="Z29" s="59">
        <f>-Y6</f>
        <v>0</v>
      </c>
      <c r="AA29" s="59"/>
      <c r="AB29" s="60"/>
      <c r="AC29" s="61">
        <f>AC6</f>
        <v>0</v>
      </c>
      <c r="AD29" s="62"/>
      <c r="AE29" s="59">
        <f>-AE6</f>
        <v>0</v>
      </c>
      <c r="AF29" s="59"/>
      <c r="AG29" s="59"/>
      <c r="AH29" s="59">
        <f>-AG6</f>
        <v>0</v>
      </c>
      <c r="AI29" s="59"/>
      <c r="AJ29" s="60"/>
      <c r="AK29" s="61">
        <f>AK6</f>
        <v>0</v>
      </c>
      <c r="AL29" s="62"/>
      <c r="AM29" s="59">
        <f>-AM6</f>
        <v>0</v>
      </c>
      <c r="AN29" s="59"/>
      <c r="AO29" s="59"/>
      <c r="AP29" s="59">
        <f>-AO6</f>
        <v>0</v>
      </c>
      <c r="AQ29" s="59"/>
      <c r="AR29" s="60"/>
      <c r="AS29" s="61">
        <f>AS6</f>
        <v>0</v>
      </c>
      <c r="AT29" s="62"/>
      <c r="AU29" s="59">
        <f>-AU6</f>
        <v>0</v>
      </c>
      <c r="AV29" s="59"/>
      <c r="AW29" s="59"/>
      <c r="AX29" s="59">
        <f>-AW6</f>
        <v>0</v>
      </c>
      <c r="AY29" s="59"/>
      <c r="AZ29" s="60"/>
    </row>
    <row r="30" spans="1:52" x14ac:dyDescent="0.2">
      <c r="A30" s="57" t="s">
        <v>413</v>
      </c>
      <c r="B30" s="58"/>
      <c r="C30" s="58"/>
      <c r="D30" s="58"/>
      <c r="E30" s="10"/>
      <c r="F30" s="10"/>
      <c r="G30" s="10"/>
      <c r="H30" s="10"/>
      <c r="I30" s="10"/>
      <c r="J30" s="10"/>
      <c r="K30" s="10"/>
      <c r="L30" s="21"/>
      <c r="M30" s="209">
        <f>IF(OR(M21=0,S12=0),0,ABS(1000*O30/(SQRT(3)*M21*S12)))</f>
        <v>1.4484099372264938</v>
      </c>
      <c r="N30" s="210"/>
      <c r="O30" s="211">
        <v>-1.2000000104308128E-2</v>
      </c>
      <c r="P30" s="211"/>
      <c r="Q30" s="211"/>
      <c r="R30" s="49">
        <f>-ABS(O30)*TAN(ACOS(S12))</f>
        <v>-1.0285715104974074E-2</v>
      </c>
      <c r="S30" s="49"/>
      <c r="T30" s="50"/>
      <c r="U30" s="209">
        <f>IF(OR(U21=0,AA12=0),0,ABS(1000*W30/(SQRT(3)*U21*AA12)))</f>
        <v>0</v>
      </c>
      <c r="V30" s="210"/>
      <c r="W30" s="211">
        <v>0</v>
      </c>
      <c r="X30" s="211"/>
      <c r="Y30" s="211"/>
      <c r="Z30" s="49">
        <f>-ABS(W30)*TAN(ACOS(AA12))</f>
        <v>0</v>
      </c>
      <c r="AA30" s="49"/>
      <c r="AB30" s="50"/>
      <c r="AC30" s="209">
        <f>IF(OR(AC21=0,AI12=0),0,ABS(1000*AE30/(SQRT(3)*AC21*AI12)))</f>
        <v>5.8450641813716624</v>
      </c>
      <c r="AD30" s="210"/>
      <c r="AE30" s="211">
        <v>-4.8000000417232513E-2</v>
      </c>
      <c r="AF30" s="211"/>
      <c r="AG30" s="211"/>
      <c r="AH30" s="49">
        <f>-ABS(AE30)*TAN(ACOS(AI12))</f>
        <v>-4.1999999992549393E-2</v>
      </c>
      <c r="AI30" s="49"/>
      <c r="AJ30" s="50"/>
      <c r="AK30" s="209">
        <f>IF(OR(AK21=0,AQ12=0),0,ABS(1000*AM30/(SQRT(3)*AK21*AQ12)))</f>
        <v>7.3568437197262657</v>
      </c>
      <c r="AL30" s="210"/>
      <c r="AM30" s="211">
        <v>-5.9999998658895493E-2</v>
      </c>
      <c r="AN30" s="211"/>
      <c r="AO30" s="211"/>
      <c r="AP30" s="49">
        <f>-ABS(AM30)*TAN(ACOS(AQ12))</f>
        <v>-5.3333328829871497E-2</v>
      </c>
      <c r="AQ30" s="49"/>
      <c r="AR30" s="50"/>
      <c r="AS30" s="209">
        <f>IF(OR(AS21=0,AY12=0),0,ABS(1000*AU30/(SQRT(3)*AS21*AY12)))</f>
        <v>3.1104630983057353</v>
      </c>
      <c r="AT30" s="210"/>
      <c r="AU30" s="211">
        <v>-2.4000000208616257E-2</v>
      </c>
      <c r="AV30" s="211"/>
      <c r="AW30" s="211"/>
      <c r="AX30" s="49">
        <f>-ABS(AU30)*TAN(ACOS(AY12))</f>
        <v>-2.400000020861625E-2</v>
      </c>
      <c r="AY30" s="49"/>
      <c r="AZ30" s="50"/>
    </row>
    <row r="31" spans="1:52" x14ac:dyDescent="0.2">
      <c r="A31" s="57" t="s">
        <v>414</v>
      </c>
      <c r="B31" s="58"/>
      <c r="C31" s="58"/>
      <c r="D31" s="58"/>
      <c r="E31" s="10"/>
      <c r="F31" s="10"/>
      <c r="G31" s="10"/>
      <c r="H31" s="10"/>
      <c r="I31" s="10"/>
      <c r="J31" s="10"/>
      <c r="K31" s="10"/>
      <c r="L31" s="21"/>
      <c r="M31" s="209">
        <f>IF(OR(M21=0,S12=0),0,ABS(1000*O31/(SQRT(3)*M21*S12)))</f>
        <v>7.2420494613096595</v>
      </c>
      <c r="N31" s="210"/>
      <c r="O31" s="211">
        <v>-5.9999998658895493E-2</v>
      </c>
      <c r="P31" s="211"/>
      <c r="Q31" s="211"/>
      <c r="R31" s="49">
        <f>-ABS(O31)*TAN(ACOS(S12))</f>
        <v>-5.1428573928317269E-2</v>
      </c>
      <c r="S31" s="49"/>
      <c r="T31" s="50"/>
      <c r="U31" s="209">
        <f>IF(OR(U21=0,AA12=0),0,ABS(1000*W31/(SQRT(3)*U21*AA12)))</f>
        <v>8.2478605680179502</v>
      </c>
      <c r="V31" s="210"/>
      <c r="W31" s="211">
        <v>-7.1999996900558472E-2</v>
      </c>
      <c r="X31" s="211"/>
      <c r="Y31" s="211"/>
      <c r="Z31" s="49">
        <f>-ABS(W31)*TAN(ACOS(AA12))</f>
        <v>-5.400000102818004E-2</v>
      </c>
      <c r="AA31" s="49"/>
      <c r="AB31" s="50"/>
      <c r="AC31" s="209">
        <f>IF(OR(AC21=0,AI12=0),0,ABS(1000*AE31/(SQRT(3)*AC21*AI12)))</f>
        <v>8.7675958184208138</v>
      </c>
      <c r="AD31" s="210"/>
      <c r="AE31" s="211">
        <v>-7.1999996900558472E-2</v>
      </c>
      <c r="AF31" s="211"/>
      <c r="AG31" s="211"/>
      <c r="AH31" s="49">
        <f>-ABS(AE31)*TAN(ACOS(AI12))</f>
        <v>-6.299999672919511E-2</v>
      </c>
      <c r="AI31" s="49"/>
      <c r="AJ31" s="50"/>
      <c r="AK31" s="209">
        <f>IF(OR(AK21=0,AQ12=0),0,ABS(1000*AM31/(SQRT(3)*AK21*AQ12)))</f>
        <v>8.8282122809623242</v>
      </c>
      <c r="AL31" s="210"/>
      <c r="AM31" s="211">
        <v>-7.1999996900558472E-2</v>
      </c>
      <c r="AN31" s="211"/>
      <c r="AO31" s="211"/>
      <c r="AP31" s="49">
        <f>-ABS(AM31)*TAN(ACOS(AQ12))</f>
        <v>-6.3999993271298211E-2</v>
      </c>
      <c r="AQ31" s="49"/>
      <c r="AR31" s="50"/>
      <c r="AS31" s="209">
        <f>IF(OR(AS21=0,AY12=0),0,ABS(1000*AU31/(SQRT(3)*AS21*AY12)))</f>
        <v>9.3313888121097932</v>
      </c>
      <c r="AT31" s="210"/>
      <c r="AU31" s="211">
        <v>-7.1999996900558472E-2</v>
      </c>
      <c r="AV31" s="211"/>
      <c r="AW31" s="211"/>
      <c r="AX31" s="49">
        <f>-ABS(AU31)*TAN(ACOS(AY12))</f>
        <v>-7.1999996900558444E-2</v>
      </c>
      <c r="AY31" s="49"/>
      <c r="AZ31" s="50"/>
    </row>
    <row r="32" spans="1:52" x14ac:dyDescent="0.2">
      <c r="A32" s="57" t="s">
        <v>415</v>
      </c>
      <c r="B32" s="58"/>
      <c r="C32" s="58"/>
      <c r="D32" s="58"/>
      <c r="E32" s="10"/>
      <c r="F32" s="10"/>
      <c r="G32" s="10"/>
      <c r="H32" s="10"/>
      <c r="I32" s="10"/>
      <c r="J32" s="10"/>
      <c r="K32" s="10"/>
      <c r="L32" s="21"/>
      <c r="M32" s="209">
        <f>IF(OR(M21=0,S12=0),0,ABS(1000*O32/(SQRT(3)*M21*S12)))</f>
        <v>75.317317635068918</v>
      </c>
      <c r="N32" s="210"/>
      <c r="O32" s="211">
        <v>-0.62400001287460327</v>
      </c>
      <c r="P32" s="211"/>
      <c r="Q32" s="211"/>
      <c r="R32" s="49">
        <f>-ABS(O32)*TAN(ACOS(S12))</f>
        <v>-0.53485719184486413</v>
      </c>
      <c r="S32" s="49"/>
      <c r="T32" s="50"/>
      <c r="U32" s="209">
        <f>IF(OR(U21=0,AA12=0),0,ABS(1000*W32/(SQRT(3)*U21*AA12)))</f>
        <v>63.233598826125622</v>
      </c>
      <c r="V32" s="210"/>
      <c r="W32" s="211">
        <v>-0.55199998617172241</v>
      </c>
      <c r="X32" s="211"/>
      <c r="Y32" s="211"/>
      <c r="Z32" s="49">
        <f>-ABS(W32)*TAN(ACOS(AA12))</f>
        <v>-0.41400001533329472</v>
      </c>
      <c r="AA32" s="49"/>
      <c r="AB32" s="50"/>
      <c r="AC32" s="209">
        <f>IF(OR(AC21=0,AI12=0),0,ABS(1000*AE32/(SQRT(3)*AC21*AI12)))</f>
        <v>81.830896724656554</v>
      </c>
      <c r="AD32" s="210"/>
      <c r="AE32" s="211">
        <v>-0.67199999094009399</v>
      </c>
      <c r="AF32" s="211"/>
      <c r="AG32" s="211"/>
      <c r="AH32" s="49">
        <f>-ABS(AE32)*TAN(ACOS(AI12))</f>
        <v>-0.58799998685717558</v>
      </c>
      <c r="AI32" s="49"/>
      <c r="AJ32" s="50"/>
      <c r="AK32" s="209">
        <f>IF(OR(AK21=0,AQ12=0),0,ABS(1000*AM32/(SQRT(3)*AK21*AQ12)))</f>
        <v>82.396650391770962</v>
      </c>
      <c r="AL32" s="210"/>
      <c r="AM32" s="211">
        <v>-0.67199999094009399</v>
      </c>
      <c r="AN32" s="211"/>
      <c r="AO32" s="211"/>
      <c r="AP32" s="49">
        <f>-ABS(AM32)*TAN(ACOS(AQ12))</f>
        <v>-0.59733328819275111</v>
      </c>
      <c r="AQ32" s="49"/>
      <c r="AR32" s="50"/>
      <c r="AS32" s="209">
        <f>IF(OR(AS21=0,AY12=0),0,ABS(1000*AU32/(SQRT(3)*AS21*AY12)))</f>
        <v>77.761579871680453</v>
      </c>
      <c r="AT32" s="210"/>
      <c r="AU32" s="211">
        <v>-0.60000002384185791</v>
      </c>
      <c r="AV32" s="211"/>
      <c r="AW32" s="211"/>
      <c r="AX32" s="49">
        <f>-ABS(AU32)*TAN(ACOS(AY12))</f>
        <v>-0.60000002384185769</v>
      </c>
      <c r="AY32" s="49"/>
      <c r="AZ32" s="50"/>
    </row>
    <row r="33" spans="1:52" ht="13.5" thickBot="1" x14ac:dyDescent="0.25">
      <c r="A33" s="74" t="s">
        <v>64</v>
      </c>
      <c r="B33" s="75"/>
      <c r="C33" s="75"/>
      <c r="D33" s="75"/>
      <c r="E33" s="76"/>
      <c r="F33" s="76"/>
      <c r="G33" s="76"/>
      <c r="H33" s="76"/>
      <c r="I33" s="76"/>
      <c r="J33" s="76"/>
      <c r="K33" s="76"/>
      <c r="L33" s="77"/>
      <c r="M33" s="65"/>
      <c r="N33" s="66"/>
      <c r="O33" s="63">
        <f>SUM(O27:Q32)</f>
        <v>0.14399996213614941</v>
      </c>
      <c r="P33" s="63"/>
      <c r="Q33" s="63"/>
      <c r="R33" s="63">
        <f>SUM(R27:T32)</f>
        <v>0.12342854773207401</v>
      </c>
      <c r="S33" s="63"/>
      <c r="T33" s="64"/>
      <c r="U33" s="65"/>
      <c r="V33" s="66"/>
      <c r="W33" s="63">
        <f>SUM(W27:Y32)</f>
        <v>0.335999995470047</v>
      </c>
      <c r="X33" s="63"/>
      <c r="Y33" s="63"/>
      <c r="Z33" s="63">
        <f>SUM(Z27:AB32)</f>
        <v>0.25200001224875473</v>
      </c>
      <c r="AA33" s="63"/>
      <c r="AB33" s="64"/>
      <c r="AC33" s="65"/>
      <c r="AD33" s="66"/>
      <c r="AE33" s="63">
        <f>SUM(AE27:AG32)</f>
        <v>0.1679999902844429</v>
      </c>
      <c r="AF33" s="63"/>
      <c r="AG33" s="63"/>
      <c r="AH33" s="63">
        <f>SUM(AH27:AJ32)</f>
        <v>0.14699999019503618</v>
      </c>
      <c r="AI33" s="63"/>
      <c r="AJ33" s="64"/>
      <c r="AK33" s="65"/>
      <c r="AL33" s="66"/>
      <c r="AM33" s="63">
        <f>SUM(AM27:AO32)</f>
        <v>0.27600005641579628</v>
      </c>
      <c r="AN33" s="63"/>
      <c r="AO33" s="63"/>
      <c r="AP33" s="63">
        <f>SUM(AP27:AR32)</f>
        <v>0.24533336824840701</v>
      </c>
      <c r="AQ33" s="63"/>
      <c r="AR33" s="64"/>
      <c r="AS33" s="65"/>
      <c r="AT33" s="66"/>
      <c r="AU33" s="63">
        <f>SUM(AU27:AW32)</f>
        <v>0.14399995282292366</v>
      </c>
      <c r="AV33" s="63"/>
      <c r="AW33" s="63"/>
      <c r="AX33" s="63">
        <f>SUM(AX27:AZ32)</f>
        <v>0.14399995282292388</v>
      </c>
      <c r="AY33" s="63"/>
      <c r="AZ33" s="64"/>
    </row>
    <row r="34" spans="1:52" x14ac:dyDescent="0.2">
      <c r="A34" s="67" t="s">
        <v>65</v>
      </c>
      <c r="B34" s="68"/>
      <c r="C34" s="68"/>
      <c r="D34" s="68"/>
      <c r="E34" s="35"/>
      <c r="F34" s="35"/>
      <c r="G34" s="35"/>
      <c r="H34" s="35"/>
      <c r="I34" s="35"/>
      <c r="J34" s="35"/>
      <c r="K34" s="35"/>
      <c r="L34" s="69"/>
      <c r="M34" s="70"/>
      <c r="N34" s="71"/>
      <c r="O34" s="72"/>
      <c r="P34" s="72"/>
      <c r="Q34" s="72"/>
      <c r="R34" s="72"/>
      <c r="S34" s="72"/>
      <c r="T34" s="73"/>
      <c r="U34" s="70"/>
      <c r="V34" s="71"/>
      <c r="W34" s="72"/>
      <c r="X34" s="72"/>
      <c r="Y34" s="72"/>
      <c r="Z34" s="72"/>
      <c r="AA34" s="72"/>
      <c r="AB34" s="73"/>
      <c r="AC34" s="70"/>
      <c r="AD34" s="71"/>
      <c r="AE34" s="72"/>
      <c r="AF34" s="72"/>
      <c r="AG34" s="72"/>
      <c r="AH34" s="72"/>
      <c r="AI34" s="72"/>
      <c r="AJ34" s="73"/>
      <c r="AK34" s="70"/>
      <c r="AL34" s="71"/>
      <c r="AM34" s="72"/>
      <c r="AN34" s="72"/>
      <c r="AO34" s="72"/>
      <c r="AP34" s="72"/>
      <c r="AQ34" s="72"/>
      <c r="AR34" s="73"/>
      <c r="AS34" s="70"/>
      <c r="AT34" s="71"/>
      <c r="AU34" s="72"/>
      <c r="AV34" s="72"/>
      <c r="AW34" s="72"/>
      <c r="AX34" s="72"/>
      <c r="AY34" s="72"/>
      <c r="AZ34" s="73"/>
    </row>
    <row r="35" spans="1:52" x14ac:dyDescent="0.2">
      <c r="A35" s="57" t="s">
        <v>299</v>
      </c>
      <c r="B35" s="58"/>
      <c r="C35" s="58"/>
      <c r="D35" s="58"/>
      <c r="E35" s="10"/>
      <c r="F35" s="10"/>
      <c r="G35" s="10"/>
      <c r="H35" s="10"/>
      <c r="I35" s="10"/>
      <c r="J35" s="10"/>
      <c r="K35" s="10"/>
      <c r="L35" s="21"/>
      <c r="M35" s="61" t="s">
        <v>128</v>
      </c>
      <c r="N35" s="62"/>
      <c r="O35" s="59">
        <v>0</v>
      </c>
      <c r="P35" s="59"/>
      <c r="Q35" s="59"/>
      <c r="R35" s="59">
        <v>0</v>
      </c>
      <c r="S35" s="59"/>
      <c r="T35" s="60"/>
      <c r="U35" s="61" t="s">
        <v>128</v>
      </c>
      <c r="V35" s="62"/>
      <c r="W35" s="59">
        <v>0</v>
      </c>
      <c r="X35" s="59"/>
      <c r="Y35" s="59"/>
      <c r="Z35" s="59">
        <v>0</v>
      </c>
      <c r="AA35" s="59"/>
      <c r="AB35" s="60"/>
      <c r="AC35" s="61" t="s">
        <v>128</v>
      </c>
      <c r="AD35" s="62"/>
      <c r="AE35" s="59">
        <v>0</v>
      </c>
      <c r="AF35" s="59"/>
      <c r="AG35" s="59"/>
      <c r="AH35" s="59">
        <v>0</v>
      </c>
      <c r="AI35" s="59"/>
      <c r="AJ35" s="60"/>
      <c r="AK35" s="61" t="s">
        <v>128</v>
      </c>
      <c r="AL35" s="62"/>
      <c r="AM35" s="59">
        <v>0</v>
      </c>
      <c r="AN35" s="59"/>
      <c r="AO35" s="59"/>
      <c r="AP35" s="59">
        <v>0</v>
      </c>
      <c r="AQ35" s="59"/>
      <c r="AR35" s="60"/>
      <c r="AS35" s="61" t="s">
        <v>128</v>
      </c>
      <c r="AT35" s="62"/>
      <c r="AU35" s="59">
        <v>0</v>
      </c>
      <c r="AV35" s="59"/>
      <c r="AW35" s="59"/>
      <c r="AX35" s="59">
        <v>0</v>
      </c>
      <c r="AY35" s="59"/>
      <c r="AZ35" s="60"/>
    </row>
    <row r="36" spans="1:52" x14ac:dyDescent="0.2">
      <c r="A36" s="57" t="s">
        <v>211</v>
      </c>
      <c r="B36" s="58"/>
      <c r="C36" s="58"/>
      <c r="D36" s="58"/>
      <c r="E36" s="10"/>
      <c r="F36" s="10"/>
      <c r="G36" s="10"/>
      <c r="H36" s="10"/>
      <c r="I36" s="10"/>
      <c r="J36" s="10"/>
      <c r="K36" s="10"/>
      <c r="L36" s="21"/>
      <c r="M36" s="61" t="s">
        <v>128</v>
      </c>
      <c r="N36" s="62"/>
      <c r="O36" s="59">
        <v>0</v>
      </c>
      <c r="P36" s="59"/>
      <c r="Q36" s="59"/>
      <c r="R36" s="59">
        <v>0</v>
      </c>
      <c r="S36" s="59"/>
      <c r="T36" s="60"/>
      <c r="U36" s="61" t="s">
        <v>128</v>
      </c>
      <c r="V36" s="62"/>
      <c r="W36" s="59">
        <v>0</v>
      </c>
      <c r="X36" s="59"/>
      <c r="Y36" s="59"/>
      <c r="Z36" s="59">
        <v>0</v>
      </c>
      <c r="AA36" s="59"/>
      <c r="AB36" s="60"/>
      <c r="AC36" s="61" t="s">
        <v>128</v>
      </c>
      <c r="AD36" s="62"/>
      <c r="AE36" s="59">
        <v>0</v>
      </c>
      <c r="AF36" s="59"/>
      <c r="AG36" s="59"/>
      <c r="AH36" s="59">
        <v>0</v>
      </c>
      <c r="AI36" s="59"/>
      <c r="AJ36" s="60"/>
      <c r="AK36" s="61" t="s">
        <v>128</v>
      </c>
      <c r="AL36" s="62"/>
      <c r="AM36" s="59">
        <v>0</v>
      </c>
      <c r="AN36" s="59"/>
      <c r="AO36" s="59"/>
      <c r="AP36" s="59">
        <v>0</v>
      </c>
      <c r="AQ36" s="59"/>
      <c r="AR36" s="60"/>
      <c r="AS36" s="61" t="s">
        <v>128</v>
      </c>
      <c r="AT36" s="62"/>
      <c r="AU36" s="59">
        <v>0</v>
      </c>
      <c r="AV36" s="59"/>
      <c r="AW36" s="59"/>
      <c r="AX36" s="59">
        <v>0</v>
      </c>
      <c r="AY36" s="59"/>
      <c r="AZ36" s="60"/>
    </row>
    <row r="37" spans="1:52" x14ac:dyDescent="0.2">
      <c r="A37" s="57" t="s">
        <v>411</v>
      </c>
      <c r="B37" s="58"/>
      <c r="C37" s="58"/>
      <c r="D37" s="58"/>
      <c r="E37" s="10"/>
      <c r="F37" s="10"/>
      <c r="G37" s="10"/>
      <c r="H37" s="10"/>
      <c r="I37" s="10"/>
      <c r="J37" s="10"/>
      <c r="K37" s="10"/>
      <c r="L37" s="21"/>
      <c r="M37" s="61">
        <f>M7</f>
        <v>0</v>
      </c>
      <c r="N37" s="62"/>
      <c r="O37" s="59">
        <f>-O7</f>
        <v>0</v>
      </c>
      <c r="P37" s="59"/>
      <c r="Q37" s="59"/>
      <c r="R37" s="59">
        <f>-Q7</f>
        <v>0</v>
      </c>
      <c r="S37" s="59"/>
      <c r="T37" s="60"/>
      <c r="U37" s="61">
        <f>U7</f>
        <v>0</v>
      </c>
      <c r="V37" s="62"/>
      <c r="W37" s="59">
        <f>-W7</f>
        <v>0</v>
      </c>
      <c r="X37" s="59"/>
      <c r="Y37" s="59"/>
      <c r="Z37" s="59">
        <f>-Y7</f>
        <v>0</v>
      </c>
      <c r="AA37" s="59"/>
      <c r="AB37" s="60"/>
      <c r="AC37" s="61">
        <f>AC7</f>
        <v>0</v>
      </c>
      <c r="AD37" s="62"/>
      <c r="AE37" s="59">
        <f>-AE7</f>
        <v>0</v>
      </c>
      <c r="AF37" s="59"/>
      <c r="AG37" s="59"/>
      <c r="AH37" s="59">
        <f>-AG7</f>
        <v>0</v>
      </c>
      <c r="AI37" s="59"/>
      <c r="AJ37" s="60"/>
      <c r="AK37" s="61">
        <f>AK7</f>
        <v>0</v>
      </c>
      <c r="AL37" s="62"/>
      <c r="AM37" s="59">
        <f>-AM7</f>
        <v>0</v>
      </c>
      <c r="AN37" s="59"/>
      <c r="AO37" s="59"/>
      <c r="AP37" s="59">
        <f>-AO7</f>
        <v>0</v>
      </c>
      <c r="AQ37" s="59"/>
      <c r="AR37" s="60"/>
      <c r="AS37" s="61">
        <f>AS7</f>
        <v>0</v>
      </c>
      <c r="AT37" s="62"/>
      <c r="AU37" s="59">
        <f>-AU7</f>
        <v>0</v>
      </c>
      <c r="AV37" s="59"/>
      <c r="AW37" s="59"/>
      <c r="AX37" s="59">
        <f>-AW7</f>
        <v>0</v>
      </c>
      <c r="AY37" s="59"/>
      <c r="AZ37" s="60"/>
    </row>
    <row r="38" spans="1:52" x14ac:dyDescent="0.2">
      <c r="A38" s="57" t="s">
        <v>416</v>
      </c>
      <c r="B38" s="58"/>
      <c r="C38" s="58"/>
      <c r="D38" s="58"/>
      <c r="E38" s="10"/>
      <c r="F38" s="10"/>
      <c r="G38" s="10"/>
      <c r="H38" s="10"/>
      <c r="I38" s="10"/>
      <c r="J38" s="10"/>
      <c r="K38" s="10"/>
      <c r="L38" s="21"/>
      <c r="M38" s="209">
        <f>IF(OR(M22=0,S12=0),0,ABS(1000*O38/(SQRT(3)*M22*S12)))</f>
        <v>0</v>
      </c>
      <c r="N38" s="210"/>
      <c r="O38" s="211">
        <v>0</v>
      </c>
      <c r="P38" s="211"/>
      <c r="Q38" s="211"/>
      <c r="R38" s="49">
        <f>-ABS(O38)*TAN(ACOS(S12))</f>
        <v>0</v>
      </c>
      <c r="S38" s="49"/>
      <c r="T38" s="50"/>
      <c r="U38" s="209">
        <f>IF(OR(U22=0,AA12=0),0,ABS(1000*W38/(SQRT(3)*U22*AA12)))</f>
        <v>2.7492869982544845</v>
      </c>
      <c r="V38" s="210"/>
      <c r="W38" s="211">
        <v>-2.4000000208616257E-2</v>
      </c>
      <c r="X38" s="211"/>
      <c r="Y38" s="211"/>
      <c r="Z38" s="49">
        <f>-ABS(W38)*TAN(ACOS(AA12))</f>
        <v>-1.8000001274049313E-2</v>
      </c>
      <c r="AA38" s="49"/>
      <c r="AB38" s="50"/>
      <c r="AC38" s="209">
        <f>IF(OR(AC22=0,AI12=0),0,ABS(1000*AE38/(SQRT(3)*AC22*AI12)))</f>
        <v>5.8450641813716624</v>
      </c>
      <c r="AD38" s="210"/>
      <c r="AE38" s="211">
        <v>-4.8000000417232513E-2</v>
      </c>
      <c r="AF38" s="211"/>
      <c r="AG38" s="211"/>
      <c r="AH38" s="49">
        <f>-ABS(AE38)*TAN(ACOS(AI12))</f>
        <v>-4.1999999992549393E-2</v>
      </c>
      <c r="AI38" s="49"/>
      <c r="AJ38" s="50"/>
      <c r="AK38" s="209">
        <f>IF(OR(AK22=0,AQ12=0),0,ABS(1000*AM38/(SQRT(3)*AK22*AQ12)))</f>
        <v>5.8854751584902072</v>
      </c>
      <c r="AL38" s="210"/>
      <c r="AM38" s="211">
        <v>-4.8000000417232513E-2</v>
      </c>
      <c r="AN38" s="211"/>
      <c r="AO38" s="211"/>
      <c r="AP38" s="49">
        <f>-ABS(AM38)*TAN(ACOS(AQ12))</f>
        <v>-4.2666664388444776E-2</v>
      </c>
      <c r="AQ38" s="49"/>
      <c r="AR38" s="50"/>
      <c r="AS38" s="209">
        <f>IF(OR(AS22=0,AY12=0),0,ABS(1000*AU38/(SQRT(3)*AS22*AY12)))</f>
        <v>2.5920525014535438</v>
      </c>
      <c r="AT38" s="210"/>
      <c r="AU38" s="211">
        <v>-1.9999999552965164E-2</v>
      </c>
      <c r="AV38" s="211"/>
      <c r="AW38" s="211"/>
      <c r="AX38" s="49">
        <f>-ABS(AU38)*TAN(ACOS(AY12))</f>
        <v>-1.9999999552965157E-2</v>
      </c>
      <c r="AY38" s="49"/>
      <c r="AZ38" s="50"/>
    </row>
    <row r="39" spans="1:52" x14ac:dyDescent="0.2">
      <c r="A39" s="57" t="s">
        <v>417</v>
      </c>
      <c r="B39" s="58"/>
      <c r="C39" s="58"/>
      <c r="D39" s="58"/>
      <c r="E39" s="10"/>
      <c r="F39" s="10"/>
      <c r="G39" s="10"/>
      <c r="H39" s="10"/>
      <c r="I39" s="10"/>
      <c r="J39" s="10"/>
      <c r="K39" s="10"/>
      <c r="L39" s="21"/>
      <c r="M39" s="209">
        <f>IF(OR(M22=0,S12=0),0,ABS(1000*O39/(SQRT(3)*M22*S12)))</f>
        <v>17.380918347426686</v>
      </c>
      <c r="N39" s="210"/>
      <c r="O39" s="211">
        <v>-0.14399999380111694</v>
      </c>
      <c r="P39" s="211"/>
      <c r="Q39" s="211"/>
      <c r="R39" s="49">
        <f>-ABS(O39)*TAN(ACOS(S12))</f>
        <v>-0.12342857487347648</v>
      </c>
      <c r="S39" s="49"/>
      <c r="T39" s="50"/>
      <c r="U39" s="209">
        <f>IF(OR(U22=0,AA12=0),0,ABS(1000*W39/(SQRT(3)*U22*AA12)))</f>
        <v>16.4957211360359</v>
      </c>
      <c r="V39" s="210"/>
      <c r="W39" s="211">
        <v>-0.14399999380111694</v>
      </c>
      <c r="X39" s="211"/>
      <c r="Y39" s="211"/>
      <c r="Z39" s="49">
        <f>-ABS(W39)*TAN(ACOS(AA12))</f>
        <v>-0.10800000205636008</v>
      </c>
      <c r="AA39" s="49"/>
      <c r="AB39" s="50"/>
      <c r="AC39" s="209">
        <f>IF(OR(AC22=0,AI12=0),0,ABS(1000*AE39/(SQRT(3)*AC22*AI12)))</f>
        <v>14.612659999792475</v>
      </c>
      <c r="AD39" s="210"/>
      <c r="AE39" s="211">
        <v>-0.11999999731779099</v>
      </c>
      <c r="AF39" s="211"/>
      <c r="AG39" s="211"/>
      <c r="AH39" s="49">
        <f>-ABS(AE39)*TAN(ACOS(AI12))</f>
        <v>-0.1049999967217445</v>
      </c>
      <c r="AI39" s="49"/>
      <c r="AJ39" s="50"/>
      <c r="AK39" s="209">
        <f>IF(OR(AK22=0,AQ12=0),0,ABS(1000*AM39/(SQRT(3)*AK22*AQ12)))</f>
        <v>17.656424561924648</v>
      </c>
      <c r="AL39" s="210"/>
      <c r="AM39" s="211">
        <v>-0.14399999380111694</v>
      </c>
      <c r="AN39" s="211"/>
      <c r="AO39" s="211"/>
      <c r="AP39" s="49">
        <f>-ABS(AM39)*TAN(ACOS(AQ12))</f>
        <v>-0.12799998654259642</v>
      </c>
      <c r="AQ39" s="49"/>
      <c r="AR39" s="50"/>
      <c r="AS39" s="209">
        <f>IF(OR(AS22=0,AY12=0),0,ABS(1000*AU39/(SQRT(3)*AS22*AY12)))</f>
        <v>18.662777624219586</v>
      </c>
      <c r="AT39" s="210"/>
      <c r="AU39" s="211">
        <v>-0.14399999380111694</v>
      </c>
      <c r="AV39" s="211"/>
      <c r="AW39" s="211"/>
      <c r="AX39" s="49">
        <f>-ABS(AU39)*TAN(ACOS(AY12))</f>
        <v>-0.14399999380111689</v>
      </c>
      <c r="AY39" s="49"/>
      <c r="AZ39" s="50"/>
    </row>
    <row r="40" spans="1:52" x14ac:dyDescent="0.2">
      <c r="A40" s="57" t="s">
        <v>418</v>
      </c>
      <c r="B40" s="58"/>
      <c r="C40" s="58"/>
      <c r="D40" s="58"/>
      <c r="E40" s="10"/>
      <c r="F40" s="10"/>
      <c r="G40" s="10"/>
      <c r="H40" s="10"/>
      <c r="I40" s="10"/>
      <c r="J40" s="10"/>
      <c r="K40" s="10"/>
      <c r="L40" s="21"/>
      <c r="M40" s="209">
        <f>IF(OR(M22=0,S12=0),0,ABS(1000*O40/(SQRT(3)*M22*S12)))</f>
        <v>75.317317635068918</v>
      </c>
      <c r="N40" s="210"/>
      <c r="O40" s="211">
        <v>-0.62400001287460327</v>
      </c>
      <c r="P40" s="211"/>
      <c r="Q40" s="211"/>
      <c r="R40" s="49">
        <f>-ABS(O40)*TAN(ACOS(S12))</f>
        <v>-0.53485719184486413</v>
      </c>
      <c r="S40" s="49"/>
      <c r="T40" s="50"/>
      <c r="U40" s="209">
        <f>IF(OR(U22=0,AA12=0),0,ABS(1000*W40/(SQRT(3)*U22*AA12)))</f>
        <v>63.233598826125622</v>
      </c>
      <c r="V40" s="210"/>
      <c r="W40" s="211">
        <v>-0.55199998617172241</v>
      </c>
      <c r="X40" s="211"/>
      <c r="Y40" s="211"/>
      <c r="Z40" s="49">
        <f>-ABS(W40)*TAN(ACOS(AA12))</f>
        <v>-0.41400001533329472</v>
      </c>
      <c r="AA40" s="49"/>
      <c r="AB40" s="50"/>
      <c r="AC40" s="209">
        <f>IF(OR(AC22=0,AI12=0),0,ABS(1000*AE40/(SQRT(3)*AC22*AI12)))</f>
        <v>81.830896724656554</v>
      </c>
      <c r="AD40" s="210"/>
      <c r="AE40" s="211">
        <v>-0.67199999094009399</v>
      </c>
      <c r="AF40" s="211"/>
      <c r="AG40" s="211"/>
      <c r="AH40" s="49">
        <f>-ABS(AE40)*TAN(ACOS(AI12))</f>
        <v>-0.58799998685717558</v>
      </c>
      <c r="AI40" s="49"/>
      <c r="AJ40" s="50"/>
      <c r="AK40" s="209">
        <f>IF(OR(AK22=0,AQ12=0),0,ABS(1000*AM40/(SQRT(3)*AK22*AQ12)))</f>
        <v>82.396650391770962</v>
      </c>
      <c r="AL40" s="210"/>
      <c r="AM40" s="211">
        <v>-0.67199999094009399</v>
      </c>
      <c r="AN40" s="211"/>
      <c r="AO40" s="211"/>
      <c r="AP40" s="49">
        <f>-ABS(AM40)*TAN(ACOS(AQ12))</f>
        <v>-0.59733328819275111</v>
      </c>
      <c r="AQ40" s="49"/>
      <c r="AR40" s="50"/>
      <c r="AS40" s="209">
        <f>IF(OR(AS22=0,AY12=0),0,ABS(1000*AU40/(SQRT(3)*AS22*AY12)))</f>
        <v>77.761579871680453</v>
      </c>
      <c r="AT40" s="210"/>
      <c r="AU40" s="211">
        <v>-0.60000002384185791</v>
      </c>
      <c r="AV40" s="211"/>
      <c r="AW40" s="211"/>
      <c r="AX40" s="49">
        <f>-ABS(AU40)*TAN(ACOS(AY12))</f>
        <v>-0.60000002384185769</v>
      </c>
      <c r="AY40" s="49"/>
      <c r="AZ40" s="50"/>
    </row>
    <row r="41" spans="1:52" x14ac:dyDescent="0.2">
      <c r="A41" s="57" t="s">
        <v>419</v>
      </c>
      <c r="B41" s="58"/>
      <c r="C41" s="58"/>
      <c r="D41" s="58"/>
      <c r="E41" s="10"/>
      <c r="F41" s="10"/>
      <c r="G41" s="10"/>
      <c r="H41" s="10"/>
      <c r="I41" s="10"/>
      <c r="J41" s="10"/>
      <c r="K41" s="10"/>
      <c r="L41" s="21"/>
      <c r="M41" s="209">
        <f>IF(OR(M22=0,S12=0),0,ABS(1000*O41/(SQRT(3)*M22*S12)))</f>
        <v>0</v>
      </c>
      <c r="N41" s="210"/>
      <c r="O41" s="211">
        <v>0</v>
      </c>
      <c r="P41" s="211"/>
      <c r="Q41" s="211"/>
      <c r="R41" s="49">
        <f>-ABS(O41)*TAN(ACOS(S12))</f>
        <v>0</v>
      </c>
      <c r="S41" s="49"/>
      <c r="T41" s="50"/>
      <c r="U41" s="209">
        <f>IF(OR(U22=0,AA12=0),0,ABS(1000*W41/(SQRT(3)*U22*AA12)))</f>
        <v>0</v>
      </c>
      <c r="V41" s="210"/>
      <c r="W41" s="211">
        <v>0</v>
      </c>
      <c r="X41" s="211"/>
      <c r="Y41" s="211"/>
      <c r="Z41" s="49">
        <f>-ABS(W41)*TAN(ACOS(AA12))</f>
        <v>0</v>
      </c>
      <c r="AA41" s="49"/>
      <c r="AB41" s="50"/>
      <c r="AC41" s="209">
        <f>IF(OR(AC22=0,AI12=0),0,ABS(1000*AE41/(SQRT(3)*AC22*AI12)))</f>
        <v>0</v>
      </c>
      <c r="AD41" s="210"/>
      <c r="AE41" s="211">
        <v>0</v>
      </c>
      <c r="AF41" s="211"/>
      <c r="AG41" s="211"/>
      <c r="AH41" s="49">
        <f>-ABS(AE41)*TAN(ACOS(AI12))</f>
        <v>0</v>
      </c>
      <c r="AI41" s="49"/>
      <c r="AJ41" s="50"/>
      <c r="AK41" s="209">
        <f>IF(OR(AK22=0,AQ12=0),0,ABS(1000*AM41/(SQRT(3)*AK22*AQ12)))</f>
        <v>0</v>
      </c>
      <c r="AL41" s="210"/>
      <c r="AM41" s="211">
        <v>0</v>
      </c>
      <c r="AN41" s="211"/>
      <c r="AO41" s="211"/>
      <c r="AP41" s="49">
        <f>-ABS(AM41)*TAN(ACOS(AQ12))</f>
        <v>0</v>
      </c>
      <c r="AQ41" s="49"/>
      <c r="AR41" s="50"/>
      <c r="AS41" s="209">
        <f>IF(OR(AS22=0,AY12=0),0,ABS(1000*AU41/(SQRT(3)*AS22*AY12)))</f>
        <v>0</v>
      </c>
      <c r="AT41" s="210"/>
      <c r="AU41" s="211">
        <v>0</v>
      </c>
      <c r="AV41" s="211"/>
      <c r="AW41" s="211"/>
      <c r="AX41" s="49">
        <f>-ABS(AU41)*TAN(ACOS(AY12))</f>
        <v>0</v>
      </c>
      <c r="AY41" s="49"/>
      <c r="AZ41" s="50"/>
    </row>
    <row r="42" spans="1:52" ht="13.5" thickBot="1" x14ac:dyDescent="0.25">
      <c r="A42" s="53" t="s">
        <v>76</v>
      </c>
      <c r="B42" s="54"/>
      <c r="C42" s="54"/>
      <c r="D42" s="54"/>
      <c r="E42" s="55"/>
      <c r="F42" s="55"/>
      <c r="G42" s="55"/>
      <c r="H42" s="55"/>
      <c r="I42" s="55"/>
      <c r="J42" s="55"/>
      <c r="K42" s="55"/>
      <c r="L42" s="56"/>
      <c r="M42" s="47"/>
      <c r="N42" s="48"/>
      <c r="O42" s="42">
        <f>SUM(O35:Q41)</f>
        <v>-0.76800000667572021</v>
      </c>
      <c r="P42" s="42"/>
      <c r="Q42" s="42"/>
      <c r="R42" s="42">
        <f>SUM(R35:T41)</f>
        <v>-0.6582857667183406</v>
      </c>
      <c r="S42" s="42"/>
      <c r="T42" s="43"/>
      <c r="U42" s="47"/>
      <c r="V42" s="48"/>
      <c r="W42" s="42">
        <f>SUM(W35:Y41)</f>
        <v>-0.71999998018145561</v>
      </c>
      <c r="X42" s="42"/>
      <c r="Y42" s="42"/>
      <c r="Z42" s="42">
        <f>SUM(Z35:AB41)</f>
        <v>-0.54000001866370417</v>
      </c>
      <c r="AA42" s="42"/>
      <c r="AB42" s="43"/>
      <c r="AC42" s="47"/>
      <c r="AD42" s="48"/>
      <c r="AE42" s="42">
        <f>SUM(AE35:AG41)</f>
        <v>-0.83999998867511749</v>
      </c>
      <c r="AF42" s="42"/>
      <c r="AG42" s="42"/>
      <c r="AH42" s="42">
        <f>SUM(AH35:AJ41)</f>
        <v>-0.73499998357146945</v>
      </c>
      <c r="AI42" s="42"/>
      <c r="AJ42" s="43"/>
      <c r="AK42" s="47"/>
      <c r="AL42" s="48"/>
      <c r="AM42" s="42">
        <f>SUM(AM35:AO41)</f>
        <v>-0.86399998515844345</v>
      </c>
      <c r="AN42" s="42"/>
      <c r="AO42" s="42"/>
      <c r="AP42" s="42">
        <f>SUM(AP35:AR41)</f>
        <v>-0.76799993912379227</v>
      </c>
      <c r="AQ42" s="42"/>
      <c r="AR42" s="43"/>
      <c r="AS42" s="47"/>
      <c r="AT42" s="48"/>
      <c r="AU42" s="42">
        <f>SUM(AU35:AW41)</f>
        <v>-0.76400001719594002</v>
      </c>
      <c r="AV42" s="42"/>
      <c r="AW42" s="42"/>
      <c r="AX42" s="42">
        <f>SUM(AX35:AZ41)</f>
        <v>-0.7640000171959398</v>
      </c>
      <c r="AY42" s="42"/>
      <c r="AZ42" s="43"/>
    </row>
    <row r="43" spans="1:52" ht="13.5" thickBot="1" x14ac:dyDescent="0.25">
      <c r="A43" s="44" t="s">
        <v>77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3"/>
      <c r="N43" s="34"/>
      <c r="O43" s="31">
        <f>SUM(O27:Q32)+SUM(O35:Q41)</f>
        <v>-0.62400004453957081</v>
      </c>
      <c r="P43" s="31"/>
      <c r="Q43" s="31"/>
      <c r="R43" s="31">
        <f>SUM(R27:T32)+SUM(R35:T41)</f>
        <v>-0.53485721898626659</v>
      </c>
      <c r="S43" s="31"/>
      <c r="T43" s="32"/>
      <c r="U43" s="33"/>
      <c r="V43" s="34"/>
      <c r="W43" s="31">
        <f>SUM(W27:Y32)+SUM(W35:Y41)</f>
        <v>-0.38399998471140862</v>
      </c>
      <c r="X43" s="31"/>
      <c r="Y43" s="31"/>
      <c r="Z43" s="31">
        <f>SUM(Z27:AB32)+SUM(Z35:AB41)</f>
        <v>-0.28800000641494944</v>
      </c>
      <c r="AA43" s="31"/>
      <c r="AB43" s="32"/>
      <c r="AC43" s="33"/>
      <c r="AD43" s="34"/>
      <c r="AE43" s="31">
        <f>SUM(AE27:AG32)+SUM(AE35:AG41)</f>
        <v>-0.67199999839067459</v>
      </c>
      <c r="AF43" s="31"/>
      <c r="AG43" s="31"/>
      <c r="AH43" s="31">
        <f>SUM(AH27:AJ32)+SUM(AH35:AJ41)</f>
        <v>-0.58799999337643327</v>
      </c>
      <c r="AI43" s="31"/>
      <c r="AJ43" s="32"/>
      <c r="AK43" s="33"/>
      <c r="AL43" s="34"/>
      <c r="AM43" s="31">
        <f>SUM(AM27:AO32)+SUM(AM35:AO41)</f>
        <v>-0.58799992874264717</v>
      </c>
      <c r="AN43" s="31"/>
      <c r="AO43" s="31"/>
      <c r="AP43" s="31">
        <f>SUM(AP27:AR32)+SUM(AP35:AR41)</f>
        <v>-0.52266657087538526</v>
      </c>
      <c r="AQ43" s="31"/>
      <c r="AR43" s="32"/>
      <c r="AS43" s="33"/>
      <c r="AT43" s="34"/>
      <c r="AU43" s="31">
        <f>SUM(AU27:AW32)+SUM(AU35:AW41)</f>
        <v>-0.62000006437301636</v>
      </c>
      <c r="AV43" s="31"/>
      <c r="AW43" s="31"/>
      <c r="AX43" s="31">
        <f>SUM(AX27:AZ32)+SUM(AX35:AZ41)</f>
        <v>-0.62000006437301591</v>
      </c>
      <c r="AY43" s="31"/>
      <c r="AZ43" s="32"/>
    </row>
    <row r="44" spans="1:52" ht="13.5" thickBo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</row>
    <row r="45" spans="1:52" ht="13.5" thickBot="1" x14ac:dyDescent="0.25">
      <c r="A45" s="36" t="s">
        <v>78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9" t="s">
        <v>420</v>
      </c>
      <c r="N45" s="40"/>
      <c r="O45" s="40"/>
      <c r="P45" s="40"/>
      <c r="Q45" s="40"/>
      <c r="R45" s="40"/>
      <c r="S45" s="40"/>
      <c r="T45" s="41"/>
      <c r="U45" s="39" t="s">
        <v>420</v>
      </c>
      <c r="V45" s="40"/>
      <c r="W45" s="40"/>
      <c r="X45" s="40"/>
      <c r="Y45" s="40"/>
      <c r="Z45" s="40"/>
      <c r="AA45" s="40"/>
      <c r="AB45" s="41"/>
      <c r="AC45" s="39" t="s">
        <v>420</v>
      </c>
      <c r="AD45" s="40"/>
      <c r="AE45" s="40"/>
      <c r="AF45" s="40"/>
      <c r="AG45" s="40"/>
      <c r="AH45" s="40"/>
      <c r="AI45" s="40"/>
      <c r="AJ45" s="41"/>
      <c r="AK45" s="39" t="s">
        <v>421</v>
      </c>
      <c r="AL45" s="40"/>
      <c r="AM45" s="40"/>
      <c r="AN45" s="40"/>
      <c r="AO45" s="40"/>
      <c r="AP45" s="40"/>
      <c r="AQ45" s="40"/>
      <c r="AR45" s="41"/>
      <c r="AS45" s="39" t="s">
        <v>421</v>
      </c>
      <c r="AT45" s="40"/>
      <c r="AU45" s="40"/>
      <c r="AV45" s="40"/>
      <c r="AW45" s="40"/>
      <c r="AX45" s="40"/>
      <c r="AY45" s="40"/>
      <c r="AZ45" s="41"/>
    </row>
    <row r="49" spans="2:27" x14ac:dyDescent="0.2">
      <c r="E49" s="1" t="s">
        <v>118</v>
      </c>
    </row>
    <row r="50" spans="2:27" x14ac:dyDescent="0.2">
      <c r="E50" s="1" t="s">
        <v>119</v>
      </c>
      <c r="AA50" s="1" t="s">
        <v>120</v>
      </c>
    </row>
    <row r="53" spans="2:27" x14ac:dyDescent="0.2">
      <c r="E53" s="1" t="s">
        <v>121</v>
      </c>
      <c r="AA53" s="1" t="s">
        <v>122</v>
      </c>
    </row>
    <row r="56" spans="2:27" x14ac:dyDescent="0.2">
      <c r="B56" s="1" t="s">
        <v>123</v>
      </c>
    </row>
    <row r="57" spans="2:27" x14ac:dyDescent="0.2">
      <c r="B57" s="1" t="s">
        <v>124</v>
      </c>
    </row>
    <row r="58" spans="2:27" x14ac:dyDescent="0.2">
      <c r="B58" s="1" t="s">
        <v>125</v>
      </c>
    </row>
  </sheetData>
  <mergeCells count="594">
    <mergeCell ref="A45:L45"/>
    <mergeCell ref="M45:T45"/>
    <mergeCell ref="U45:AB45"/>
    <mergeCell ref="AC45:AJ45"/>
    <mergeCell ref="AK45:AR45"/>
    <mergeCell ref="AS45:AZ45"/>
    <mergeCell ref="AM43:AO43"/>
    <mergeCell ref="AP43:AR43"/>
    <mergeCell ref="AS43:AT43"/>
    <mergeCell ref="AU43:AW43"/>
    <mergeCell ref="AX43:AZ43"/>
    <mergeCell ref="A44:AR44"/>
    <mergeCell ref="W43:Y43"/>
    <mergeCell ref="Z43:AB43"/>
    <mergeCell ref="AC43:AD43"/>
    <mergeCell ref="AE43:AG43"/>
    <mergeCell ref="AH43:AJ43"/>
    <mergeCell ref="AK43:AL43"/>
    <mergeCell ref="AM42:AO42"/>
    <mergeCell ref="AP42:AR42"/>
    <mergeCell ref="AS42:AT42"/>
    <mergeCell ref="AU42:AW42"/>
    <mergeCell ref="AX42:AZ42"/>
    <mergeCell ref="A43:L43"/>
    <mergeCell ref="M43:N43"/>
    <mergeCell ref="O43:Q43"/>
    <mergeCell ref="R43:T43"/>
    <mergeCell ref="U43:V43"/>
    <mergeCell ref="W42:Y42"/>
    <mergeCell ref="Z42:AB42"/>
    <mergeCell ref="AC42:AD42"/>
    <mergeCell ref="AE42:AG42"/>
    <mergeCell ref="AH42:AJ42"/>
    <mergeCell ref="AK42:AL42"/>
    <mergeCell ref="A42:L42"/>
    <mergeCell ref="M42:N42"/>
    <mergeCell ref="O42:Q42"/>
    <mergeCell ref="R42:T42"/>
    <mergeCell ref="U42:V42"/>
    <mergeCell ref="W41:Y41"/>
    <mergeCell ref="Z41:AB41"/>
    <mergeCell ref="AC41:AD41"/>
    <mergeCell ref="AE41:AG41"/>
    <mergeCell ref="AM40:AO40"/>
    <mergeCell ref="AP40:AR40"/>
    <mergeCell ref="AS40:AT40"/>
    <mergeCell ref="AU40:AW40"/>
    <mergeCell ref="AX40:AZ40"/>
    <mergeCell ref="A41:D41"/>
    <mergeCell ref="M41:N41"/>
    <mergeCell ref="O41:Q41"/>
    <mergeCell ref="R41:T41"/>
    <mergeCell ref="U41:V41"/>
    <mergeCell ref="W40:Y40"/>
    <mergeCell ref="Z40:AB40"/>
    <mergeCell ref="AC40:AD40"/>
    <mergeCell ref="AE40:AG40"/>
    <mergeCell ref="AH40:AJ40"/>
    <mergeCell ref="AK40:AL40"/>
    <mergeCell ref="AM41:AO41"/>
    <mergeCell ref="AP41:AR41"/>
    <mergeCell ref="AS41:AT41"/>
    <mergeCell ref="AU41:AW41"/>
    <mergeCell ref="AX41:AZ41"/>
    <mergeCell ref="AH41:AJ41"/>
    <mergeCell ref="AK41:AL41"/>
    <mergeCell ref="A40:D40"/>
    <mergeCell ref="M40:N40"/>
    <mergeCell ref="O40:Q40"/>
    <mergeCell ref="R40:T40"/>
    <mergeCell ref="U40:V40"/>
    <mergeCell ref="W39:Y39"/>
    <mergeCell ref="Z39:AB39"/>
    <mergeCell ref="AC39:AD39"/>
    <mergeCell ref="AE39:AG39"/>
    <mergeCell ref="AM38:AO38"/>
    <mergeCell ref="AP38:AR38"/>
    <mergeCell ref="AS38:AT38"/>
    <mergeCell ref="AU38:AW38"/>
    <mergeCell ref="AX38:AZ38"/>
    <mergeCell ref="A39:D39"/>
    <mergeCell ref="M39:N39"/>
    <mergeCell ref="O39:Q39"/>
    <mergeCell ref="R39:T39"/>
    <mergeCell ref="U39:V39"/>
    <mergeCell ref="W38:Y38"/>
    <mergeCell ref="Z38:AB38"/>
    <mergeCell ref="AC38:AD38"/>
    <mergeCell ref="AE38:AG38"/>
    <mergeCell ref="AH38:AJ38"/>
    <mergeCell ref="AK38:AL38"/>
    <mergeCell ref="AM39:AO39"/>
    <mergeCell ref="AP39:AR39"/>
    <mergeCell ref="AS39:AT39"/>
    <mergeCell ref="AU39:AW39"/>
    <mergeCell ref="AX39:AZ39"/>
    <mergeCell ref="AH39:AJ39"/>
    <mergeCell ref="AK39:AL39"/>
    <mergeCell ref="A38:D38"/>
    <mergeCell ref="M38:N38"/>
    <mergeCell ref="O38:Q38"/>
    <mergeCell ref="R38:T38"/>
    <mergeCell ref="U38:V38"/>
    <mergeCell ref="W37:Y37"/>
    <mergeCell ref="Z37:AB37"/>
    <mergeCell ref="AC37:AD37"/>
    <mergeCell ref="AE37:AG37"/>
    <mergeCell ref="AK35:AL35"/>
    <mergeCell ref="AM36:AO36"/>
    <mergeCell ref="AP36:AR36"/>
    <mergeCell ref="AS36:AT36"/>
    <mergeCell ref="AU36:AW36"/>
    <mergeCell ref="AX36:AZ36"/>
    <mergeCell ref="A37:D37"/>
    <mergeCell ref="M37:N37"/>
    <mergeCell ref="O37:Q37"/>
    <mergeCell ref="R37:T37"/>
    <mergeCell ref="U37:V37"/>
    <mergeCell ref="W36:Y36"/>
    <mergeCell ref="Z36:AB36"/>
    <mergeCell ref="AC36:AD36"/>
    <mergeCell ref="AE36:AG36"/>
    <mergeCell ref="AH36:AJ36"/>
    <mergeCell ref="AK36:AL36"/>
    <mergeCell ref="AM37:AO37"/>
    <mergeCell ref="AP37:AR37"/>
    <mergeCell ref="AS37:AT37"/>
    <mergeCell ref="AU37:AW37"/>
    <mergeCell ref="AX37:AZ37"/>
    <mergeCell ref="AH37:AJ37"/>
    <mergeCell ref="AK37:AL37"/>
    <mergeCell ref="A36:D36"/>
    <mergeCell ref="M36:N36"/>
    <mergeCell ref="O36:Q36"/>
    <mergeCell ref="R36:T36"/>
    <mergeCell ref="U36:V36"/>
    <mergeCell ref="W35:Y35"/>
    <mergeCell ref="Z35:AB35"/>
    <mergeCell ref="AC35:AD35"/>
    <mergeCell ref="AE35:AG35"/>
    <mergeCell ref="AM32:AO32"/>
    <mergeCell ref="AP32:AR32"/>
    <mergeCell ref="AS33:AT33"/>
    <mergeCell ref="AU33:AW33"/>
    <mergeCell ref="AX33:AZ33"/>
    <mergeCell ref="A34:D34"/>
    <mergeCell ref="E34:AZ34"/>
    <mergeCell ref="A35:D35"/>
    <mergeCell ref="M35:N35"/>
    <mergeCell ref="O35:Q35"/>
    <mergeCell ref="R35:T35"/>
    <mergeCell ref="U35:V35"/>
    <mergeCell ref="AC33:AD33"/>
    <mergeCell ref="AE33:AG33"/>
    <mergeCell ref="AH33:AJ33"/>
    <mergeCell ref="AK33:AL33"/>
    <mergeCell ref="AM33:AO33"/>
    <mergeCell ref="AP33:AR33"/>
    <mergeCell ref="AM35:AO35"/>
    <mergeCell ref="AP35:AR35"/>
    <mergeCell ref="AS35:AT35"/>
    <mergeCell ref="AU35:AW35"/>
    <mergeCell ref="AX35:AZ35"/>
    <mergeCell ref="AH35:AJ35"/>
    <mergeCell ref="A33:L33"/>
    <mergeCell ref="M33:N33"/>
    <mergeCell ref="O33:Q33"/>
    <mergeCell ref="R33:T33"/>
    <mergeCell ref="U33:V33"/>
    <mergeCell ref="W33:Y33"/>
    <mergeCell ref="Z33:AB33"/>
    <mergeCell ref="AC32:AD32"/>
    <mergeCell ref="AE32:AG32"/>
    <mergeCell ref="AK30:AL30"/>
    <mergeCell ref="AM30:AO30"/>
    <mergeCell ref="AP30:AR30"/>
    <mergeCell ref="AS31:AT31"/>
    <mergeCell ref="AU31:AW31"/>
    <mergeCell ref="AX31:AZ31"/>
    <mergeCell ref="A32:D32"/>
    <mergeCell ref="M32:N32"/>
    <mergeCell ref="O32:Q32"/>
    <mergeCell ref="R32:T32"/>
    <mergeCell ref="U32:V32"/>
    <mergeCell ref="W32:Y32"/>
    <mergeCell ref="Z32:AB32"/>
    <mergeCell ref="AC31:AD31"/>
    <mergeCell ref="AE31:AG31"/>
    <mergeCell ref="AH31:AJ31"/>
    <mergeCell ref="AK31:AL31"/>
    <mergeCell ref="AM31:AO31"/>
    <mergeCell ref="AP31:AR31"/>
    <mergeCell ref="AS32:AT32"/>
    <mergeCell ref="AU32:AW32"/>
    <mergeCell ref="AX32:AZ32"/>
    <mergeCell ref="AH32:AJ32"/>
    <mergeCell ref="AK32:AL32"/>
    <mergeCell ref="A31:D31"/>
    <mergeCell ref="M31:N31"/>
    <mergeCell ref="O31:Q31"/>
    <mergeCell ref="R31:T31"/>
    <mergeCell ref="U31:V31"/>
    <mergeCell ref="W31:Y31"/>
    <mergeCell ref="Z31:AB31"/>
    <mergeCell ref="AC30:AD30"/>
    <mergeCell ref="AE30:AG30"/>
    <mergeCell ref="AH28:AJ28"/>
    <mergeCell ref="AK28:AL28"/>
    <mergeCell ref="AM28:AO28"/>
    <mergeCell ref="AP28:AR28"/>
    <mergeCell ref="AS29:AT29"/>
    <mergeCell ref="AU29:AW29"/>
    <mergeCell ref="AX29:AZ29"/>
    <mergeCell ref="A30:D30"/>
    <mergeCell ref="M30:N30"/>
    <mergeCell ref="O30:Q30"/>
    <mergeCell ref="R30:T30"/>
    <mergeCell ref="U30:V30"/>
    <mergeCell ref="W30:Y30"/>
    <mergeCell ref="Z30:AB30"/>
    <mergeCell ref="AC29:AD29"/>
    <mergeCell ref="AE29:AG29"/>
    <mergeCell ref="AH29:AJ29"/>
    <mergeCell ref="AK29:AL29"/>
    <mergeCell ref="AM29:AO29"/>
    <mergeCell ref="AP29:AR29"/>
    <mergeCell ref="AS30:AT30"/>
    <mergeCell ref="AU30:AW30"/>
    <mergeCell ref="AX30:AZ30"/>
    <mergeCell ref="AH30:AJ30"/>
    <mergeCell ref="A29:D29"/>
    <mergeCell ref="M29:N29"/>
    <mergeCell ref="O29:Q29"/>
    <mergeCell ref="R29:T29"/>
    <mergeCell ref="U29:V29"/>
    <mergeCell ref="W29:Y29"/>
    <mergeCell ref="Z29:AB29"/>
    <mergeCell ref="AC28:AD28"/>
    <mergeCell ref="AE28:AG28"/>
    <mergeCell ref="U24:V25"/>
    <mergeCell ref="W24:Y25"/>
    <mergeCell ref="Z24:AB25"/>
    <mergeCell ref="AC24:AD25"/>
    <mergeCell ref="AE24:AG25"/>
    <mergeCell ref="AS27:AT27"/>
    <mergeCell ref="AU27:AW27"/>
    <mergeCell ref="AX27:AZ27"/>
    <mergeCell ref="A28:D28"/>
    <mergeCell ref="M28:N28"/>
    <mergeCell ref="O28:Q28"/>
    <mergeCell ref="R28:T28"/>
    <mergeCell ref="U28:V28"/>
    <mergeCell ref="W28:Y28"/>
    <mergeCell ref="Z28:AB28"/>
    <mergeCell ref="AC27:AD27"/>
    <mergeCell ref="AE27:AG27"/>
    <mergeCell ref="AH27:AJ27"/>
    <mergeCell ref="AK27:AL27"/>
    <mergeCell ref="AM27:AO27"/>
    <mergeCell ref="AP27:AR27"/>
    <mergeCell ref="AS28:AT28"/>
    <mergeCell ref="AU28:AW28"/>
    <mergeCell ref="AX28:AZ28"/>
    <mergeCell ref="A26:D26"/>
    <mergeCell ref="E26:AZ26"/>
    <mergeCell ref="A27:D27"/>
    <mergeCell ref="M27:N27"/>
    <mergeCell ref="O27:Q27"/>
    <mergeCell ref="R27:T27"/>
    <mergeCell ref="U27:V27"/>
    <mergeCell ref="W27:Y27"/>
    <mergeCell ref="Z27:AB27"/>
    <mergeCell ref="AK22:AR22"/>
    <mergeCell ref="AS22:AZ22"/>
    <mergeCell ref="A23:AR23"/>
    <mergeCell ref="A24:D25"/>
    <mergeCell ref="E24:F24"/>
    <mergeCell ref="G24:H24"/>
    <mergeCell ref="I24:J24"/>
    <mergeCell ref="K24:L24"/>
    <mergeCell ref="M24:N25"/>
    <mergeCell ref="O24:Q25"/>
    <mergeCell ref="A22:B22"/>
    <mergeCell ref="C22:D22"/>
    <mergeCell ref="E22:L22"/>
    <mergeCell ref="M22:T22"/>
    <mergeCell ref="U22:AB22"/>
    <mergeCell ref="AC22:AJ22"/>
    <mergeCell ref="AX24:AZ25"/>
    <mergeCell ref="AH24:AJ25"/>
    <mergeCell ref="AK24:AL25"/>
    <mergeCell ref="AM24:AO25"/>
    <mergeCell ref="AP24:AR25"/>
    <mergeCell ref="AS24:AT25"/>
    <mergeCell ref="AU24:AW25"/>
    <mergeCell ref="R24:T25"/>
    <mergeCell ref="AS20:AZ20"/>
    <mergeCell ref="A21:B21"/>
    <mergeCell ref="C21:D21"/>
    <mergeCell ref="E21:L21"/>
    <mergeCell ref="M21:T21"/>
    <mergeCell ref="U21:AB21"/>
    <mergeCell ref="AC21:AJ21"/>
    <mergeCell ref="AK21:AR21"/>
    <mergeCell ref="AS21:AZ21"/>
    <mergeCell ref="A19:AR19"/>
    <mergeCell ref="A20:B20"/>
    <mergeCell ref="C20:D20"/>
    <mergeCell ref="E20:L20"/>
    <mergeCell ref="M20:T20"/>
    <mergeCell ref="U20:AB20"/>
    <mergeCell ref="AC20:AJ20"/>
    <mergeCell ref="AK20:AR20"/>
    <mergeCell ref="AK18:AM18"/>
    <mergeCell ref="AN18:AO18"/>
    <mergeCell ref="AP18:AR18"/>
    <mergeCell ref="A17:D18"/>
    <mergeCell ref="E17:H18"/>
    <mergeCell ref="I17:L17"/>
    <mergeCell ref="M17:O17"/>
    <mergeCell ref="P17:Q17"/>
    <mergeCell ref="R17:T17"/>
    <mergeCell ref="I18:L18"/>
    <mergeCell ref="M18:O18"/>
    <mergeCell ref="P18:Q18"/>
    <mergeCell ref="R18:T18"/>
    <mergeCell ref="AX17:AZ17"/>
    <mergeCell ref="U17:W17"/>
    <mergeCell ref="X17:Y17"/>
    <mergeCell ref="Z17:AB17"/>
    <mergeCell ref="AC17:AE17"/>
    <mergeCell ref="AF17:AG17"/>
    <mergeCell ref="AH17:AJ17"/>
    <mergeCell ref="AS18:AU18"/>
    <mergeCell ref="AV18:AW18"/>
    <mergeCell ref="AX18:AZ18"/>
    <mergeCell ref="U18:W18"/>
    <mergeCell ref="X18:Y18"/>
    <mergeCell ref="Z18:AB18"/>
    <mergeCell ref="AC18:AE18"/>
    <mergeCell ref="AF18:AG18"/>
    <mergeCell ref="AH18:AJ18"/>
    <mergeCell ref="Z16:AB16"/>
    <mergeCell ref="AC16:AE16"/>
    <mergeCell ref="AF16:AG16"/>
    <mergeCell ref="AH16:AJ16"/>
    <mergeCell ref="AK17:AM17"/>
    <mergeCell ref="AN17:AO17"/>
    <mergeCell ref="AP17:AR17"/>
    <mergeCell ref="AS17:AU17"/>
    <mergeCell ref="AV17:AW17"/>
    <mergeCell ref="AY15:AZ15"/>
    <mergeCell ref="AC15:AD15"/>
    <mergeCell ref="AE15:AF15"/>
    <mergeCell ref="AG15:AH15"/>
    <mergeCell ref="AI15:AJ15"/>
    <mergeCell ref="AK15:AL15"/>
    <mergeCell ref="AM15:AN15"/>
    <mergeCell ref="A16:D16"/>
    <mergeCell ref="E16:H16"/>
    <mergeCell ref="I16:L16"/>
    <mergeCell ref="M16:O16"/>
    <mergeCell ref="P16:Q16"/>
    <mergeCell ref="R16:T16"/>
    <mergeCell ref="AO15:AP15"/>
    <mergeCell ref="AQ15:AR15"/>
    <mergeCell ref="AS15:AT15"/>
    <mergeCell ref="AK16:AM16"/>
    <mergeCell ref="AN16:AO16"/>
    <mergeCell ref="AP16:AR16"/>
    <mergeCell ref="AS16:AU16"/>
    <mergeCell ref="AV16:AW16"/>
    <mergeCell ref="AX16:AZ16"/>
    <mergeCell ref="U16:W16"/>
    <mergeCell ref="X16:Y16"/>
    <mergeCell ref="AW14:AX14"/>
    <mergeCell ref="AA14:AB14"/>
    <mergeCell ref="AC14:AD14"/>
    <mergeCell ref="AE14:AF14"/>
    <mergeCell ref="AG14:AH14"/>
    <mergeCell ref="AI14:AJ14"/>
    <mergeCell ref="AK14:AL14"/>
    <mergeCell ref="AU15:AV15"/>
    <mergeCell ref="AW15:AX15"/>
    <mergeCell ref="U15:V15"/>
    <mergeCell ref="W15:X15"/>
    <mergeCell ref="Y15:Z15"/>
    <mergeCell ref="AA15:AB15"/>
    <mergeCell ref="AM14:AN14"/>
    <mergeCell ref="AO14:AP14"/>
    <mergeCell ref="AQ14:AR14"/>
    <mergeCell ref="AS14:AT14"/>
    <mergeCell ref="AU14:AV14"/>
    <mergeCell ref="O12:P12"/>
    <mergeCell ref="Q12:R12"/>
    <mergeCell ref="AX13:AZ13"/>
    <mergeCell ref="A14:D15"/>
    <mergeCell ref="E14:L14"/>
    <mergeCell ref="M14:N14"/>
    <mergeCell ref="O14:P14"/>
    <mergeCell ref="Q14:R14"/>
    <mergeCell ref="S14:T14"/>
    <mergeCell ref="U14:V14"/>
    <mergeCell ref="W14:X14"/>
    <mergeCell ref="Y14:Z14"/>
    <mergeCell ref="AH13:AJ13"/>
    <mergeCell ref="AK13:AM13"/>
    <mergeCell ref="AN13:AO13"/>
    <mergeCell ref="AP13:AR13"/>
    <mergeCell ref="AS13:AU13"/>
    <mergeCell ref="AV13:AW13"/>
    <mergeCell ref="AY14:AZ14"/>
    <mergeCell ref="E15:L15"/>
    <mergeCell ref="M15:N15"/>
    <mergeCell ref="O15:P15"/>
    <mergeCell ref="Q15:R15"/>
    <mergeCell ref="S15:T15"/>
    <mergeCell ref="A12:D13"/>
    <mergeCell ref="E12:F12"/>
    <mergeCell ref="G12:H12"/>
    <mergeCell ref="I12:J12"/>
    <mergeCell ref="K12:L12"/>
    <mergeCell ref="M12:N12"/>
    <mergeCell ref="AY12:AZ12"/>
    <mergeCell ref="E13:L13"/>
    <mergeCell ref="M13:O13"/>
    <mergeCell ref="P13:Q13"/>
    <mergeCell ref="R13:T13"/>
    <mergeCell ref="U13:W13"/>
    <mergeCell ref="X13:Y13"/>
    <mergeCell ref="Z13:AB13"/>
    <mergeCell ref="AC13:AE13"/>
    <mergeCell ref="AF13:AG13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Y11:AZ11"/>
    <mergeCell ref="AC11:AD11"/>
    <mergeCell ref="AE11:AF11"/>
    <mergeCell ref="AG11:AH11"/>
    <mergeCell ref="AI11:AJ11"/>
    <mergeCell ref="AK11:AL11"/>
    <mergeCell ref="AM11:AN11"/>
    <mergeCell ref="S12:T12"/>
    <mergeCell ref="U12:V12"/>
    <mergeCell ref="W12:X12"/>
    <mergeCell ref="Y12:Z12"/>
    <mergeCell ref="AE12:AF12"/>
    <mergeCell ref="AG12:AH12"/>
    <mergeCell ref="AI12:AJ12"/>
    <mergeCell ref="AK12:AL12"/>
    <mergeCell ref="AA11:AB11"/>
    <mergeCell ref="AS10:AT10"/>
    <mergeCell ref="AU10:AV10"/>
    <mergeCell ref="AW10:AX10"/>
    <mergeCell ref="AO11:AP11"/>
    <mergeCell ref="AQ11:AR11"/>
    <mergeCell ref="AS11:AT11"/>
    <mergeCell ref="AU11:AV11"/>
    <mergeCell ref="AW11:AX11"/>
    <mergeCell ref="AY10:AZ10"/>
    <mergeCell ref="E11:F11"/>
    <mergeCell ref="G11:H11"/>
    <mergeCell ref="I11:J11"/>
    <mergeCell ref="K11:L11"/>
    <mergeCell ref="M11:N11"/>
    <mergeCell ref="O11:P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Q11:R11"/>
    <mergeCell ref="S11:T11"/>
    <mergeCell ref="U11:V11"/>
    <mergeCell ref="W11:X11"/>
    <mergeCell ref="Y11:Z11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AW7:AX7"/>
    <mergeCell ref="AY7:AZ7"/>
    <mergeCell ref="A8:L8"/>
    <mergeCell ref="M8:N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AY8:AZ8"/>
    <mergeCell ref="AM8:AN8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A7:D7"/>
    <mergeCell ref="E7:L7"/>
    <mergeCell ref="M7:N7"/>
    <mergeCell ref="O7:P7"/>
    <mergeCell ref="Q7:R7"/>
    <mergeCell ref="S7:T7"/>
    <mergeCell ref="U7:V7"/>
    <mergeCell ref="W7:X7"/>
    <mergeCell ref="AK6:AL6"/>
    <mergeCell ref="AY5:AZ5"/>
    <mergeCell ref="A6:D6"/>
    <mergeCell ref="E6:L6"/>
    <mergeCell ref="M6:N6"/>
    <mergeCell ref="O6:P6"/>
    <mergeCell ref="Q6:R6"/>
    <mergeCell ref="S6:T6"/>
    <mergeCell ref="U6:V6"/>
    <mergeCell ref="W6:X6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AW6:AX6"/>
    <mergeCell ref="AY6:AZ6"/>
    <mergeCell ref="AM6:AN6"/>
    <mergeCell ref="A5:D5"/>
    <mergeCell ref="E5:L5"/>
    <mergeCell ref="M5:N5"/>
    <mergeCell ref="O5:P5"/>
    <mergeCell ref="Q5:R5"/>
    <mergeCell ref="S5:T5"/>
    <mergeCell ref="U5:V5"/>
    <mergeCell ref="W5:X5"/>
    <mergeCell ref="AW5:AX5"/>
    <mergeCell ref="A1:AR1"/>
    <mergeCell ref="A2:AR2"/>
    <mergeCell ref="A3:L3"/>
    <mergeCell ref="M3:T3"/>
    <mergeCell ref="U3:AB3"/>
    <mergeCell ref="AC3:AJ3"/>
    <mergeCell ref="AK3:AR3"/>
    <mergeCell ref="AS3:AZ3"/>
    <mergeCell ref="A4:A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"/>
  <sheetViews>
    <sheetView workbookViewId="0">
      <pane ySplit="3" topLeftCell="A34" activePane="bottomLeft" state="frozenSplit"/>
      <selection pane="bottomLeft" activeCell="U53" sqref="U53:AB53"/>
    </sheetView>
  </sheetViews>
  <sheetFormatPr defaultRowHeight="12.75" x14ac:dyDescent="0.2"/>
  <cols>
    <col min="1" max="4" width="7.140625" style="18" customWidth="1"/>
    <col min="5" max="12" width="5.28515625" style="18" customWidth="1"/>
    <col min="13" max="44" width="3.28515625" style="18" customWidth="1"/>
    <col min="45" max="16384" width="9.140625" style="18"/>
  </cols>
  <sheetData>
    <row r="1" spans="1:44" ht="30" customHeight="1" x14ac:dyDescent="0.2">
      <c r="A1" s="201" t="s">
        <v>422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20" t="s">
        <v>3</v>
      </c>
      <c r="B5" s="14" t="s">
        <v>4</v>
      </c>
      <c r="C5" s="14" t="s">
        <v>5</v>
      </c>
      <c r="D5" s="17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12" t="s">
        <v>15</v>
      </c>
      <c r="B6" s="13">
        <v>10</v>
      </c>
      <c r="C6" s="16">
        <v>1.3000000268220901E-2</v>
      </c>
      <c r="D6" s="6">
        <v>8.5000000894069672E-2</v>
      </c>
      <c r="E6" s="111">
        <v>110</v>
      </c>
      <c r="F6" s="112"/>
      <c r="G6" s="205" t="s">
        <v>82</v>
      </c>
      <c r="H6" s="205"/>
      <c r="I6" s="195">
        <v>6.3000001013278961E-2</v>
      </c>
      <c r="J6" s="195"/>
      <c r="K6" s="195">
        <v>10.5</v>
      </c>
      <c r="L6" s="196"/>
      <c r="M6" s="197"/>
      <c r="N6" s="194"/>
      <c r="O6" s="182">
        <f>M16</f>
        <v>1.1624995939152221</v>
      </c>
      <c r="P6" s="182"/>
      <c r="Q6" s="182">
        <f>R16</f>
        <v>0.81584776496536371</v>
      </c>
      <c r="R6" s="182"/>
      <c r="S6" s="183">
        <f>IF(O6=0,0,COS(ATAN(Q6/O6)))</f>
        <v>0.81853729877637926</v>
      </c>
      <c r="T6" s="184"/>
      <c r="U6" s="193"/>
      <c r="V6" s="194"/>
      <c r="W6" s="182">
        <f>U16</f>
        <v>1.1447975834236204</v>
      </c>
      <c r="X6" s="182"/>
      <c r="Y6" s="182">
        <f>Z16</f>
        <v>0.80431366020588491</v>
      </c>
      <c r="Z6" s="182"/>
      <c r="AA6" s="183">
        <f>IF(W6=0,0,COS(ATAN(Y6/W6)))</f>
        <v>0.81823832744399227</v>
      </c>
      <c r="AB6" s="184"/>
      <c r="AC6" s="193"/>
      <c r="AD6" s="194"/>
      <c r="AE6" s="182">
        <f>AC16</f>
        <v>1.1624995939152221</v>
      </c>
      <c r="AF6" s="182"/>
      <c r="AG6" s="182">
        <f>AH16</f>
        <v>0.81584776496536371</v>
      </c>
      <c r="AH6" s="182"/>
      <c r="AI6" s="183">
        <f>IF(AE6=0,0,COS(ATAN(AG6/AE6)))</f>
        <v>0.81853729877637926</v>
      </c>
      <c r="AJ6" s="184"/>
      <c r="AK6" s="193"/>
      <c r="AL6" s="194"/>
      <c r="AM6" s="182">
        <f>AK16</f>
        <v>1.4149876286715268E-2</v>
      </c>
      <c r="AN6" s="182"/>
      <c r="AO6" s="182">
        <f>AP16</f>
        <v>1.4551642307977939</v>
      </c>
      <c r="AP6" s="182"/>
      <c r="AQ6" s="183">
        <f>IF(AM6=0,0,COS(ATAN(AO6/AM6)))</f>
        <v>9.7234436284909052E-3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6.3000001013278961E-2</v>
      </c>
      <c r="J7" s="190"/>
      <c r="K7" s="190">
        <f>K6</f>
        <v>10.5</v>
      </c>
      <c r="L7" s="191"/>
      <c r="M7" s="192">
        <v>120</v>
      </c>
      <c r="N7" s="52"/>
      <c r="O7" s="49">
        <f>SQRT(3)*M21*M7*S7/1000</f>
        <v>1.1483497176285067</v>
      </c>
      <c r="P7" s="49"/>
      <c r="Q7" s="49">
        <f>SQRT(3)*M21*M7*SIN(ACOS(S7))/1000</f>
        <v>0.71168316407129406</v>
      </c>
      <c r="R7" s="49"/>
      <c r="S7" s="179">
        <v>0.85000002384185791</v>
      </c>
      <c r="T7" s="180"/>
      <c r="U7" s="51">
        <v>120</v>
      </c>
      <c r="V7" s="52"/>
      <c r="W7" s="49">
        <f>SQRT(3)*U21*U7*AA7/1000</f>
        <v>1.1306828157442472</v>
      </c>
      <c r="X7" s="49"/>
      <c r="Y7" s="49">
        <f>SQRT(3)*U21*U7*SIN(ACOS(AA7))/1000</f>
        <v>0.70073420275810427</v>
      </c>
      <c r="Z7" s="49"/>
      <c r="AA7" s="179">
        <v>0.85000002384185791</v>
      </c>
      <c r="AB7" s="180"/>
      <c r="AC7" s="51">
        <v>120</v>
      </c>
      <c r="AD7" s="52"/>
      <c r="AE7" s="49">
        <f>SQRT(3)*AC21*AC7*AI7/1000</f>
        <v>1.1483497176285067</v>
      </c>
      <c r="AF7" s="49"/>
      <c r="AG7" s="49">
        <f>SQRT(3)*AC21*AC7*SIN(ACOS(AI7))/1000</f>
        <v>0.71168316407129406</v>
      </c>
      <c r="AH7" s="49"/>
      <c r="AI7" s="179">
        <v>0.85000002384185791</v>
      </c>
      <c r="AJ7" s="180"/>
      <c r="AK7" s="51">
        <v>120</v>
      </c>
      <c r="AL7" s="52"/>
      <c r="AM7" s="49">
        <f>SQRT(3)*AK21*AK7*AQ7/1000</f>
        <v>0</v>
      </c>
      <c r="AN7" s="49"/>
      <c r="AO7" s="49">
        <f>SQRT(3)*AK21*AK7*SIN(ACOS(AQ7))/1000</f>
        <v>1.3509996299037241</v>
      </c>
      <c r="AP7" s="49"/>
      <c r="AQ7" s="179">
        <v>0</v>
      </c>
      <c r="AR7" s="180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8</v>
      </c>
      <c r="N8" s="176"/>
      <c r="O8" s="176"/>
      <c r="P8" s="160" t="s">
        <v>18</v>
      </c>
      <c r="Q8" s="160"/>
      <c r="R8" s="173"/>
      <c r="S8" s="173"/>
      <c r="T8" s="174"/>
      <c r="U8" s="175">
        <v>8</v>
      </c>
      <c r="V8" s="176"/>
      <c r="W8" s="176"/>
      <c r="X8" s="160" t="s">
        <v>18</v>
      </c>
      <c r="Y8" s="160"/>
      <c r="Z8" s="173"/>
      <c r="AA8" s="173"/>
      <c r="AB8" s="174"/>
      <c r="AC8" s="175">
        <v>8</v>
      </c>
      <c r="AD8" s="176"/>
      <c r="AE8" s="176"/>
      <c r="AF8" s="160" t="s">
        <v>18</v>
      </c>
      <c r="AG8" s="160"/>
      <c r="AH8" s="173"/>
      <c r="AI8" s="173"/>
      <c r="AJ8" s="174"/>
      <c r="AK8" s="175">
        <v>8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12" t="s">
        <v>19</v>
      </c>
      <c r="B9" s="13">
        <v>10</v>
      </c>
      <c r="C9" s="16">
        <v>1.3000000268220901E-2</v>
      </c>
      <c r="D9" s="6">
        <v>8.9000001549720764E-2</v>
      </c>
      <c r="E9" s="111">
        <v>110</v>
      </c>
      <c r="F9" s="112"/>
      <c r="G9" s="205" t="s">
        <v>82</v>
      </c>
      <c r="H9" s="205"/>
      <c r="I9" s="195">
        <v>6.1999998986721039E-2</v>
      </c>
      <c r="J9" s="195"/>
      <c r="K9" s="195">
        <v>11.100000381469727</v>
      </c>
      <c r="L9" s="196"/>
      <c r="M9" s="197"/>
      <c r="N9" s="194"/>
      <c r="O9" s="182">
        <f>M17</f>
        <v>3.0773811297490776</v>
      </c>
      <c r="P9" s="182"/>
      <c r="Q9" s="182">
        <f>R17</f>
        <v>2.542408676502999</v>
      </c>
      <c r="R9" s="182"/>
      <c r="S9" s="183">
        <f>IF(O9=0,0,COS(ATAN(Q9/O9)))</f>
        <v>0.77093416489440902</v>
      </c>
      <c r="T9" s="184"/>
      <c r="U9" s="193"/>
      <c r="V9" s="194"/>
      <c r="W9" s="182">
        <f>U17</f>
        <v>2.7438016425649203</v>
      </c>
      <c r="X9" s="182"/>
      <c r="Y9" s="182">
        <f>Z17</f>
        <v>2.2603687877944494</v>
      </c>
      <c r="Z9" s="182"/>
      <c r="AA9" s="183">
        <f>IF(W9=0,0,COS(ATAN(Y9/W9)))</f>
        <v>0.77182428913483081</v>
      </c>
      <c r="AB9" s="184"/>
      <c r="AC9" s="193"/>
      <c r="AD9" s="194"/>
      <c r="AE9" s="182">
        <f>AC17</f>
        <v>2.9105647359084212</v>
      </c>
      <c r="AF9" s="182"/>
      <c r="AG9" s="182">
        <f>AH17</f>
        <v>2.4009116067064364</v>
      </c>
      <c r="AH9" s="182"/>
      <c r="AI9" s="183">
        <f>IF(AE9=0,0,COS(ATAN(AG9/AE9)))</f>
        <v>0.77141286793997077</v>
      </c>
      <c r="AJ9" s="184"/>
      <c r="AK9" s="193"/>
      <c r="AL9" s="194"/>
      <c r="AM9" s="182">
        <f>AK17</f>
        <v>2.9656068144377978</v>
      </c>
      <c r="AN9" s="182"/>
      <c r="AO9" s="182">
        <f>AP17</f>
        <v>2.4474989279903405</v>
      </c>
      <c r="AP9" s="182"/>
      <c r="AQ9" s="183">
        <f>IF(AM9=0,0,COS(ATAN(AO9/AM9)))</f>
        <v>0.77126177620569614</v>
      </c>
      <c r="AR9" s="184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20</v>
      </c>
      <c r="H10" s="106"/>
      <c r="I10" s="190">
        <f>I9</f>
        <v>6.1999998986721039E-2</v>
      </c>
      <c r="J10" s="190"/>
      <c r="K10" s="190">
        <f>K9</f>
        <v>11.100000381469727</v>
      </c>
      <c r="L10" s="191"/>
      <c r="M10" s="192">
        <v>350</v>
      </c>
      <c r="N10" s="52"/>
      <c r="O10" s="49">
        <f>SQRT(3)*M22*M10*S10/1000</f>
        <v>3.0553377625810718</v>
      </c>
      <c r="P10" s="49"/>
      <c r="Q10" s="49">
        <f>SQRT(3)*M22*M10*SIN(ACOS(S10))/1000</f>
        <v>2.2915032270856361</v>
      </c>
      <c r="R10" s="49"/>
      <c r="S10" s="179">
        <v>0.80000001192092896</v>
      </c>
      <c r="T10" s="180"/>
      <c r="U10" s="51">
        <v>312</v>
      </c>
      <c r="V10" s="52"/>
      <c r="W10" s="49">
        <f>SQRT(3)*U22*U10*AA10/1000</f>
        <v>2.7236153769294122</v>
      </c>
      <c r="X10" s="49"/>
      <c r="Y10" s="49">
        <f>SQRT(3)*U22*U10*SIN(ACOS(AA10))/1000</f>
        <v>2.0427114481449102</v>
      </c>
      <c r="Z10" s="49"/>
      <c r="AA10" s="179">
        <v>0.80000001192092896</v>
      </c>
      <c r="AB10" s="180"/>
      <c r="AC10" s="51">
        <v>331</v>
      </c>
      <c r="AD10" s="52"/>
      <c r="AE10" s="49">
        <f>SQRT(3)*AC22*AC10*AI10/1000</f>
        <v>2.8894765697552423</v>
      </c>
      <c r="AF10" s="49"/>
      <c r="AG10" s="49">
        <f>SQRT(3)*AC22*AC10*SIN(ACOS(AI10))/1000</f>
        <v>2.1671073376152732</v>
      </c>
      <c r="AH10" s="49"/>
      <c r="AI10" s="179">
        <v>0.80000001192092896</v>
      </c>
      <c r="AJ10" s="180"/>
      <c r="AK10" s="51">
        <v>332</v>
      </c>
      <c r="AL10" s="52"/>
      <c r="AM10" s="49">
        <f>SQRT(3)*AK22*AK10*AQ10/1000</f>
        <v>2.9442093324821541</v>
      </c>
      <c r="AN10" s="49"/>
      <c r="AO10" s="49">
        <f>SQRT(3)*AK22*AK10*SIN(ACOS(AQ10))/1000</f>
        <v>2.2081569079613286</v>
      </c>
      <c r="AP10" s="49"/>
      <c r="AQ10" s="179">
        <v>0.80000001192092896</v>
      </c>
      <c r="AR10" s="180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8</v>
      </c>
      <c r="N11" s="176"/>
      <c r="O11" s="176"/>
      <c r="P11" s="160" t="s">
        <v>18</v>
      </c>
      <c r="Q11" s="160"/>
      <c r="R11" s="173"/>
      <c r="S11" s="173"/>
      <c r="T11" s="174"/>
      <c r="U11" s="175">
        <v>8</v>
      </c>
      <c r="V11" s="176"/>
      <c r="W11" s="176"/>
      <c r="X11" s="160" t="s">
        <v>18</v>
      </c>
      <c r="Y11" s="160"/>
      <c r="Z11" s="173"/>
      <c r="AA11" s="173"/>
      <c r="AB11" s="174"/>
      <c r="AC11" s="175">
        <v>8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8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86" t="s">
        <v>21</v>
      </c>
      <c r="B12" s="79"/>
      <c r="C12" s="79"/>
      <c r="D12" s="79"/>
      <c r="E12" s="177" t="s">
        <v>85</v>
      </c>
      <c r="F12" s="113"/>
      <c r="G12" s="113"/>
      <c r="H12" s="113"/>
      <c r="I12" s="113"/>
      <c r="J12" s="113"/>
      <c r="K12" s="113"/>
      <c r="L12" s="114"/>
      <c r="M12" s="178">
        <f>SUM(M6,M9)</f>
        <v>0</v>
      </c>
      <c r="N12" s="167"/>
      <c r="O12" s="171">
        <f>SUM(O6,O9)</f>
        <v>4.2398807236642995</v>
      </c>
      <c r="P12" s="167"/>
      <c r="Q12" s="171">
        <f>SUM(Q6,Q9)</f>
        <v>3.3582564414683627</v>
      </c>
      <c r="R12" s="167"/>
      <c r="S12" s="167"/>
      <c r="T12" s="168"/>
      <c r="U12" s="172">
        <f>SUM(U6,U9)</f>
        <v>0</v>
      </c>
      <c r="V12" s="167"/>
      <c r="W12" s="171">
        <f>SUM(W6,W9)</f>
        <v>3.8885992259885409</v>
      </c>
      <c r="X12" s="167"/>
      <c r="Y12" s="171">
        <f>SUM(Y6,Y9)</f>
        <v>3.0646824480003341</v>
      </c>
      <c r="Z12" s="167"/>
      <c r="AA12" s="167"/>
      <c r="AB12" s="168"/>
      <c r="AC12" s="172">
        <f>SUM(AC6,AC9)</f>
        <v>0</v>
      </c>
      <c r="AD12" s="167"/>
      <c r="AE12" s="171">
        <f>SUM(AE6,AE9)</f>
        <v>4.0730643298236435</v>
      </c>
      <c r="AF12" s="167"/>
      <c r="AG12" s="171">
        <f>SUM(AG6,AG9)</f>
        <v>3.2167593716718001</v>
      </c>
      <c r="AH12" s="167"/>
      <c r="AI12" s="167"/>
      <c r="AJ12" s="168"/>
      <c r="AK12" s="172">
        <f>SUM(AK6,AK9)</f>
        <v>0</v>
      </c>
      <c r="AL12" s="167"/>
      <c r="AM12" s="171">
        <f>SUM(AM6,AM9)</f>
        <v>2.9797566907245132</v>
      </c>
      <c r="AN12" s="167"/>
      <c r="AO12" s="171">
        <f>SUM(AO6,AO9)</f>
        <v>3.9026631587881342</v>
      </c>
      <c r="AP12" s="167"/>
      <c r="AQ12" s="167"/>
      <c r="AR12" s="168"/>
    </row>
    <row r="13" spans="1:44" ht="13.5" thickBot="1" x14ac:dyDescent="0.25">
      <c r="A13" s="87"/>
      <c r="B13" s="82"/>
      <c r="C13" s="82"/>
      <c r="D13" s="82"/>
      <c r="E13" s="169" t="s">
        <v>23</v>
      </c>
      <c r="F13" s="99"/>
      <c r="G13" s="99"/>
      <c r="H13" s="99"/>
      <c r="I13" s="99"/>
      <c r="J13" s="99"/>
      <c r="K13" s="99"/>
      <c r="L13" s="100"/>
      <c r="M13" s="170">
        <f>SUM(M7,M10)</f>
        <v>470</v>
      </c>
      <c r="N13" s="165"/>
      <c r="O13" s="63">
        <f>SUM(O7,O10)</f>
        <v>4.2036874802095783</v>
      </c>
      <c r="P13" s="165"/>
      <c r="Q13" s="63">
        <f>SUM(Q7,Q10)</f>
        <v>3.0031863911569303</v>
      </c>
      <c r="R13" s="165"/>
      <c r="S13" s="165"/>
      <c r="T13" s="166"/>
      <c r="U13" s="65">
        <f>SUM(U7,U10)</f>
        <v>432</v>
      </c>
      <c r="V13" s="165"/>
      <c r="W13" s="63">
        <f>SUM(W7,W10)</f>
        <v>3.8542981926736593</v>
      </c>
      <c r="X13" s="165"/>
      <c r="Y13" s="63">
        <f>SUM(Y7,Y10)</f>
        <v>2.7434456509030145</v>
      </c>
      <c r="Z13" s="165"/>
      <c r="AA13" s="165"/>
      <c r="AB13" s="166"/>
      <c r="AC13" s="65">
        <f>SUM(AC7,AC10)</f>
        <v>451</v>
      </c>
      <c r="AD13" s="165"/>
      <c r="AE13" s="63">
        <f>SUM(AE7,AE10)</f>
        <v>4.0378262873837487</v>
      </c>
      <c r="AF13" s="165"/>
      <c r="AG13" s="63">
        <f>SUM(AG7,AG10)</f>
        <v>2.8787905016865674</v>
      </c>
      <c r="AH13" s="165"/>
      <c r="AI13" s="165"/>
      <c r="AJ13" s="166"/>
      <c r="AK13" s="65">
        <f>SUM(AK7,AK10)</f>
        <v>452</v>
      </c>
      <c r="AL13" s="165"/>
      <c r="AM13" s="63">
        <f>SUM(AM7,AM10)</f>
        <v>2.9442093324821541</v>
      </c>
      <c r="AN13" s="165"/>
      <c r="AO13" s="63">
        <f>SUM(AO7,AO10)</f>
        <v>3.5591565378650527</v>
      </c>
      <c r="AP13" s="165"/>
      <c r="AQ13" s="165"/>
      <c r="AR13" s="166"/>
    </row>
    <row r="14" spans="1:44" x14ac:dyDescent="0.2">
      <c r="A14" s="86" t="s">
        <v>24</v>
      </c>
      <c r="B14" s="79"/>
      <c r="C14" s="79"/>
      <c r="D14" s="79"/>
      <c r="E14" s="79" t="s">
        <v>25</v>
      </c>
      <c r="F14" s="79"/>
      <c r="G14" s="79"/>
      <c r="H14" s="79"/>
      <c r="I14" s="154" t="s">
        <v>15</v>
      </c>
      <c r="J14" s="155"/>
      <c r="K14" s="155"/>
      <c r="L14" s="156"/>
      <c r="M14" s="163">
        <f>I6*(POWER(O7,2)+POWER(Q7,2))/POWER(B6,2)</f>
        <v>1.1498760184943675E-3</v>
      </c>
      <c r="N14" s="163"/>
      <c r="O14" s="163"/>
      <c r="P14" s="164" t="s">
        <v>26</v>
      </c>
      <c r="Q14" s="164"/>
      <c r="R14" s="157">
        <f>K6*(POWER(O7,2)+POWER(Q7,2))/(100*B6)</f>
        <v>1.9164599999999997E-2</v>
      </c>
      <c r="S14" s="157"/>
      <c r="T14" s="158"/>
      <c r="U14" s="162">
        <f>I6*(POWER(W7,2)+POWER(Y7,2))/POWER(B6,2)</f>
        <v>1.1147674111523446E-3</v>
      </c>
      <c r="V14" s="163"/>
      <c r="W14" s="163"/>
      <c r="X14" s="164" t="s">
        <v>26</v>
      </c>
      <c r="Y14" s="164"/>
      <c r="Z14" s="157">
        <f>K6*(POWER(W7,2)+POWER(Y7,2))/(100*B6)</f>
        <v>1.8579456553710939E-2</v>
      </c>
      <c r="AA14" s="157"/>
      <c r="AB14" s="158"/>
      <c r="AC14" s="162">
        <f>I6*(POWER(AE7,2)+POWER(AG7,2))/POWER(B6,2)</f>
        <v>1.1498760184943675E-3</v>
      </c>
      <c r="AD14" s="163"/>
      <c r="AE14" s="163"/>
      <c r="AF14" s="164" t="s">
        <v>26</v>
      </c>
      <c r="AG14" s="164"/>
      <c r="AH14" s="157">
        <f>K6*(POWER(AE7,2)+POWER(AG7,2))/(100*B6)</f>
        <v>1.9164599999999997E-2</v>
      </c>
      <c r="AI14" s="157"/>
      <c r="AJ14" s="158"/>
      <c r="AK14" s="162">
        <f>I6*(POWER(AM7,2)+POWER(AO7,2))/POWER(B6,2)</f>
        <v>1.1498760184943673E-3</v>
      </c>
      <c r="AL14" s="163"/>
      <c r="AM14" s="163"/>
      <c r="AN14" s="164" t="s">
        <v>26</v>
      </c>
      <c r="AO14" s="164"/>
      <c r="AP14" s="157">
        <f>K6*(POWER(AM7,2)+POWER(AO7,2))/(100*B6)</f>
        <v>1.9164599999999993E-2</v>
      </c>
      <c r="AQ14" s="157"/>
      <c r="AR14" s="158"/>
    </row>
    <row r="15" spans="1:44" ht="13.5" thickBot="1" x14ac:dyDescent="0.25">
      <c r="A15" s="87"/>
      <c r="B15" s="82"/>
      <c r="C15" s="82"/>
      <c r="D15" s="82"/>
      <c r="E15" s="82"/>
      <c r="F15" s="82"/>
      <c r="G15" s="82"/>
      <c r="H15" s="82"/>
      <c r="I15" s="159" t="s">
        <v>19</v>
      </c>
      <c r="J15" s="160"/>
      <c r="K15" s="160"/>
      <c r="L15" s="161"/>
      <c r="M15" s="145">
        <f>I9*(POWER(O10,2)+POWER(Q10,2))/POWER(B9,2)</f>
        <v>9.0433668997849954E-3</v>
      </c>
      <c r="N15" s="145"/>
      <c r="O15" s="145"/>
      <c r="P15" s="146" t="s">
        <v>26</v>
      </c>
      <c r="Q15" s="146"/>
      <c r="R15" s="142">
        <f>K9*(POWER(O10,2)+POWER(Q10,2))/(100*B9)</f>
        <v>0.16190544786764188</v>
      </c>
      <c r="S15" s="142"/>
      <c r="T15" s="143"/>
      <c r="U15" s="144">
        <f>I9*(POWER(W10,2)+POWER(Y10,2))/POWER(B9,2)</f>
        <v>7.186265367287106E-3</v>
      </c>
      <c r="V15" s="145"/>
      <c r="W15" s="145"/>
      <c r="X15" s="146" t="s">
        <v>26</v>
      </c>
      <c r="Y15" s="146"/>
      <c r="Z15" s="142">
        <f>K9*(POWER(W10,2)+POWER(Y10,2))/(100*B9)</f>
        <v>0.12865733809981822</v>
      </c>
      <c r="AA15" s="142"/>
      <c r="AB15" s="143"/>
      <c r="AC15" s="144">
        <f>I9*(POWER(AE10,2)+POWER(AG10,2))/POWER(B9,2)</f>
        <v>8.0881658849579086E-3</v>
      </c>
      <c r="AD15" s="145"/>
      <c r="AE15" s="145"/>
      <c r="AF15" s="146" t="s">
        <v>26</v>
      </c>
      <c r="AG15" s="146"/>
      <c r="AH15" s="142">
        <f>K9*(POWER(AE10,2)+POWER(AG10,2))/(100*B9)</f>
        <v>0.14480426754144257</v>
      </c>
      <c r="AI15" s="142"/>
      <c r="AJ15" s="143"/>
      <c r="AK15" s="144">
        <f>I9*(POWER(AM10,2)+POWER(AO10,2))/POWER(B9,2)</f>
        <v>8.3974816874226536E-3</v>
      </c>
      <c r="AL15" s="145"/>
      <c r="AM15" s="145"/>
      <c r="AN15" s="146" t="s">
        <v>26</v>
      </c>
      <c r="AO15" s="146"/>
      <c r="AP15" s="142">
        <f>K9*(POWER(AM10,2)+POWER(AO10,2))/(100*B9)</f>
        <v>0.15034201847929121</v>
      </c>
      <c r="AQ15" s="142"/>
      <c r="AR15" s="143"/>
    </row>
    <row r="16" spans="1:44" x14ac:dyDescent="0.2">
      <c r="A16" s="147" t="s">
        <v>87</v>
      </c>
      <c r="B16" s="148"/>
      <c r="C16" s="148"/>
      <c r="D16" s="148"/>
      <c r="E16" s="79" t="s">
        <v>28</v>
      </c>
      <c r="F16" s="79"/>
      <c r="G16" s="79"/>
      <c r="H16" s="79"/>
      <c r="I16" s="154" t="s">
        <v>15</v>
      </c>
      <c r="J16" s="155"/>
      <c r="K16" s="155"/>
      <c r="L16" s="156"/>
      <c r="M16" s="135">
        <f>SUM(O7:P7)+C6+M14</f>
        <v>1.1624995939152221</v>
      </c>
      <c r="N16" s="135"/>
      <c r="O16" s="135"/>
      <c r="P16" s="136" t="s">
        <v>26</v>
      </c>
      <c r="Q16" s="136"/>
      <c r="R16" s="137">
        <f>SUM(Q7:R7)+D6+R14</f>
        <v>0.81584776496536371</v>
      </c>
      <c r="S16" s="137"/>
      <c r="T16" s="138"/>
      <c r="U16" s="134">
        <f>SUM(W7:X7)+C6+U14</f>
        <v>1.1447975834236204</v>
      </c>
      <c r="V16" s="135"/>
      <c r="W16" s="135"/>
      <c r="X16" s="136" t="s">
        <v>26</v>
      </c>
      <c r="Y16" s="136"/>
      <c r="Z16" s="137">
        <f>SUM(Y7:Z7)+D6+Z14</f>
        <v>0.80431366020588491</v>
      </c>
      <c r="AA16" s="137"/>
      <c r="AB16" s="138"/>
      <c r="AC16" s="134">
        <f>SUM(AE7:AF7)+C6+AC14</f>
        <v>1.1624995939152221</v>
      </c>
      <c r="AD16" s="135"/>
      <c r="AE16" s="135"/>
      <c r="AF16" s="136" t="s">
        <v>26</v>
      </c>
      <c r="AG16" s="136"/>
      <c r="AH16" s="137">
        <f>SUM(AG7:AH7)+D6+AH14</f>
        <v>0.81584776496536371</v>
      </c>
      <c r="AI16" s="137"/>
      <c r="AJ16" s="138"/>
      <c r="AK16" s="134">
        <f>SUM(AM7:AN7)+C6+AK14</f>
        <v>1.4149876286715268E-2</v>
      </c>
      <c r="AL16" s="135"/>
      <c r="AM16" s="135"/>
      <c r="AN16" s="136" t="s">
        <v>26</v>
      </c>
      <c r="AO16" s="136"/>
      <c r="AP16" s="137">
        <f>SUM(AO7:AP7)+D6+AP14</f>
        <v>1.4551642307977939</v>
      </c>
      <c r="AQ16" s="137"/>
      <c r="AR16" s="138"/>
    </row>
    <row r="17" spans="1:44" x14ac:dyDescent="0.2">
      <c r="A17" s="149"/>
      <c r="B17" s="150"/>
      <c r="C17" s="150"/>
      <c r="D17" s="150"/>
      <c r="E17" s="153"/>
      <c r="F17" s="153"/>
      <c r="G17" s="153"/>
      <c r="H17" s="153"/>
      <c r="I17" s="139" t="s">
        <v>19</v>
      </c>
      <c r="J17" s="140"/>
      <c r="K17" s="140"/>
      <c r="L17" s="141"/>
      <c r="M17" s="130">
        <f>SUM(O10:P10)+C9+M15</f>
        <v>3.0773811297490776</v>
      </c>
      <c r="N17" s="130"/>
      <c r="O17" s="130"/>
      <c r="P17" s="131" t="s">
        <v>26</v>
      </c>
      <c r="Q17" s="131"/>
      <c r="R17" s="132">
        <f>SUM(Q10:R10)+D9+R15</f>
        <v>2.542408676502999</v>
      </c>
      <c r="S17" s="132"/>
      <c r="T17" s="133"/>
      <c r="U17" s="129">
        <f>SUM(W10:X10)+C9+U15</f>
        <v>2.7438016425649203</v>
      </c>
      <c r="V17" s="130"/>
      <c r="W17" s="130"/>
      <c r="X17" s="131" t="s">
        <v>26</v>
      </c>
      <c r="Y17" s="131"/>
      <c r="Z17" s="132">
        <f>SUM(Y10:Z10)+D9+Z15</f>
        <v>2.2603687877944494</v>
      </c>
      <c r="AA17" s="132"/>
      <c r="AB17" s="133"/>
      <c r="AC17" s="129">
        <f>SUM(AE10:AF10)+C9+AC15</f>
        <v>2.9105647359084212</v>
      </c>
      <c r="AD17" s="130"/>
      <c r="AE17" s="130"/>
      <c r="AF17" s="131" t="s">
        <v>26</v>
      </c>
      <c r="AG17" s="131"/>
      <c r="AH17" s="132">
        <f>SUM(AG10:AH10)+D9+AH15</f>
        <v>2.4009116067064364</v>
      </c>
      <c r="AI17" s="132"/>
      <c r="AJ17" s="133"/>
      <c r="AK17" s="129">
        <f>SUM(AM10:AN10)+C9+AK15</f>
        <v>2.9656068144377978</v>
      </c>
      <c r="AL17" s="130"/>
      <c r="AM17" s="130"/>
      <c r="AN17" s="131" t="s">
        <v>26</v>
      </c>
      <c r="AO17" s="131"/>
      <c r="AP17" s="132">
        <f>SUM(AO10:AP10)+D9+AP15</f>
        <v>2.4474989279903405</v>
      </c>
      <c r="AQ17" s="132"/>
      <c r="AR17" s="133"/>
    </row>
    <row r="18" spans="1:44" ht="13.5" thickBot="1" x14ac:dyDescent="0.25">
      <c r="A18" s="151"/>
      <c r="B18" s="152"/>
      <c r="C18" s="152"/>
      <c r="D18" s="152"/>
      <c r="E18" s="82"/>
      <c r="F18" s="82"/>
      <c r="G18" s="82"/>
      <c r="H18" s="82"/>
      <c r="I18" s="126" t="s">
        <v>29</v>
      </c>
      <c r="J18" s="127"/>
      <c r="K18" s="127"/>
      <c r="L18" s="128"/>
      <c r="M18" s="124">
        <f>SUM(M16,M17)</f>
        <v>4.2398807236642995</v>
      </c>
      <c r="N18" s="124"/>
      <c r="O18" s="124"/>
      <c r="P18" s="125" t="s">
        <v>26</v>
      </c>
      <c r="Q18" s="125"/>
      <c r="R18" s="115">
        <f>SUM(R16,R17)</f>
        <v>3.3582564414683627</v>
      </c>
      <c r="S18" s="115"/>
      <c r="T18" s="116"/>
      <c r="U18" s="123">
        <f>SUM(U16,U17)</f>
        <v>3.8885992259885409</v>
      </c>
      <c r="V18" s="124"/>
      <c r="W18" s="124"/>
      <c r="X18" s="125" t="s">
        <v>26</v>
      </c>
      <c r="Y18" s="125"/>
      <c r="Z18" s="115">
        <f>SUM(Z16,Z17)</f>
        <v>3.0646824480003341</v>
      </c>
      <c r="AA18" s="115"/>
      <c r="AB18" s="116"/>
      <c r="AC18" s="123">
        <f>SUM(AC16,AC17)</f>
        <v>4.0730643298236435</v>
      </c>
      <c r="AD18" s="124"/>
      <c r="AE18" s="124"/>
      <c r="AF18" s="125" t="s">
        <v>26</v>
      </c>
      <c r="AG18" s="125"/>
      <c r="AH18" s="115">
        <f>SUM(AH16,AH17)</f>
        <v>3.2167593716718001</v>
      </c>
      <c r="AI18" s="115"/>
      <c r="AJ18" s="116"/>
      <c r="AK18" s="123">
        <f>SUM(AK16,AK17)</f>
        <v>2.9797566907245132</v>
      </c>
      <c r="AL18" s="124"/>
      <c r="AM18" s="124"/>
      <c r="AN18" s="125" t="s">
        <v>26</v>
      </c>
      <c r="AO18" s="125"/>
      <c r="AP18" s="115">
        <f>SUM(AP16,AP17)</f>
        <v>3.9026631587881342</v>
      </c>
      <c r="AQ18" s="115"/>
      <c r="AR18" s="116"/>
    </row>
    <row r="19" spans="1:44" ht="30" customHeight="1" thickBot="1" x14ac:dyDescent="0.2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 thickBot="1" x14ac:dyDescent="0.25">
      <c r="A20" s="117" t="s">
        <v>7</v>
      </c>
      <c r="B20" s="118"/>
      <c r="C20" s="118" t="s">
        <v>3</v>
      </c>
      <c r="D20" s="118"/>
      <c r="E20" s="118" t="s">
        <v>31</v>
      </c>
      <c r="F20" s="118"/>
      <c r="G20" s="118"/>
      <c r="H20" s="118"/>
      <c r="I20" s="118"/>
      <c r="J20" s="118"/>
      <c r="K20" s="118"/>
      <c r="L20" s="119"/>
      <c r="M20" s="120" t="s">
        <v>32</v>
      </c>
      <c r="N20" s="121"/>
      <c r="O20" s="121"/>
      <c r="P20" s="121"/>
      <c r="Q20" s="121"/>
      <c r="R20" s="121"/>
      <c r="S20" s="121"/>
      <c r="T20" s="122"/>
      <c r="U20" s="120" t="s">
        <v>32</v>
      </c>
      <c r="V20" s="121"/>
      <c r="W20" s="121"/>
      <c r="X20" s="121"/>
      <c r="Y20" s="121"/>
      <c r="Z20" s="121"/>
      <c r="AA20" s="121"/>
      <c r="AB20" s="122"/>
      <c r="AC20" s="120" t="s">
        <v>32</v>
      </c>
      <c r="AD20" s="121"/>
      <c r="AE20" s="121"/>
      <c r="AF20" s="121"/>
      <c r="AG20" s="121"/>
      <c r="AH20" s="121"/>
      <c r="AI20" s="121"/>
      <c r="AJ20" s="122"/>
      <c r="AK20" s="120" t="s">
        <v>32</v>
      </c>
      <c r="AL20" s="121"/>
      <c r="AM20" s="121"/>
      <c r="AN20" s="121"/>
      <c r="AO20" s="121"/>
      <c r="AP20" s="121"/>
      <c r="AQ20" s="121"/>
      <c r="AR20" s="122"/>
    </row>
    <row r="21" spans="1:44" x14ac:dyDescent="0.2">
      <c r="A21" s="111">
        <v>6</v>
      </c>
      <c r="B21" s="112"/>
      <c r="C21" s="112" t="s">
        <v>16</v>
      </c>
      <c r="D21" s="112"/>
      <c r="E21" s="113" t="s">
        <v>35</v>
      </c>
      <c r="F21" s="113"/>
      <c r="G21" s="113"/>
      <c r="H21" s="113"/>
      <c r="I21" s="113"/>
      <c r="J21" s="113"/>
      <c r="K21" s="113"/>
      <c r="L21" s="114"/>
      <c r="M21" s="108">
        <v>6.5</v>
      </c>
      <c r="N21" s="109"/>
      <c r="O21" s="109"/>
      <c r="P21" s="109"/>
      <c r="Q21" s="109"/>
      <c r="R21" s="109"/>
      <c r="S21" s="109"/>
      <c r="T21" s="110"/>
      <c r="U21" s="108">
        <v>6.4000000953674316</v>
      </c>
      <c r="V21" s="109"/>
      <c r="W21" s="109"/>
      <c r="X21" s="109"/>
      <c r="Y21" s="109"/>
      <c r="Z21" s="109"/>
      <c r="AA21" s="109"/>
      <c r="AB21" s="110"/>
      <c r="AC21" s="108">
        <v>6.5</v>
      </c>
      <c r="AD21" s="109"/>
      <c r="AE21" s="109"/>
      <c r="AF21" s="109"/>
      <c r="AG21" s="109"/>
      <c r="AH21" s="109"/>
      <c r="AI21" s="109"/>
      <c r="AJ21" s="110"/>
      <c r="AK21" s="108">
        <v>6.5</v>
      </c>
      <c r="AL21" s="109"/>
      <c r="AM21" s="109"/>
      <c r="AN21" s="109"/>
      <c r="AO21" s="109"/>
      <c r="AP21" s="109"/>
      <c r="AQ21" s="109"/>
      <c r="AR21" s="110"/>
    </row>
    <row r="22" spans="1:44" ht="13.5" thickBot="1" x14ac:dyDescent="0.25">
      <c r="A22" s="97">
        <v>6</v>
      </c>
      <c r="B22" s="98"/>
      <c r="C22" s="98" t="s">
        <v>20</v>
      </c>
      <c r="D22" s="98"/>
      <c r="E22" s="99" t="s">
        <v>36</v>
      </c>
      <c r="F22" s="99"/>
      <c r="G22" s="99"/>
      <c r="H22" s="99"/>
      <c r="I22" s="99"/>
      <c r="J22" s="99"/>
      <c r="K22" s="99"/>
      <c r="L22" s="100"/>
      <c r="M22" s="101">
        <v>6.3000001907348633</v>
      </c>
      <c r="N22" s="102"/>
      <c r="O22" s="102"/>
      <c r="P22" s="102"/>
      <c r="Q22" s="102"/>
      <c r="R22" s="102"/>
      <c r="S22" s="102"/>
      <c r="T22" s="103"/>
      <c r="U22" s="101">
        <v>6.3000001907348633</v>
      </c>
      <c r="V22" s="102"/>
      <c r="W22" s="102"/>
      <c r="X22" s="102"/>
      <c r="Y22" s="102"/>
      <c r="Z22" s="102"/>
      <c r="AA22" s="102"/>
      <c r="AB22" s="103"/>
      <c r="AC22" s="101">
        <v>6.3000001907348633</v>
      </c>
      <c r="AD22" s="102"/>
      <c r="AE22" s="102"/>
      <c r="AF22" s="102"/>
      <c r="AG22" s="102"/>
      <c r="AH22" s="102"/>
      <c r="AI22" s="102"/>
      <c r="AJ22" s="103"/>
      <c r="AK22" s="101">
        <v>6.4000000953674316</v>
      </c>
      <c r="AL22" s="102"/>
      <c r="AM22" s="102"/>
      <c r="AN22" s="102"/>
      <c r="AO22" s="102"/>
      <c r="AP22" s="102"/>
      <c r="AQ22" s="102"/>
      <c r="AR22" s="103"/>
    </row>
    <row r="23" spans="1:44" ht="30" customHeight="1" thickBot="1" x14ac:dyDescent="0.25">
      <c r="A23" s="88" t="s">
        <v>37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ht="15" customHeight="1" x14ac:dyDescent="0.2">
      <c r="A24" s="89" t="s">
        <v>3</v>
      </c>
      <c r="B24" s="90"/>
      <c r="C24" s="90"/>
      <c r="D24" s="90"/>
      <c r="E24" s="90" t="s">
        <v>38</v>
      </c>
      <c r="F24" s="90"/>
      <c r="G24" s="90" t="s">
        <v>39</v>
      </c>
      <c r="H24" s="90"/>
      <c r="I24" s="90" t="s">
        <v>40</v>
      </c>
      <c r="J24" s="90"/>
      <c r="K24" s="90" t="s">
        <v>41</v>
      </c>
      <c r="L24" s="93"/>
      <c r="M24" s="86" t="s">
        <v>11</v>
      </c>
      <c r="N24" s="80"/>
      <c r="O24" s="78" t="s">
        <v>12</v>
      </c>
      <c r="P24" s="79"/>
      <c r="Q24" s="80"/>
      <c r="R24" s="78" t="s">
        <v>13</v>
      </c>
      <c r="S24" s="79"/>
      <c r="T24" s="84"/>
      <c r="U24" s="86" t="s">
        <v>11</v>
      </c>
      <c r="V24" s="80"/>
      <c r="W24" s="78" t="s">
        <v>12</v>
      </c>
      <c r="X24" s="79"/>
      <c r="Y24" s="80"/>
      <c r="Z24" s="78" t="s">
        <v>13</v>
      </c>
      <c r="AA24" s="79"/>
      <c r="AB24" s="84"/>
      <c r="AC24" s="86" t="s">
        <v>11</v>
      </c>
      <c r="AD24" s="80"/>
      <c r="AE24" s="78" t="s">
        <v>12</v>
      </c>
      <c r="AF24" s="79"/>
      <c r="AG24" s="80"/>
      <c r="AH24" s="78" t="s">
        <v>13</v>
      </c>
      <c r="AI24" s="79"/>
      <c r="AJ24" s="84"/>
      <c r="AK24" s="86" t="s">
        <v>11</v>
      </c>
      <c r="AL24" s="80"/>
      <c r="AM24" s="78" t="s">
        <v>12</v>
      </c>
      <c r="AN24" s="79"/>
      <c r="AO24" s="80"/>
      <c r="AP24" s="78" t="s">
        <v>13</v>
      </c>
      <c r="AQ24" s="79"/>
      <c r="AR24" s="84"/>
    </row>
    <row r="25" spans="1:44" ht="15.75" customHeight="1" thickBot="1" x14ac:dyDescent="0.25">
      <c r="A25" s="91"/>
      <c r="B25" s="92"/>
      <c r="C25" s="92"/>
      <c r="D25" s="92"/>
      <c r="E25" s="11" t="s">
        <v>42</v>
      </c>
      <c r="F25" s="11" t="s">
        <v>43</v>
      </c>
      <c r="G25" s="11" t="s">
        <v>42</v>
      </c>
      <c r="H25" s="11" t="s">
        <v>43</v>
      </c>
      <c r="I25" s="11" t="s">
        <v>42</v>
      </c>
      <c r="J25" s="11" t="s">
        <v>43</v>
      </c>
      <c r="K25" s="11" t="s">
        <v>42</v>
      </c>
      <c r="L25" s="9" t="s">
        <v>43</v>
      </c>
      <c r="M25" s="87"/>
      <c r="N25" s="83"/>
      <c r="O25" s="81"/>
      <c r="P25" s="82"/>
      <c r="Q25" s="83"/>
      <c r="R25" s="81"/>
      <c r="S25" s="82"/>
      <c r="T25" s="85"/>
      <c r="U25" s="87"/>
      <c r="V25" s="83"/>
      <c r="W25" s="81"/>
      <c r="X25" s="82"/>
      <c r="Y25" s="83"/>
      <c r="Z25" s="81"/>
      <c r="AA25" s="82"/>
      <c r="AB25" s="85"/>
      <c r="AC25" s="87"/>
      <c r="AD25" s="83"/>
      <c r="AE25" s="81"/>
      <c r="AF25" s="82"/>
      <c r="AG25" s="83"/>
      <c r="AH25" s="81"/>
      <c r="AI25" s="82"/>
      <c r="AJ25" s="85"/>
      <c r="AK25" s="87"/>
      <c r="AL25" s="83"/>
      <c r="AM25" s="81"/>
      <c r="AN25" s="82"/>
      <c r="AO25" s="83"/>
      <c r="AP25" s="81"/>
      <c r="AQ25" s="82"/>
      <c r="AR25" s="85"/>
    </row>
    <row r="26" spans="1:44" x14ac:dyDescent="0.2">
      <c r="A26" s="67" t="s">
        <v>53</v>
      </c>
      <c r="B26" s="68"/>
      <c r="C26" s="68"/>
      <c r="D26" s="68"/>
      <c r="E26" s="35"/>
      <c r="F26" s="35"/>
      <c r="G26" s="35"/>
      <c r="H26" s="35"/>
      <c r="I26" s="35"/>
      <c r="J26" s="35"/>
      <c r="K26" s="35"/>
      <c r="L26" s="69"/>
      <c r="M26" s="70"/>
      <c r="N26" s="71"/>
      <c r="O26" s="72"/>
      <c r="P26" s="72"/>
      <c r="Q26" s="72"/>
      <c r="R26" s="72"/>
      <c r="S26" s="72"/>
      <c r="T26" s="73"/>
      <c r="U26" s="70"/>
      <c r="V26" s="71"/>
      <c r="W26" s="72"/>
      <c r="X26" s="72"/>
      <c r="Y26" s="72"/>
      <c r="Z26" s="72"/>
      <c r="AA26" s="72"/>
      <c r="AB26" s="73"/>
      <c r="AC26" s="70"/>
      <c r="AD26" s="71"/>
      <c r="AE26" s="72"/>
      <c r="AF26" s="72"/>
      <c r="AG26" s="72"/>
      <c r="AH26" s="72"/>
      <c r="AI26" s="72"/>
      <c r="AJ26" s="73"/>
      <c r="AK26" s="70"/>
      <c r="AL26" s="71"/>
      <c r="AM26" s="72"/>
      <c r="AN26" s="72"/>
      <c r="AO26" s="72"/>
      <c r="AP26" s="72"/>
      <c r="AQ26" s="72"/>
      <c r="AR26" s="73"/>
    </row>
    <row r="27" spans="1:44" x14ac:dyDescent="0.2">
      <c r="A27" s="57" t="s">
        <v>54</v>
      </c>
      <c r="B27" s="58"/>
      <c r="C27" s="58"/>
      <c r="D27" s="58"/>
      <c r="E27" s="15"/>
      <c r="F27" s="15"/>
      <c r="G27" s="15"/>
      <c r="H27" s="15"/>
      <c r="I27" s="15"/>
      <c r="J27" s="15"/>
      <c r="K27" s="15"/>
      <c r="L27" s="21"/>
      <c r="M27" s="61">
        <f>M7</f>
        <v>120</v>
      </c>
      <c r="N27" s="62"/>
      <c r="O27" s="59">
        <f>O7</f>
        <v>1.1483497176285067</v>
      </c>
      <c r="P27" s="59"/>
      <c r="Q27" s="59"/>
      <c r="R27" s="59">
        <f>Q7</f>
        <v>0.71168316407129406</v>
      </c>
      <c r="S27" s="59"/>
      <c r="T27" s="60"/>
      <c r="U27" s="61">
        <f>U7</f>
        <v>120</v>
      </c>
      <c r="V27" s="62"/>
      <c r="W27" s="59">
        <f>W7</f>
        <v>1.1306828157442472</v>
      </c>
      <c r="X27" s="59"/>
      <c r="Y27" s="59"/>
      <c r="Z27" s="59">
        <f>Y7</f>
        <v>0.70073420275810427</v>
      </c>
      <c r="AA27" s="59"/>
      <c r="AB27" s="60"/>
      <c r="AC27" s="61">
        <f>AC7</f>
        <v>120</v>
      </c>
      <c r="AD27" s="62"/>
      <c r="AE27" s="59">
        <f>AE7</f>
        <v>1.1483497176285067</v>
      </c>
      <c r="AF27" s="59"/>
      <c r="AG27" s="59"/>
      <c r="AH27" s="59">
        <f>AG7</f>
        <v>0.71168316407129406</v>
      </c>
      <c r="AI27" s="59"/>
      <c r="AJ27" s="60"/>
      <c r="AK27" s="61">
        <f>AK7</f>
        <v>120</v>
      </c>
      <c r="AL27" s="62"/>
      <c r="AM27" s="59">
        <f>AM7</f>
        <v>0</v>
      </c>
      <c r="AN27" s="59"/>
      <c r="AO27" s="59"/>
      <c r="AP27" s="59">
        <f>AO7</f>
        <v>1.3509996299037241</v>
      </c>
      <c r="AQ27" s="59"/>
      <c r="AR27" s="60"/>
    </row>
    <row r="28" spans="1:44" x14ac:dyDescent="0.2">
      <c r="A28" s="57" t="s">
        <v>423</v>
      </c>
      <c r="B28" s="58"/>
      <c r="C28" s="58"/>
      <c r="D28" s="58"/>
      <c r="E28" s="15"/>
      <c r="F28" s="15"/>
      <c r="G28" s="15"/>
      <c r="H28" s="15"/>
      <c r="I28" s="15"/>
      <c r="J28" s="15"/>
      <c r="K28" s="15"/>
      <c r="L28" s="21"/>
      <c r="M28" s="51">
        <v>5</v>
      </c>
      <c r="N28" s="52"/>
      <c r="O28" s="49">
        <f>-SQRT(3)*M21*M28*S7/1000</f>
        <v>-4.7847904901187781E-2</v>
      </c>
      <c r="P28" s="49"/>
      <c r="Q28" s="49"/>
      <c r="R28" s="49">
        <f>-SQRT(3)*M21*M28*SIN(ACOS(S7))/1000</f>
        <v>-2.9653465169637249E-2</v>
      </c>
      <c r="S28" s="49"/>
      <c r="T28" s="50"/>
      <c r="U28" s="51">
        <v>5</v>
      </c>
      <c r="V28" s="52"/>
      <c r="W28" s="49">
        <f>-SQRT(3)*U21*U28*AA7/1000</f>
        <v>-4.7111783989343632E-2</v>
      </c>
      <c r="X28" s="49"/>
      <c r="Y28" s="49"/>
      <c r="Z28" s="49">
        <f>-SQRT(3)*U21*U28*SIN(ACOS(AA7))/1000</f>
        <v>-2.9197258448254347E-2</v>
      </c>
      <c r="AA28" s="49"/>
      <c r="AB28" s="50"/>
      <c r="AC28" s="51">
        <v>5</v>
      </c>
      <c r="AD28" s="52"/>
      <c r="AE28" s="49">
        <f>-SQRT(3)*AC21*AC28*AI7/1000</f>
        <v>-4.7847904901187781E-2</v>
      </c>
      <c r="AF28" s="49"/>
      <c r="AG28" s="49"/>
      <c r="AH28" s="49">
        <f>-SQRT(3)*AC21*AC28*SIN(ACOS(AI7))/1000</f>
        <v>-2.9653465169637249E-2</v>
      </c>
      <c r="AI28" s="49"/>
      <c r="AJ28" s="50"/>
      <c r="AK28" s="51">
        <v>5</v>
      </c>
      <c r="AL28" s="52"/>
      <c r="AM28" s="49">
        <f>-SQRT(3)*AK21*AK28*AQ7/1000</f>
        <v>0</v>
      </c>
      <c r="AN28" s="49"/>
      <c r="AO28" s="49"/>
      <c r="AP28" s="49">
        <f>-SQRT(3)*AK21*AK28*SIN(ACOS(AQ7))/1000</f>
        <v>-5.6291651245988505E-2</v>
      </c>
      <c r="AQ28" s="49"/>
      <c r="AR28" s="50"/>
    </row>
    <row r="29" spans="1:44" x14ac:dyDescent="0.2">
      <c r="A29" s="57" t="s">
        <v>424</v>
      </c>
      <c r="B29" s="58"/>
      <c r="C29" s="58"/>
      <c r="D29" s="58"/>
      <c r="E29" s="15"/>
      <c r="F29" s="15"/>
      <c r="G29" s="15"/>
      <c r="H29" s="15"/>
      <c r="I29" s="15"/>
      <c r="J29" s="15"/>
      <c r="K29" s="15"/>
      <c r="L29" s="21"/>
      <c r="M29" s="51">
        <v>5</v>
      </c>
      <c r="N29" s="52"/>
      <c r="O29" s="49">
        <f>-SQRT(3)*M21*M29*S7/1000</f>
        <v>-4.7847904901187781E-2</v>
      </c>
      <c r="P29" s="49"/>
      <c r="Q29" s="49"/>
      <c r="R29" s="49">
        <f>-SQRT(3)*M21*M29*SIN(ACOS(S7))/1000</f>
        <v>-2.9653465169637249E-2</v>
      </c>
      <c r="S29" s="49"/>
      <c r="T29" s="50"/>
      <c r="U29" s="51">
        <v>5</v>
      </c>
      <c r="V29" s="52"/>
      <c r="W29" s="49">
        <f>-SQRT(3)*U21*U29*AA7/1000</f>
        <v>-4.7111783989343632E-2</v>
      </c>
      <c r="X29" s="49"/>
      <c r="Y29" s="49"/>
      <c r="Z29" s="49">
        <f>-SQRT(3)*U21*U29*SIN(ACOS(AA7))/1000</f>
        <v>-2.9197258448254347E-2</v>
      </c>
      <c r="AA29" s="49"/>
      <c r="AB29" s="50"/>
      <c r="AC29" s="51">
        <v>5</v>
      </c>
      <c r="AD29" s="52"/>
      <c r="AE29" s="49">
        <f>-SQRT(3)*AC21*AC29*AI7/1000</f>
        <v>-4.7847904901187781E-2</v>
      </c>
      <c r="AF29" s="49"/>
      <c r="AG29" s="49"/>
      <c r="AH29" s="49">
        <f>-SQRT(3)*AC21*AC29*SIN(ACOS(AI7))/1000</f>
        <v>-2.9653465169637249E-2</v>
      </c>
      <c r="AI29" s="49"/>
      <c r="AJ29" s="50"/>
      <c r="AK29" s="51">
        <v>5</v>
      </c>
      <c r="AL29" s="52"/>
      <c r="AM29" s="49">
        <f>-SQRT(3)*AK21*AK29*AQ7/1000</f>
        <v>0</v>
      </c>
      <c r="AN29" s="49"/>
      <c r="AO29" s="49"/>
      <c r="AP29" s="49">
        <f>-SQRT(3)*AK21*AK29*SIN(ACOS(AQ7))/1000</f>
        <v>-5.6291651245988505E-2</v>
      </c>
      <c r="AQ29" s="49"/>
      <c r="AR29" s="50"/>
    </row>
    <row r="30" spans="1:44" x14ac:dyDescent="0.2">
      <c r="A30" s="57" t="s">
        <v>425</v>
      </c>
      <c r="B30" s="58"/>
      <c r="C30" s="58"/>
      <c r="D30" s="58"/>
      <c r="E30" s="15"/>
      <c r="F30" s="15"/>
      <c r="G30" s="15"/>
      <c r="H30" s="15"/>
      <c r="I30" s="15"/>
      <c r="J30" s="15"/>
      <c r="K30" s="15"/>
      <c r="L30" s="21"/>
      <c r="M30" s="51">
        <v>2</v>
      </c>
      <c r="N30" s="52"/>
      <c r="O30" s="49">
        <f>-SQRT(3)*M21*M30*S7/1000</f>
        <v>-1.9139161960475114E-2</v>
      </c>
      <c r="P30" s="49"/>
      <c r="Q30" s="49"/>
      <c r="R30" s="49">
        <f>-SQRT(3)*M21*M30*SIN(ACOS(S7))/1000</f>
        <v>-1.1861386067854902E-2</v>
      </c>
      <c r="S30" s="49"/>
      <c r="T30" s="50"/>
      <c r="U30" s="51">
        <v>2</v>
      </c>
      <c r="V30" s="52"/>
      <c r="W30" s="49">
        <f>-SQRT(3)*U21*U30*AA7/1000</f>
        <v>-1.8844713595737451E-2</v>
      </c>
      <c r="X30" s="49"/>
      <c r="Y30" s="49"/>
      <c r="Z30" s="49">
        <f>-SQRT(3)*U21*U30*SIN(ACOS(AA7))/1000</f>
        <v>-1.1678903379301737E-2</v>
      </c>
      <c r="AA30" s="49"/>
      <c r="AB30" s="50"/>
      <c r="AC30" s="51">
        <v>2</v>
      </c>
      <c r="AD30" s="52"/>
      <c r="AE30" s="49">
        <f>-SQRT(3)*AC21*AC30*AI7/1000</f>
        <v>-1.9139161960475114E-2</v>
      </c>
      <c r="AF30" s="49"/>
      <c r="AG30" s="49"/>
      <c r="AH30" s="49">
        <f>-SQRT(3)*AC21*AC30*SIN(ACOS(AI7))/1000</f>
        <v>-1.1861386067854902E-2</v>
      </c>
      <c r="AI30" s="49"/>
      <c r="AJ30" s="50"/>
      <c r="AK30" s="51">
        <v>2</v>
      </c>
      <c r="AL30" s="52"/>
      <c r="AM30" s="49">
        <f>-SQRT(3)*AK21*AK30*AQ7/1000</f>
        <v>0</v>
      </c>
      <c r="AN30" s="49"/>
      <c r="AO30" s="49"/>
      <c r="AP30" s="49">
        <f>-SQRT(3)*AK21*AK30*SIN(ACOS(AQ7))/1000</f>
        <v>-2.2516660498395402E-2</v>
      </c>
      <c r="AQ30" s="49"/>
      <c r="AR30" s="50"/>
    </row>
    <row r="31" spans="1:44" x14ac:dyDescent="0.2">
      <c r="A31" s="57" t="s">
        <v>426</v>
      </c>
      <c r="B31" s="58"/>
      <c r="C31" s="58"/>
      <c r="D31" s="58"/>
      <c r="E31" s="15"/>
      <c r="F31" s="15"/>
      <c r="G31" s="15"/>
      <c r="H31" s="15"/>
      <c r="I31" s="15"/>
      <c r="J31" s="15"/>
      <c r="K31" s="15"/>
      <c r="L31" s="21"/>
      <c r="M31" s="51">
        <v>2</v>
      </c>
      <c r="N31" s="52"/>
      <c r="O31" s="49">
        <f>-SQRT(3)*M21*M31*S7/1000</f>
        <v>-1.9139161960475114E-2</v>
      </c>
      <c r="P31" s="49"/>
      <c r="Q31" s="49"/>
      <c r="R31" s="49">
        <f>-SQRT(3)*M21*M31*SIN(ACOS(S7))/1000</f>
        <v>-1.1861386067854902E-2</v>
      </c>
      <c r="S31" s="49"/>
      <c r="T31" s="50"/>
      <c r="U31" s="51">
        <v>2</v>
      </c>
      <c r="V31" s="52"/>
      <c r="W31" s="49">
        <f>-SQRT(3)*U21*U31*AA7/1000</f>
        <v>-1.8844713595737451E-2</v>
      </c>
      <c r="X31" s="49"/>
      <c r="Y31" s="49"/>
      <c r="Z31" s="49">
        <f>-SQRT(3)*U21*U31*SIN(ACOS(AA7))/1000</f>
        <v>-1.1678903379301737E-2</v>
      </c>
      <c r="AA31" s="49"/>
      <c r="AB31" s="50"/>
      <c r="AC31" s="51">
        <v>2</v>
      </c>
      <c r="AD31" s="52"/>
      <c r="AE31" s="49">
        <f>-SQRT(3)*AC21*AC31*AI7/1000</f>
        <v>-1.9139161960475114E-2</v>
      </c>
      <c r="AF31" s="49"/>
      <c r="AG31" s="49"/>
      <c r="AH31" s="49">
        <f>-SQRT(3)*AC21*AC31*SIN(ACOS(AI7))/1000</f>
        <v>-1.1861386067854902E-2</v>
      </c>
      <c r="AI31" s="49"/>
      <c r="AJ31" s="50"/>
      <c r="AK31" s="51">
        <v>2</v>
      </c>
      <c r="AL31" s="52"/>
      <c r="AM31" s="49">
        <f>-SQRT(3)*AK21*AK31*AQ7/1000</f>
        <v>0</v>
      </c>
      <c r="AN31" s="49"/>
      <c r="AO31" s="49"/>
      <c r="AP31" s="49">
        <f>-SQRT(3)*AK21*AK31*SIN(ACOS(AQ7))/1000</f>
        <v>-2.2516660498395402E-2</v>
      </c>
      <c r="AQ31" s="49"/>
      <c r="AR31" s="50"/>
    </row>
    <row r="32" spans="1:44" x14ac:dyDescent="0.2">
      <c r="A32" s="57" t="s">
        <v>427</v>
      </c>
      <c r="B32" s="58"/>
      <c r="C32" s="58"/>
      <c r="D32" s="58"/>
      <c r="E32" s="15"/>
      <c r="F32" s="15"/>
      <c r="G32" s="15"/>
      <c r="H32" s="15"/>
      <c r="I32" s="15"/>
      <c r="J32" s="15"/>
      <c r="K32" s="15"/>
      <c r="L32" s="21"/>
      <c r="M32" s="51">
        <v>100</v>
      </c>
      <c r="N32" s="52"/>
      <c r="O32" s="49">
        <f>-SQRT(3)*M21*M32*S7/1000</f>
        <v>-0.95695809802375575</v>
      </c>
      <c r="P32" s="49"/>
      <c r="Q32" s="49"/>
      <c r="R32" s="49">
        <f>-SQRT(3)*M21*M32*SIN(ACOS(S7))/1000</f>
        <v>-0.593069303392745</v>
      </c>
      <c r="S32" s="49"/>
      <c r="T32" s="50"/>
      <c r="U32" s="51">
        <v>100</v>
      </c>
      <c r="V32" s="52"/>
      <c r="W32" s="49">
        <f>-SQRT(3)*U21*U32*AA7/1000</f>
        <v>-0.9422356797868725</v>
      </c>
      <c r="X32" s="49"/>
      <c r="Y32" s="49"/>
      <c r="Z32" s="49">
        <f>-SQRT(3)*U21*U32*SIN(ACOS(AA7))/1000</f>
        <v>-0.58394516896508686</v>
      </c>
      <c r="AA32" s="49"/>
      <c r="AB32" s="50"/>
      <c r="AC32" s="51">
        <v>100</v>
      </c>
      <c r="AD32" s="52"/>
      <c r="AE32" s="49">
        <f>-SQRT(3)*AC21*AC32*AI7/1000</f>
        <v>-0.95695809802375575</v>
      </c>
      <c r="AF32" s="49"/>
      <c r="AG32" s="49"/>
      <c r="AH32" s="49">
        <f>-SQRT(3)*AC21*AC32*SIN(ACOS(AI7))/1000</f>
        <v>-0.593069303392745</v>
      </c>
      <c r="AI32" s="49"/>
      <c r="AJ32" s="50"/>
      <c r="AK32" s="51">
        <v>140</v>
      </c>
      <c r="AL32" s="52"/>
      <c r="AM32" s="49">
        <f>-SQRT(3)*AK21*AK32*AQ7/1000</f>
        <v>0</v>
      </c>
      <c r="AN32" s="49"/>
      <c r="AO32" s="49"/>
      <c r="AP32" s="49">
        <f>-SQRT(3)*AK21*AK32*SIN(ACOS(AQ7))/1000</f>
        <v>-1.5761662348876782</v>
      </c>
      <c r="AQ32" s="49"/>
      <c r="AR32" s="50"/>
    </row>
    <row r="33" spans="1:44" x14ac:dyDescent="0.2">
      <c r="A33" s="57" t="s">
        <v>428</v>
      </c>
      <c r="B33" s="58"/>
      <c r="C33" s="58"/>
      <c r="D33" s="58"/>
      <c r="E33" s="15"/>
      <c r="F33" s="15"/>
      <c r="G33" s="15"/>
      <c r="H33" s="15"/>
      <c r="I33" s="15"/>
      <c r="J33" s="15"/>
      <c r="K33" s="15"/>
      <c r="L33" s="21"/>
      <c r="M33" s="51">
        <v>0</v>
      </c>
      <c r="N33" s="52"/>
      <c r="O33" s="49">
        <f>-SQRT(3)*M21*M33*S7/1000</f>
        <v>0</v>
      </c>
      <c r="P33" s="49"/>
      <c r="Q33" s="49"/>
      <c r="R33" s="49">
        <f>-SQRT(3)*M21*M33*SIN(ACOS(S7))/1000</f>
        <v>0</v>
      </c>
      <c r="S33" s="49"/>
      <c r="T33" s="50"/>
      <c r="U33" s="51">
        <v>0</v>
      </c>
      <c r="V33" s="52"/>
      <c r="W33" s="49">
        <f>-SQRT(3)*U21*U33*AA7/1000</f>
        <v>0</v>
      </c>
      <c r="X33" s="49"/>
      <c r="Y33" s="49"/>
      <c r="Z33" s="49">
        <f>-SQRT(3)*U21*U33*SIN(ACOS(AA7))/1000</f>
        <v>0</v>
      </c>
      <c r="AA33" s="49"/>
      <c r="AB33" s="50"/>
      <c r="AC33" s="51">
        <v>0</v>
      </c>
      <c r="AD33" s="52"/>
      <c r="AE33" s="49">
        <f>-SQRT(3)*AC21*AC33*AI7/1000</f>
        <v>0</v>
      </c>
      <c r="AF33" s="49"/>
      <c r="AG33" s="49"/>
      <c r="AH33" s="49">
        <f>-SQRT(3)*AC21*AC33*SIN(ACOS(AI7))/1000</f>
        <v>0</v>
      </c>
      <c r="AI33" s="49"/>
      <c r="AJ33" s="50"/>
      <c r="AK33" s="51">
        <v>0</v>
      </c>
      <c r="AL33" s="52"/>
      <c r="AM33" s="49">
        <f>-SQRT(3)*AK21*AK33*AQ7/1000</f>
        <v>0</v>
      </c>
      <c r="AN33" s="49"/>
      <c r="AO33" s="49"/>
      <c r="AP33" s="49">
        <f>-SQRT(3)*AK21*AK33*SIN(ACOS(AQ7))/1000</f>
        <v>0</v>
      </c>
      <c r="AQ33" s="49"/>
      <c r="AR33" s="50"/>
    </row>
    <row r="34" spans="1:44" x14ac:dyDescent="0.2">
      <c r="A34" s="57" t="s">
        <v>429</v>
      </c>
      <c r="B34" s="58"/>
      <c r="C34" s="58"/>
      <c r="D34" s="58"/>
      <c r="E34" s="15"/>
      <c r="F34" s="15"/>
      <c r="G34" s="15">
        <v>49.1</v>
      </c>
      <c r="H34" s="15">
        <v>40</v>
      </c>
      <c r="I34" s="15"/>
      <c r="J34" s="15"/>
      <c r="K34" s="15"/>
      <c r="L34" s="21"/>
      <c r="M34" s="51">
        <v>2</v>
      </c>
      <c r="N34" s="52"/>
      <c r="O34" s="49">
        <f>-SQRT(3)*M21*M34*S7/1000</f>
        <v>-1.9139161960475114E-2</v>
      </c>
      <c r="P34" s="49"/>
      <c r="Q34" s="49"/>
      <c r="R34" s="49">
        <f>-SQRT(3)*M21*M34*SIN(ACOS(S7))/1000</f>
        <v>-1.1861386067854902E-2</v>
      </c>
      <c r="S34" s="49"/>
      <c r="T34" s="50"/>
      <c r="U34" s="51">
        <v>2</v>
      </c>
      <c r="V34" s="52"/>
      <c r="W34" s="49">
        <f>-SQRT(3)*U21*U34*AA7/1000</f>
        <v>-1.8844713595737451E-2</v>
      </c>
      <c r="X34" s="49"/>
      <c r="Y34" s="49"/>
      <c r="Z34" s="49">
        <f>-SQRT(3)*U21*U34*SIN(ACOS(AA7))/1000</f>
        <v>-1.1678903379301737E-2</v>
      </c>
      <c r="AA34" s="49"/>
      <c r="AB34" s="50"/>
      <c r="AC34" s="51">
        <v>2</v>
      </c>
      <c r="AD34" s="52"/>
      <c r="AE34" s="49">
        <f>-SQRT(3)*AC21*AC34*AI7/1000</f>
        <v>-1.9139161960475114E-2</v>
      </c>
      <c r="AF34" s="49"/>
      <c r="AG34" s="49"/>
      <c r="AH34" s="49">
        <f>-SQRT(3)*AC21*AC34*SIN(ACOS(AI7))/1000</f>
        <v>-1.1861386067854902E-2</v>
      </c>
      <c r="AI34" s="49"/>
      <c r="AJ34" s="50"/>
      <c r="AK34" s="51">
        <v>2</v>
      </c>
      <c r="AL34" s="52"/>
      <c r="AM34" s="49">
        <f>-SQRT(3)*AK21*AK34*AQ7/1000</f>
        <v>0</v>
      </c>
      <c r="AN34" s="49"/>
      <c r="AO34" s="49"/>
      <c r="AP34" s="49">
        <f>-SQRT(3)*AK21*AK34*SIN(ACOS(AQ7))/1000</f>
        <v>-2.2516660498395402E-2</v>
      </c>
      <c r="AQ34" s="49"/>
      <c r="AR34" s="50"/>
    </row>
    <row r="35" spans="1:44" x14ac:dyDescent="0.2">
      <c r="A35" s="57" t="s">
        <v>430</v>
      </c>
      <c r="B35" s="58"/>
      <c r="C35" s="58"/>
      <c r="D35" s="58"/>
      <c r="E35" s="15"/>
      <c r="F35" s="15"/>
      <c r="G35" s="15">
        <v>49.1</v>
      </c>
      <c r="H35" s="15">
        <v>40</v>
      </c>
      <c r="I35" s="15"/>
      <c r="J35" s="15"/>
      <c r="K35" s="15"/>
      <c r="L35" s="21"/>
      <c r="M35" s="51">
        <v>1</v>
      </c>
      <c r="N35" s="52"/>
      <c r="O35" s="49">
        <f>-SQRT(3)*M21*M35*S7/1000</f>
        <v>-9.5695809802375572E-3</v>
      </c>
      <c r="P35" s="49"/>
      <c r="Q35" s="49"/>
      <c r="R35" s="49">
        <f>-SQRT(3)*M21*M35*SIN(ACOS(S7))/1000</f>
        <v>-5.930693033927451E-3</v>
      </c>
      <c r="S35" s="49"/>
      <c r="T35" s="50"/>
      <c r="U35" s="51">
        <v>1</v>
      </c>
      <c r="V35" s="52"/>
      <c r="W35" s="49">
        <f>-SQRT(3)*U21*U35*AA7/1000</f>
        <v>-9.4223567978687257E-3</v>
      </c>
      <c r="X35" s="49"/>
      <c r="Y35" s="49"/>
      <c r="Z35" s="49">
        <f>-SQRT(3)*U21*U35*SIN(ACOS(AA7))/1000</f>
        <v>-5.8394516896508684E-3</v>
      </c>
      <c r="AA35" s="49"/>
      <c r="AB35" s="50"/>
      <c r="AC35" s="51">
        <v>1</v>
      </c>
      <c r="AD35" s="52"/>
      <c r="AE35" s="49">
        <f>-SQRT(3)*AC21*AC35*AI7/1000</f>
        <v>-9.5695809802375572E-3</v>
      </c>
      <c r="AF35" s="49"/>
      <c r="AG35" s="49"/>
      <c r="AH35" s="49">
        <f>-SQRT(3)*AC21*AC35*SIN(ACOS(AI7))/1000</f>
        <v>-5.930693033927451E-3</v>
      </c>
      <c r="AI35" s="49"/>
      <c r="AJ35" s="50"/>
      <c r="AK35" s="51">
        <v>5</v>
      </c>
      <c r="AL35" s="52"/>
      <c r="AM35" s="49">
        <f>-SQRT(3)*AK21*AK35*AQ7/1000</f>
        <v>0</v>
      </c>
      <c r="AN35" s="49"/>
      <c r="AO35" s="49"/>
      <c r="AP35" s="49">
        <f>-SQRT(3)*AK21*AK35*SIN(ACOS(AQ7))/1000</f>
        <v>-5.6291651245988505E-2</v>
      </c>
      <c r="AQ35" s="49"/>
      <c r="AR35" s="50"/>
    </row>
    <row r="36" spans="1:44" x14ac:dyDescent="0.2">
      <c r="A36" s="57" t="s">
        <v>431</v>
      </c>
      <c r="B36" s="58"/>
      <c r="C36" s="58"/>
      <c r="D36" s="58"/>
      <c r="E36" s="15"/>
      <c r="F36" s="15"/>
      <c r="G36" s="15">
        <v>49.1</v>
      </c>
      <c r="H36" s="15">
        <v>40</v>
      </c>
      <c r="I36" s="15"/>
      <c r="J36" s="15"/>
      <c r="K36" s="15"/>
      <c r="L36" s="21"/>
      <c r="M36" s="51">
        <v>1</v>
      </c>
      <c r="N36" s="52"/>
      <c r="O36" s="49">
        <f>-SQRT(3)*M21*M36*S7/1000</f>
        <v>-9.5695809802375572E-3</v>
      </c>
      <c r="P36" s="49"/>
      <c r="Q36" s="49"/>
      <c r="R36" s="49">
        <f>-SQRT(3)*M21*M36*SIN(ACOS(S7))/1000</f>
        <v>-5.930693033927451E-3</v>
      </c>
      <c r="S36" s="49"/>
      <c r="T36" s="50"/>
      <c r="U36" s="51">
        <v>1</v>
      </c>
      <c r="V36" s="52"/>
      <c r="W36" s="49">
        <f>-SQRT(3)*U21*U36*AA7/1000</f>
        <v>-9.4223567978687257E-3</v>
      </c>
      <c r="X36" s="49"/>
      <c r="Y36" s="49"/>
      <c r="Z36" s="49">
        <f>-SQRT(3)*U21*U36*SIN(ACOS(AA7))/1000</f>
        <v>-5.8394516896508684E-3</v>
      </c>
      <c r="AA36" s="49"/>
      <c r="AB36" s="50"/>
      <c r="AC36" s="51">
        <v>1</v>
      </c>
      <c r="AD36" s="52"/>
      <c r="AE36" s="49">
        <f>-SQRT(3)*AC21*AC36*AI7/1000</f>
        <v>-9.5695809802375572E-3</v>
      </c>
      <c r="AF36" s="49"/>
      <c r="AG36" s="49"/>
      <c r="AH36" s="49">
        <f>-SQRT(3)*AC21*AC36*SIN(ACOS(AI7))/1000</f>
        <v>-5.930693033927451E-3</v>
      </c>
      <c r="AI36" s="49"/>
      <c r="AJ36" s="50"/>
      <c r="AK36" s="51">
        <v>1</v>
      </c>
      <c r="AL36" s="52"/>
      <c r="AM36" s="49">
        <f>-SQRT(3)*AK21*AK36*AQ7/1000</f>
        <v>0</v>
      </c>
      <c r="AN36" s="49"/>
      <c r="AO36" s="49"/>
      <c r="AP36" s="49">
        <f>-SQRT(3)*AK21*AK36*SIN(ACOS(AQ7))/1000</f>
        <v>-1.1258330249197701E-2</v>
      </c>
      <c r="AQ36" s="49"/>
      <c r="AR36" s="50"/>
    </row>
    <row r="37" spans="1:44" ht="13.5" thickBot="1" x14ac:dyDescent="0.25">
      <c r="A37" s="74" t="s">
        <v>64</v>
      </c>
      <c r="B37" s="75"/>
      <c r="C37" s="75"/>
      <c r="D37" s="75"/>
      <c r="E37" s="76"/>
      <c r="F37" s="76"/>
      <c r="G37" s="76"/>
      <c r="H37" s="76"/>
      <c r="I37" s="76"/>
      <c r="J37" s="76"/>
      <c r="K37" s="76"/>
      <c r="L37" s="77"/>
      <c r="M37" s="65"/>
      <c r="N37" s="66"/>
      <c r="O37" s="63">
        <f>SUM(O27:Q36)</f>
        <v>1.9139161960475132E-2</v>
      </c>
      <c r="P37" s="63"/>
      <c r="Q37" s="63"/>
      <c r="R37" s="63">
        <f>SUM(R27:T36)</f>
        <v>1.1861386067854834E-2</v>
      </c>
      <c r="S37" s="63"/>
      <c r="T37" s="64"/>
      <c r="U37" s="65"/>
      <c r="V37" s="66"/>
      <c r="W37" s="63">
        <f>SUM(W27:Y36)</f>
        <v>1.8844713595737736E-2</v>
      </c>
      <c r="X37" s="63"/>
      <c r="Y37" s="63"/>
      <c r="Z37" s="63">
        <f>SUM(Z27:AB36)</f>
        <v>1.1678903379301627E-2</v>
      </c>
      <c r="AA37" s="63"/>
      <c r="AB37" s="64"/>
      <c r="AC37" s="65"/>
      <c r="AD37" s="66"/>
      <c r="AE37" s="63">
        <f>SUM(AE27:AG36)</f>
        <v>1.9139161960475132E-2</v>
      </c>
      <c r="AF37" s="63"/>
      <c r="AG37" s="63"/>
      <c r="AH37" s="63">
        <f>SUM(AH27:AJ36)</f>
        <v>1.1861386067854834E-2</v>
      </c>
      <c r="AI37" s="63"/>
      <c r="AJ37" s="64"/>
      <c r="AK37" s="65"/>
      <c r="AL37" s="66"/>
      <c r="AM37" s="63">
        <f>SUM(AM27:AO36)</f>
        <v>0</v>
      </c>
      <c r="AN37" s="63"/>
      <c r="AO37" s="63"/>
      <c r="AP37" s="63">
        <f>SUM(AP27:AR36)</f>
        <v>-0.47284987046630378</v>
      </c>
      <c r="AQ37" s="63"/>
      <c r="AR37" s="64"/>
    </row>
    <row r="38" spans="1:44" x14ac:dyDescent="0.2">
      <c r="A38" s="67" t="s">
        <v>65</v>
      </c>
      <c r="B38" s="68"/>
      <c r="C38" s="68"/>
      <c r="D38" s="68"/>
      <c r="E38" s="35"/>
      <c r="F38" s="35"/>
      <c r="G38" s="35"/>
      <c r="H38" s="35"/>
      <c r="I38" s="35"/>
      <c r="J38" s="35"/>
      <c r="K38" s="35"/>
      <c r="L38" s="69"/>
      <c r="M38" s="70"/>
      <c r="N38" s="71"/>
      <c r="O38" s="72"/>
      <c r="P38" s="72"/>
      <c r="Q38" s="72"/>
      <c r="R38" s="72"/>
      <c r="S38" s="72"/>
      <c r="T38" s="73"/>
      <c r="U38" s="70"/>
      <c r="V38" s="71"/>
      <c r="W38" s="72"/>
      <c r="X38" s="72"/>
      <c r="Y38" s="72"/>
      <c r="Z38" s="72"/>
      <c r="AA38" s="72"/>
      <c r="AB38" s="73"/>
      <c r="AC38" s="70"/>
      <c r="AD38" s="71"/>
      <c r="AE38" s="72"/>
      <c r="AF38" s="72"/>
      <c r="AG38" s="72"/>
      <c r="AH38" s="72"/>
      <c r="AI38" s="72"/>
      <c r="AJ38" s="73"/>
      <c r="AK38" s="70"/>
      <c r="AL38" s="71"/>
      <c r="AM38" s="72"/>
      <c r="AN38" s="72"/>
      <c r="AO38" s="72"/>
      <c r="AP38" s="72"/>
      <c r="AQ38" s="72"/>
      <c r="AR38" s="73"/>
    </row>
    <row r="39" spans="1:44" x14ac:dyDescent="0.2">
      <c r="A39" s="57" t="s">
        <v>66</v>
      </c>
      <c r="B39" s="58"/>
      <c r="C39" s="58"/>
      <c r="D39" s="58"/>
      <c r="E39" s="15"/>
      <c r="F39" s="15"/>
      <c r="G39" s="15"/>
      <c r="H39" s="15"/>
      <c r="I39" s="15"/>
      <c r="J39" s="15"/>
      <c r="K39" s="15"/>
      <c r="L39" s="21"/>
      <c r="M39" s="61">
        <f>M10</f>
        <v>350</v>
      </c>
      <c r="N39" s="62"/>
      <c r="O39" s="59">
        <f>O10</f>
        <v>3.0553377625810718</v>
      </c>
      <c r="P39" s="59"/>
      <c r="Q39" s="59"/>
      <c r="R39" s="59">
        <f>Q10</f>
        <v>2.2915032270856361</v>
      </c>
      <c r="S39" s="59"/>
      <c r="T39" s="60"/>
      <c r="U39" s="61">
        <f>U10</f>
        <v>312</v>
      </c>
      <c r="V39" s="62"/>
      <c r="W39" s="59">
        <f>W10</f>
        <v>2.7236153769294122</v>
      </c>
      <c r="X39" s="59"/>
      <c r="Y39" s="59"/>
      <c r="Z39" s="59">
        <f>Y10</f>
        <v>2.0427114481449102</v>
      </c>
      <c r="AA39" s="59"/>
      <c r="AB39" s="60"/>
      <c r="AC39" s="61">
        <f>AC10</f>
        <v>331</v>
      </c>
      <c r="AD39" s="62"/>
      <c r="AE39" s="59">
        <f>AE10</f>
        <v>2.8894765697552423</v>
      </c>
      <c r="AF39" s="59"/>
      <c r="AG39" s="59"/>
      <c r="AH39" s="59">
        <f>AG10</f>
        <v>2.1671073376152732</v>
      </c>
      <c r="AI39" s="59"/>
      <c r="AJ39" s="60"/>
      <c r="AK39" s="61">
        <f>AK10</f>
        <v>332</v>
      </c>
      <c r="AL39" s="62"/>
      <c r="AM39" s="59">
        <f>AM10</f>
        <v>2.9442093324821541</v>
      </c>
      <c r="AN39" s="59"/>
      <c r="AO39" s="59"/>
      <c r="AP39" s="59">
        <f>AO10</f>
        <v>2.2081569079613286</v>
      </c>
      <c r="AQ39" s="59"/>
      <c r="AR39" s="60"/>
    </row>
    <row r="40" spans="1:44" x14ac:dyDescent="0.2">
      <c r="A40" s="57" t="s">
        <v>432</v>
      </c>
      <c r="B40" s="58"/>
      <c r="C40" s="58"/>
      <c r="D40" s="58"/>
      <c r="E40" s="15"/>
      <c r="F40" s="15"/>
      <c r="G40" s="15">
        <v>49.1</v>
      </c>
      <c r="H40" s="15">
        <v>40</v>
      </c>
      <c r="I40" s="15"/>
      <c r="J40" s="15"/>
      <c r="K40" s="15"/>
      <c r="L40" s="21"/>
      <c r="M40" s="51">
        <v>0</v>
      </c>
      <c r="N40" s="52"/>
      <c r="O40" s="49">
        <f>-SQRT(3)*M22*M40*S10/1000</f>
        <v>0</v>
      </c>
      <c r="P40" s="49"/>
      <c r="Q40" s="49"/>
      <c r="R40" s="49">
        <f>-SQRT(3)*M22*M40*SIN(ACOS(S10))/1000</f>
        <v>0</v>
      </c>
      <c r="S40" s="49"/>
      <c r="T40" s="50"/>
      <c r="U40" s="51">
        <v>0</v>
      </c>
      <c r="V40" s="52"/>
      <c r="W40" s="49">
        <f>-SQRT(3)*U22*U40*AA10/1000</f>
        <v>0</v>
      </c>
      <c r="X40" s="49"/>
      <c r="Y40" s="49"/>
      <c r="Z40" s="49">
        <f>-SQRT(3)*U22*U40*SIN(ACOS(AA10))/1000</f>
        <v>0</v>
      </c>
      <c r="AA40" s="49"/>
      <c r="AB40" s="50"/>
      <c r="AC40" s="51">
        <v>0</v>
      </c>
      <c r="AD40" s="52"/>
      <c r="AE40" s="49">
        <f>-SQRT(3)*AC22*AC40*AI10/1000</f>
        <v>0</v>
      </c>
      <c r="AF40" s="49"/>
      <c r="AG40" s="49"/>
      <c r="AH40" s="49">
        <f>-SQRT(3)*AC22*AC40*SIN(ACOS(AI10))/1000</f>
        <v>0</v>
      </c>
      <c r="AI40" s="49"/>
      <c r="AJ40" s="50"/>
      <c r="AK40" s="51">
        <v>0</v>
      </c>
      <c r="AL40" s="52"/>
      <c r="AM40" s="49">
        <f>-SQRT(3)*AK22*AK40*AQ10/1000</f>
        <v>0</v>
      </c>
      <c r="AN40" s="49"/>
      <c r="AO40" s="49"/>
      <c r="AP40" s="49">
        <f>-SQRT(3)*AK22*AK40*SIN(ACOS(AQ10))/1000</f>
        <v>0</v>
      </c>
      <c r="AQ40" s="49"/>
      <c r="AR40" s="50"/>
    </row>
    <row r="41" spans="1:44" x14ac:dyDescent="0.2">
      <c r="A41" s="57" t="s">
        <v>433</v>
      </c>
      <c r="B41" s="58"/>
      <c r="C41" s="58"/>
      <c r="D41" s="58"/>
      <c r="E41" s="15"/>
      <c r="F41" s="15"/>
      <c r="G41" s="15">
        <v>49.1</v>
      </c>
      <c r="H41" s="15">
        <v>40</v>
      </c>
      <c r="I41" s="15"/>
      <c r="J41" s="15"/>
      <c r="K41" s="15"/>
      <c r="L41" s="21"/>
      <c r="M41" s="51">
        <v>2</v>
      </c>
      <c r="N41" s="52"/>
      <c r="O41" s="49">
        <f>-SQRT(3)*M22*M41*S10/1000</f>
        <v>-1.7459072929034695E-2</v>
      </c>
      <c r="P41" s="49"/>
      <c r="Q41" s="49"/>
      <c r="R41" s="49">
        <f>-SQRT(3)*M22*M41*SIN(ACOS(S10))/1000</f>
        <v>-1.3094304154775065E-2</v>
      </c>
      <c r="S41" s="49"/>
      <c r="T41" s="50"/>
      <c r="U41" s="51">
        <v>2</v>
      </c>
      <c r="V41" s="52"/>
      <c r="W41" s="49">
        <f>-SQRT(3)*U22*U41*AA10/1000</f>
        <v>-1.7459072929034695E-2</v>
      </c>
      <c r="X41" s="49"/>
      <c r="Y41" s="49"/>
      <c r="Z41" s="49">
        <f>-SQRT(3)*U22*U41*SIN(ACOS(AA10))/1000</f>
        <v>-1.3094304154775065E-2</v>
      </c>
      <c r="AA41" s="49"/>
      <c r="AB41" s="50"/>
      <c r="AC41" s="51">
        <v>2</v>
      </c>
      <c r="AD41" s="52"/>
      <c r="AE41" s="49">
        <f>-SQRT(3)*AC22*AC41*AI10/1000</f>
        <v>-1.7459072929034695E-2</v>
      </c>
      <c r="AF41" s="49"/>
      <c r="AG41" s="49"/>
      <c r="AH41" s="49">
        <f>-SQRT(3)*AC22*AC41*SIN(ACOS(AI10))/1000</f>
        <v>-1.3094304154775065E-2</v>
      </c>
      <c r="AI41" s="49"/>
      <c r="AJ41" s="50"/>
      <c r="AK41" s="51">
        <v>2</v>
      </c>
      <c r="AL41" s="52"/>
      <c r="AM41" s="49">
        <f>-SQRT(3)*AK22*AK41*AQ10/1000</f>
        <v>-1.7736200798085265E-2</v>
      </c>
      <c r="AN41" s="49"/>
      <c r="AO41" s="49"/>
      <c r="AP41" s="49">
        <f>-SQRT(3)*AK22*AK41*SIN(ACOS(AQ10))/1000</f>
        <v>-1.330215004795981E-2</v>
      </c>
      <c r="AQ41" s="49"/>
      <c r="AR41" s="50"/>
    </row>
    <row r="42" spans="1:44" x14ac:dyDescent="0.2">
      <c r="A42" s="57" t="s">
        <v>434</v>
      </c>
      <c r="B42" s="58"/>
      <c r="C42" s="58"/>
      <c r="D42" s="58"/>
      <c r="E42" s="15"/>
      <c r="F42" s="15"/>
      <c r="G42" s="15">
        <v>49.1</v>
      </c>
      <c r="H42" s="15">
        <v>40</v>
      </c>
      <c r="I42" s="15"/>
      <c r="J42" s="15"/>
      <c r="K42" s="15"/>
      <c r="L42" s="21"/>
      <c r="M42" s="51">
        <v>1</v>
      </c>
      <c r="N42" s="52"/>
      <c r="O42" s="49">
        <f>-SQRT(3)*M22*M42*S10/1000</f>
        <v>-8.7295364645173477E-3</v>
      </c>
      <c r="P42" s="49"/>
      <c r="Q42" s="49"/>
      <c r="R42" s="49">
        <f>-SQRT(3)*M22*M42*SIN(ACOS(S10))/1000</f>
        <v>-6.5471520773875327E-3</v>
      </c>
      <c r="S42" s="49"/>
      <c r="T42" s="50"/>
      <c r="U42" s="51">
        <v>1</v>
      </c>
      <c r="V42" s="52"/>
      <c r="W42" s="49">
        <f>-SQRT(3)*U22*U42*AA10/1000</f>
        <v>-8.7295364645173477E-3</v>
      </c>
      <c r="X42" s="49"/>
      <c r="Y42" s="49"/>
      <c r="Z42" s="49">
        <f>-SQRT(3)*U22*U42*SIN(ACOS(AA10))/1000</f>
        <v>-6.5471520773875327E-3</v>
      </c>
      <c r="AA42" s="49"/>
      <c r="AB42" s="50"/>
      <c r="AC42" s="51">
        <v>1</v>
      </c>
      <c r="AD42" s="52"/>
      <c r="AE42" s="49">
        <f>-SQRT(3)*AC22*AC42*AI10/1000</f>
        <v>-8.7295364645173477E-3</v>
      </c>
      <c r="AF42" s="49"/>
      <c r="AG42" s="49"/>
      <c r="AH42" s="49">
        <f>-SQRT(3)*AC22*AC42*SIN(ACOS(AI10))/1000</f>
        <v>-6.5471520773875327E-3</v>
      </c>
      <c r="AI42" s="49"/>
      <c r="AJ42" s="50"/>
      <c r="AK42" s="51">
        <v>1</v>
      </c>
      <c r="AL42" s="52"/>
      <c r="AM42" s="49">
        <f>-SQRT(3)*AK22*AK42*AQ10/1000</f>
        <v>-8.8681003990426326E-3</v>
      </c>
      <c r="AN42" s="49"/>
      <c r="AO42" s="49"/>
      <c r="AP42" s="49">
        <f>-SQRT(3)*AK22*AK42*SIN(ACOS(AQ10))/1000</f>
        <v>-6.6510750239799051E-3</v>
      </c>
      <c r="AQ42" s="49"/>
      <c r="AR42" s="50"/>
    </row>
    <row r="43" spans="1:44" x14ac:dyDescent="0.2">
      <c r="A43" s="57" t="s">
        <v>435</v>
      </c>
      <c r="B43" s="58"/>
      <c r="C43" s="58"/>
      <c r="D43" s="58"/>
      <c r="E43" s="15"/>
      <c r="F43" s="15"/>
      <c r="G43" s="15"/>
      <c r="H43" s="15"/>
      <c r="I43" s="15"/>
      <c r="J43" s="15"/>
      <c r="K43" s="15"/>
      <c r="L43" s="21"/>
      <c r="M43" s="51">
        <v>1</v>
      </c>
      <c r="N43" s="52"/>
      <c r="O43" s="49">
        <f>-SQRT(3)*M22*M43*S10/1000</f>
        <v>-8.7295364645173477E-3</v>
      </c>
      <c r="P43" s="49"/>
      <c r="Q43" s="49"/>
      <c r="R43" s="49">
        <f>-SQRT(3)*M22*M43*SIN(ACOS(S10))/1000</f>
        <v>-6.5471520773875327E-3</v>
      </c>
      <c r="S43" s="49"/>
      <c r="T43" s="50"/>
      <c r="U43" s="51">
        <v>1</v>
      </c>
      <c r="V43" s="52"/>
      <c r="W43" s="49">
        <f>-SQRT(3)*U22*U43*AA10/1000</f>
        <v>-8.7295364645173477E-3</v>
      </c>
      <c r="X43" s="49"/>
      <c r="Y43" s="49"/>
      <c r="Z43" s="49">
        <f>-SQRT(3)*U22*U43*SIN(ACOS(AA10))/1000</f>
        <v>-6.5471520773875327E-3</v>
      </c>
      <c r="AA43" s="49"/>
      <c r="AB43" s="50"/>
      <c r="AC43" s="51">
        <v>1</v>
      </c>
      <c r="AD43" s="52"/>
      <c r="AE43" s="49">
        <f>-SQRT(3)*AC22*AC43*AI10/1000</f>
        <v>-8.7295364645173477E-3</v>
      </c>
      <c r="AF43" s="49"/>
      <c r="AG43" s="49"/>
      <c r="AH43" s="49">
        <f>-SQRT(3)*AC22*AC43*SIN(ACOS(AI10))/1000</f>
        <v>-6.5471520773875327E-3</v>
      </c>
      <c r="AI43" s="49"/>
      <c r="AJ43" s="50"/>
      <c r="AK43" s="51">
        <v>1</v>
      </c>
      <c r="AL43" s="52"/>
      <c r="AM43" s="49">
        <f>-SQRT(3)*AK22*AK43*AQ10/1000</f>
        <v>-8.8681003990426326E-3</v>
      </c>
      <c r="AN43" s="49"/>
      <c r="AO43" s="49"/>
      <c r="AP43" s="49">
        <f>-SQRT(3)*AK22*AK43*SIN(ACOS(AQ10))/1000</f>
        <v>-6.6510750239799051E-3</v>
      </c>
      <c r="AQ43" s="49"/>
      <c r="AR43" s="50"/>
    </row>
    <row r="44" spans="1:44" x14ac:dyDescent="0.2">
      <c r="A44" s="57" t="s">
        <v>436</v>
      </c>
      <c r="B44" s="58"/>
      <c r="C44" s="58"/>
      <c r="D44" s="58"/>
      <c r="E44" s="15"/>
      <c r="F44" s="15"/>
      <c r="G44" s="15"/>
      <c r="H44" s="15"/>
      <c r="I44" s="15"/>
      <c r="J44" s="15"/>
      <c r="K44" s="15"/>
      <c r="L44" s="21"/>
      <c r="M44" s="51">
        <v>60</v>
      </c>
      <c r="N44" s="52"/>
      <c r="O44" s="49">
        <f>-SQRT(3)*M22*M44*S10/1000</f>
        <v>-0.52377218787104085</v>
      </c>
      <c r="P44" s="49"/>
      <c r="Q44" s="49"/>
      <c r="R44" s="49">
        <f>-SQRT(3)*M22*M44*SIN(ACOS(S10))/1000</f>
        <v>-0.39282912464325193</v>
      </c>
      <c r="S44" s="49"/>
      <c r="T44" s="50"/>
      <c r="U44" s="51">
        <v>60</v>
      </c>
      <c r="V44" s="52"/>
      <c r="W44" s="49">
        <f>-SQRT(3)*U22*U44*AA10/1000</f>
        <v>-0.52377218787104085</v>
      </c>
      <c r="X44" s="49"/>
      <c r="Y44" s="49"/>
      <c r="Z44" s="49">
        <f>-SQRT(3)*U22*U44*SIN(ACOS(AA10))/1000</f>
        <v>-0.39282912464325193</v>
      </c>
      <c r="AA44" s="49"/>
      <c r="AB44" s="50"/>
      <c r="AC44" s="51">
        <v>60</v>
      </c>
      <c r="AD44" s="52"/>
      <c r="AE44" s="49">
        <f>-SQRT(3)*AC22*AC44*AI10/1000</f>
        <v>-0.52377218787104085</v>
      </c>
      <c r="AF44" s="49"/>
      <c r="AG44" s="49"/>
      <c r="AH44" s="49">
        <f>-SQRT(3)*AC22*AC44*SIN(ACOS(AI10))/1000</f>
        <v>-0.39282912464325193</v>
      </c>
      <c r="AI44" s="49"/>
      <c r="AJ44" s="50"/>
      <c r="AK44" s="51">
        <v>60</v>
      </c>
      <c r="AL44" s="52"/>
      <c r="AM44" s="49">
        <f>-SQRT(3)*AK22*AK44*AQ10/1000</f>
        <v>-0.532086023942558</v>
      </c>
      <c r="AN44" s="49"/>
      <c r="AO44" s="49"/>
      <c r="AP44" s="49">
        <f>-SQRT(3)*AK22*AK44*SIN(ACOS(AQ10))/1000</f>
        <v>-0.39906450143879429</v>
      </c>
      <c r="AQ44" s="49"/>
      <c r="AR44" s="50"/>
    </row>
    <row r="45" spans="1:44" x14ac:dyDescent="0.2">
      <c r="A45" s="57" t="s">
        <v>437</v>
      </c>
      <c r="B45" s="58"/>
      <c r="C45" s="58"/>
      <c r="D45" s="58"/>
      <c r="E45" s="15"/>
      <c r="F45" s="15"/>
      <c r="G45" s="15"/>
      <c r="H45" s="15"/>
      <c r="I45" s="15"/>
      <c r="J45" s="15"/>
      <c r="K45" s="15"/>
      <c r="L45" s="21"/>
      <c r="M45" s="51">
        <v>270</v>
      </c>
      <c r="N45" s="52"/>
      <c r="O45" s="49">
        <f>-SQRT(3)*M22*M45*S10/1000</f>
        <v>-2.3569748454196837</v>
      </c>
      <c r="P45" s="49"/>
      <c r="Q45" s="49"/>
      <c r="R45" s="49">
        <f>-SQRT(3)*M22*M45*SIN(ACOS(S10))/1000</f>
        <v>-1.7677310608946337</v>
      </c>
      <c r="S45" s="49"/>
      <c r="T45" s="50"/>
      <c r="U45" s="51">
        <v>240</v>
      </c>
      <c r="V45" s="52"/>
      <c r="W45" s="49">
        <f>-SQRT(3)*U22*U45*AA10/1000</f>
        <v>-2.0950887514841634</v>
      </c>
      <c r="X45" s="49"/>
      <c r="Y45" s="49"/>
      <c r="Z45" s="49">
        <f>-SQRT(3)*U22*U45*SIN(ACOS(AA10))/1000</f>
        <v>-1.5713164985730077</v>
      </c>
      <c r="AA45" s="49"/>
      <c r="AB45" s="50"/>
      <c r="AC45" s="51">
        <v>240</v>
      </c>
      <c r="AD45" s="52"/>
      <c r="AE45" s="49">
        <f>-SQRT(3)*AC22*AC45*AI10/1000</f>
        <v>-2.0950887514841634</v>
      </c>
      <c r="AF45" s="49"/>
      <c r="AG45" s="49"/>
      <c r="AH45" s="49">
        <f>-SQRT(3)*AC22*AC45*SIN(ACOS(AI10))/1000</f>
        <v>-1.5713164985730077</v>
      </c>
      <c r="AI45" s="49"/>
      <c r="AJ45" s="50"/>
      <c r="AK45" s="51">
        <v>250</v>
      </c>
      <c r="AL45" s="52"/>
      <c r="AM45" s="49">
        <f>-SQRT(3)*AK22*AK45*AQ10/1000</f>
        <v>-2.217025099760658</v>
      </c>
      <c r="AN45" s="49"/>
      <c r="AO45" s="49"/>
      <c r="AP45" s="49">
        <f>-SQRT(3)*AK22*AK45*SIN(ACOS(AQ10))/1000</f>
        <v>-1.6627687559949764</v>
      </c>
      <c r="AQ45" s="49"/>
      <c r="AR45" s="50"/>
    </row>
    <row r="46" spans="1:44" x14ac:dyDescent="0.2">
      <c r="A46" s="57" t="s">
        <v>438</v>
      </c>
      <c r="B46" s="58"/>
      <c r="C46" s="58"/>
      <c r="D46" s="58"/>
      <c r="E46" s="15"/>
      <c r="F46" s="15"/>
      <c r="G46" s="15"/>
      <c r="H46" s="15"/>
      <c r="I46" s="15"/>
      <c r="J46" s="15"/>
      <c r="K46" s="15"/>
      <c r="L46" s="21"/>
      <c r="M46" s="51">
        <v>0</v>
      </c>
      <c r="N46" s="52"/>
      <c r="O46" s="49">
        <f>-SQRT(3)*M22*M46*S10/1000</f>
        <v>0</v>
      </c>
      <c r="P46" s="49"/>
      <c r="Q46" s="49"/>
      <c r="R46" s="49">
        <f>-SQRT(3)*M22*M46*SIN(ACOS(S10))/1000</f>
        <v>0</v>
      </c>
      <c r="S46" s="49"/>
      <c r="T46" s="50"/>
      <c r="U46" s="51">
        <v>0</v>
      </c>
      <c r="V46" s="52"/>
      <c r="W46" s="49">
        <f>-SQRT(3)*U22*U46*AA10/1000</f>
        <v>0</v>
      </c>
      <c r="X46" s="49"/>
      <c r="Y46" s="49"/>
      <c r="Z46" s="49">
        <f>-SQRT(3)*U22*U46*SIN(ACOS(AA10))/1000</f>
        <v>0</v>
      </c>
      <c r="AA46" s="49"/>
      <c r="AB46" s="50"/>
      <c r="AC46" s="51">
        <v>0</v>
      </c>
      <c r="AD46" s="52"/>
      <c r="AE46" s="49">
        <f>-SQRT(3)*AC22*AC46*AI10/1000</f>
        <v>0</v>
      </c>
      <c r="AF46" s="49"/>
      <c r="AG46" s="49"/>
      <c r="AH46" s="49">
        <f>-SQRT(3)*AC22*AC46*SIN(ACOS(AI10))/1000</f>
        <v>0</v>
      </c>
      <c r="AI46" s="49"/>
      <c r="AJ46" s="50"/>
      <c r="AK46" s="51">
        <v>0</v>
      </c>
      <c r="AL46" s="52"/>
      <c r="AM46" s="49">
        <f>-SQRT(3)*AK22*AK46*AQ10/1000</f>
        <v>0</v>
      </c>
      <c r="AN46" s="49"/>
      <c r="AO46" s="49"/>
      <c r="AP46" s="49">
        <f>-SQRT(3)*AK22*AK46*SIN(ACOS(AQ10))/1000</f>
        <v>0</v>
      </c>
      <c r="AQ46" s="49"/>
      <c r="AR46" s="50"/>
    </row>
    <row r="47" spans="1:44" x14ac:dyDescent="0.2">
      <c r="A47" s="57" t="s">
        <v>439</v>
      </c>
      <c r="B47" s="58"/>
      <c r="C47" s="58"/>
      <c r="D47" s="58"/>
      <c r="E47" s="15"/>
      <c r="F47" s="15"/>
      <c r="G47" s="15"/>
      <c r="H47" s="15"/>
      <c r="I47" s="15"/>
      <c r="J47" s="15"/>
      <c r="K47" s="15"/>
      <c r="L47" s="21"/>
      <c r="M47" s="51">
        <v>23</v>
      </c>
      <c r="N47" s="52"/>
      <c r="O47" s="49">
        <f>-SQRT(3)*M22*M47*S10/1000</f>
        <v>-0.20077933868389899</v>
      </c>
      <c r="P47" s="49"/>
      <c r="Q47" s="49"/>
      <c r="R47" s="49">
        <f>-SQRT(3)*M22*M47*SIN(ACOS(S10))/1000</f>
        <v>-0.15058449777991326</v>
      </c>
      <c r="S47" s="49"/>
      <c r="T47" s="50"/>
      <c r="U47" s="51">
        <v>10</v>
      </c>
      <c r="V47" s="52"/>
      <c r="W47" s="49">
        <f>-SQRT(3)*U22*U47*AA10/1000</f>
        <v>-8.7295364645173484E-2</v>
      </c>
      <c r="X47" s="49"/>
      <c r="Y47" s="49"/>
      <c r="Z47" s="49">
        <f>-SQRT(3)*U22*U47*SIN(ACOS(AA10))/1000</f>
        <v>-6.547152077387533E-2</v>
      </c>
      <c r="AA47" s="49"/>
      <c r="AB47" s="50"/>
      <c r="AC47" s="51">
        <v>21</v>
      </c>
      <c r="AD47" s="52"/>
      <c r="AE47" s="49">
        <f>-SQRT(3)*AC22*AC47*AI10/1000</f>
        <v>-0.18332026575486429</v>
      </c>
      <c r="AF47" s="49"/>
      <c r="AG47" s="49"/>
      <c r="AH47" s="49">
        <f>-SQRT(3)*AC22*AC47*SIN(ACOS(AI10))/1000</f>
        <v>-0.13749019362513817</v>
      </c>
      <c r="AI47" s="49"/>
      <c r="AJ47" s="50"/>
      <c r="AK47" s="51">
        <v>23</v>
      </c>
      <c r="AL47" s="52"/>
      <c r="AM47" s="49">
        <f>-SQRT(3)*AK22*AK47*AQ10/1000</f>
        <v>-0.20396630917798053</v>
      </c>
      <c r="AN47" s="49"/>
      <c r="AO47" s="49"/>
      <c r="AP47" s="49">
        <f>-SQRT(3)*AK22*AK47*SIN(ACOS(AQ10))/1000</f>
        <v>-0.15297472555153779</v>
      </c>
      <c r="AQ47" s="49"/>
      <c r="AR47" s="50"/>
    </row>
    <row r="48" spans="1:44" x14ac:dyDescent="0.2">
      <c r="A48" s="57" t="s">
        <v>440</v>
      </c>
      <c r="B48" s="58"/>
      <c r="C48" s="58"/>
      <c r="D48" s="58"/>
      <c r="E48" s="15"/>
      <c r="F48" s="15"/>
      <c r="G48" s="15"/>
      <c r="H48" s="15"/>
      <c r="I48" s="15"/>
      <c r="J48" s="15"/>
      <c r="K48" s="15"/>
      <c r="L48" s="21"/>
      <c r="M48" s="51">
        <v>1</v>
      </c>
      <c r="N48" s="52"/>
      <c r="O48" s="49">
        <f>-SQRT(3)*M22*M48*S10/1000</f>
        <v>-8.7295364645173477E-3</v>
      </c>
      <c r="P48" s="49"/>
      <c r="Q48" s="49"/>
      <c r="R48" s="49">
        <f>-SQRT(3)*M22*M48*SIN(ACOS(S10))/1000</f>
        <v>-6.5471520773875327E-3</v>
      </c>
      <c r="S48" s="49"/>
      <c r="T48" s="50"/>
      <c r="U48" s="51">
        <v>1</v>
      </c>
      <c r="V48" s="52"/>
      <c r="W48" s="49">
        <f>-SQRT(3)*U22*U48*AA10/1000</f>
        <v>-8.7295364645173477E-3</v>
      </c>
      <c r="X48" s="49"/>
      <c r="Y48" s="49"/>
      <c r="Z48" s="49">
        <f>-SQRT(3)*U22*U48*SIN(ACOS(AA10))/1000</f>
        <v>-6.5471520773875327E-3</v>
      </c>
      <c r="AA48" s="49"/>
      <c r="AB48" s="50"/>
      <c r="AC48" s="51">
        <v>1</v>
      </c>
      <c r="AD48" s="52"/>
      <c r="AE48" s="49">
        <f>-SQRT(3)*AC22*AC48*AI10/1000</f>
        <v>-8.7295364645173477E-3</v>
      </c>
      <c r="AF48" s="49"/>
      <c r="AG48" s="49"/>
      <c r="AH48" s="49">
        <f>-SQRT(3)*AC22*AC48*SIN(ACOS(AI10))/1000</f>
        <v>-6.5471520773875327E-3</v>
      </c>
      <c r="AI48" s="49"/>
      <c r="AJ48" s="50"/>
      <c r="AK48" s="51">
        <v>1</v>
      </c>
      <c r="AL48" s="52"/>
      <c r="AM48" s="49">
        <f>-SQRT(3)*AK22*AK48*AQ10/1000</f>
        <v>-8.8681003990426326E-3</v>
      </c>
      <c r="AN48" s="49"/>
      <c r="AO48" s="49"/>
      <c r="AP48" s="49">
        <f>-SQRT(3)*AK22*AK48*SIN(ACOS(AQ10))/1000</f>
        <v>-6.6510750239799051E-3</v>
      </c>
      <c r="AQ48" s="49"/>
      <c r="AR48" s="50"/>
    </row>
    <row r="49" spans="1:44" x14ac:dyDescent="0.2">
      <c r="A49" s="57" t="s">
        <v>441</v>
      </c>
      <c r="B49" s="58"/>
      <c r="C49" s="58"/>
      <c r="D49" s="58"/>
      <c r="E49" s="15"/>
      <c r="F49" s="15"/>
      <c r="G49" s="15"/>
      <c r="H49" s="15"/>
      <c r="I49" s="15"/>
      <c r="J49" s="15"/>
      <c r="K49" s="15"/>
      <c r="L49" s="21"/>
      <c r="M49" s="51">
        <v>0</v>
      </c>
      <c r="N49" s="52"/>
      <c r="O49" s="49">
        <f>-SQRT(3)*M22*M49*S10/1000</f>
        <v>0</v>
      </c>
      <c r="P49" s="49"/>
      <c r="Q49" s="49"/>
      <c r="R49" s="49">
        <f>-SQRT(3)*M22*M49*SIN(ACOS(S10))/1000</f>
        <v>0</v>
      </c>
      <c r="S49" s="49"/>
      <c r="T49" s="50"/>
      <c r="U49" s="51">
        <v>0</v>
      </c>
      <c r="V49" s="52"/>
      <c r="W49" s="49">
        <f>-SQRT(3)*U22*U49*AA10/1000</f>
        <v>0</v>
      </c>
      <c r="X49" s="49"/>
      <c r="Y49" s="49"/>
      <c r="Z49" s="49">
        <f>-SQRT(3)*U22*U49*SIN(ACOS(AA10))/1000</f>
        <v>0</v>
      </c>
      <c r="AA49" s="49"/>
      <c r="AB49" s="50"/>
      <c r="AC49" s="51">
        <v>0</v>
      </c>
      <c r="AD49" s="52"/>
      <c r="AE49" s="49">
        <f>-SQRT(3)*AC22*AC49*AI10/1000</f>
        <v>0</v>
      </c>
      <c r="AF49" s="49"/>
      <c r="AG49" s="49"/>
      <c r="AH49" s="49">
        <f>-SQRT(3)*AC22*AC49*SIN(ACOS(AI10))/1000</f>
        <v>0</v>
      </c>
      <c r="AI49" s="49"/>
      <c r="AJ49" s="50"/>
      <c r="AK49" s="51">
        <v>0</v>
      </c>
      <c r="AL49" s="52"/>
      <c r="AM49" s="49">
        <f>-SQRT(3)*AK22*AK49*AQ10/1000</f>
        <v>0</v>
      </c>
      <c r="AN49" s="49"/>
      <c r="AO49" s="49"/>
      <c r="AP49" s="49">
        <f>-SQRT(3)*AK22*AK49*SIN(ACOS(AQ10))/1000</f>
        <v>0</v>
      </c>
      <c r="AQ49" s="49"/>
      <c r="AR49" s="50"/>
    </row>
    <row r="50" spans="1:44" ht="13.5" thickBot="1" x14ac:dyDescent="0.25">
      <c r="A50" s="53" t="s">
        <v>76</v>
      </c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6"/>
      <c r="M50" s="47"/>
      <c r="N50" s="48"/>
      <c r="O50" s="42">
        <f>SUM(O39:Q49)</f>
        <v>-6.9836291716138726E-2</v>
      </c>
      <c r="P50" s="42"/>
      <c r="Q50" s="42"/>
      <c r="R50" s="42">
        <f>SUM(R39:T49)</f>
        <v>-5.237721661910013E-2</v>
      </c>
      <c r="S50" s="42"/>
      <c r="T50" s="43"/>
      <c r="U50" s="47"/>
      <c r="V50" s="48"/>
      <c r="W50" s="42">
        <f>SUM(W39:Y49)</f>
        <v>-2.6188609393552022E-2</v>
      </c>
      <c r="X50" s="42"/>
      <c r="Y50" s="42"/>
      <c r="Z50" s="42">
        <f>SUM(Z39:AB49)</f>
        <v>-1.964145623216209E-2</v>
      </c>
      <c r="AA50" s="42"/>
      <c r="AB50" s="43"/>
      <c r="AC50" s="47"/>
      <c r="AD50" s="48"/>
      <c r="AE50" s="42">
        <f>SUM(AE39:AG49)</f>
        <v>4.3647682322586728E-2</v>
      </c>
      <c r="AF50" s="42"/>
      <c r="AG50" s="42"/>
      <c r="AH50" s="42">
        <f>SUM(AH39:AJ49)</f>
        <v>3.2735760386938019E-2</v>
      </c>
      <c r="AI50" s="42"/>
      <c r="AJ50" s="43"/>
      <c r="AK50" s="47"/>
      <c r="AL50" s="48"/>
      <c r="AM50" s="42">
        <f>SUM(AM39:AO49)</f>
        <v>-5.3208602394255303E-2</v>
      </c>
      <c r="AN50" s="42"/>
      <c r="AO50" s="42"/>
      <c r="AP50" s="42">
        <f>SUM(AP39:AR49)</f>
        <v>-3.9906450143879862E-2</v>
      </c>
      <c r="AQ50" s="42"/>
      <c r="AR50" s="43"/>
    </row>
    <row r="51" spans="1:44" ht="13.5" thickBot="1" x14ac:dyDescent="0.25">
      <c r="A51" s="44" t="s">
        <v>77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33"/>
      <c r="N51" s="34"/>
      <c r="O51" s="31">
        <f>SUM(O27:Q36)+SUM(O39:Q49)</f>
        <v>-5.0697129755663595E-2</v>
      </c>
      <c r="P51" s="31"/>
      <c r="Q51" s="31"/>
      <c r="R51" s="31">
        <f>SUM(R27:T36)+SUM(R39:T49)</f>
        <v>-4.0515830551245295E-2</v>
      </c>
      <c r="S51" s="31"/>
      <c r="T51" s="32"/>
      <c r="U51" s="33"/>
      <c r="V51" s="34"/>
      <c r="W51" s="31">
        <f>SUM(W27:Y36)+SUM(W39:Y49)</f>
        <v>-7.3438957978142864E-3</v>
      </c>
      <c r="X51" s="31"/>
      <c r="Y51" s="31"/>
      <c r="Z51" s="31">
        <f>SUM(Z27:AB36)+SUM(Z39:AB49)</f>
        <v>-7.9625528528604623E-3</v>
      </c>
      <c r="AA51" s="31"/>
      <c r="AB51" s="32"/>
      <c r="AC51" s="33"/>
      <c r="AD51" s="34"/>
      <c r="AE51" s="31">
        <f>SUM(AE27:AG36)+SUM(AE39:AG49)</f>
        <v>6.278684428306186E-2</v>
      </c>
      <c r="AF51" s="31"/>
      <c r="AG51" s="31"/>
      <c r="AH51" s="31">
        <f>SUM(AH27:AJ36)+SUM(AH39:AJ49)</f>
        <v>4.4597146454792853E-2</v>
      </c>
      <c r="AI51" s="31"/>
      <c r="AJ51" s="32"/>
      <c r="AK51" s="33"/>
      <c r="AL51" s="34"/>
      <c r="AM51" s="31">
        <f>SUM(AM27:AO36)+SUM(AM39:AO49)</f>
        <v>-5.3208602394255303E-2</v>
      </c>
      <c r="AN51" s="31"/>
      <c r="AO51" s="31"/>
      <c r="AP51" s="31">
        <f>SUM(AP27:AR36)+SUM(AP39:AR49)</f>
        <v>-0.51275632061018361</v>
      </c>
      <c r="AQ51" s="31"/>
      <c r="AR51" s="32"/>
    </row>
    <row r="52" spans="1:44" ht="13.5" thickBo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</row>
    <row r="53" spans="1:44" ht="13.5" thickBot="1" x14ac:dyDescent="0.25">
      <c r="A53" s="36" t="s">
        <v>78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39" t="s">
        <v>526</v>
      </c>
      <c r="N53" s="40"/>
      <c r="O53" s="40"/>
      <c r="P53" s="40"/>
      <c r="Q53" s="40"/>
      <c r="R53" s="40"/>
      <c r="S53" s="40"/>
      <c r="T53" s="41"/>
      <c r="U53" s="39" t="s">
        <v>531</v>
      </c>
      <c r="V53" s="40"/>
      <c r="W53" s="40"/>
      <c r="X53" s="40"/>
      <c r="Y53" s="40"/>
      <c r="Z53" s="40"/>
      <c r="AA53" s="40"/>
      <c r="AB53" s="41"/>
      <c r="AC53" s="39"/>
      <c r="AD53" s="40"/>
      <c r="AE53" s="40"/>
      <c r="AF53" s="40"/>
      <c r="AG53" s="40"/>
      <c r="AH53" s="40"/>
      <c r="AI53" s="40"/>
      <c r="AJ53" s="41"/>
      <c r="AK53" s="39"/>
      <c r="AL53" s="40"/>
      <c r="AM53" s="40"/>
      <c r="AN53" s="40"/>
      <c r="AO53" s="40"/>
      <c r="AP53" s="40"/>
      <c r="AQ53" s="40"/>
      <c r="AR53" s="41"/>
    </row>
    <row r="55" spans="1:44" x14ac:dyDescent="0.2">
      <c r="M55" s="18" t="s">
        <v>79</v>
      </c>
      <c r="Y55" s="18" t="s">
        <v>80</v>
      </c>
    </row>
  </sheetData>
  <mergeCells count="602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6:AJ36"/>
    <mergeCell ref="AK36:AL36"/>
    <mergeCell ref="AM36:AO36"/>
    <mergeCell ref="AP36:AR36"/>
    <mergeCell ref="A37:L37"/>
    <mergeCell ref="M37:N37"/>
    <mergeCell ref="O37:Q37"/>
    <mergeCell ref="R37:T37"/>
    <mergeCell ref="U37:V37"/>
    <mergeCell ref="W37:Y37"/>
    <mergeCell ref="AC39:AD39"/>
    <mergeCell ref="AE39:AG39"/>
    <mergeCell ref="AH39:AJ39"/>
    <mergeCell ref="AK39:AL39"/>
    <mergeCell ref="AM39:AO39"/>
    <mergeCell ref="AP39:AR39"/>
    <mergeCell ref="AP37:AR37"/>
    <mergeCell ref="A38:D38"/>
    <mergeCell ref="E38:AR38"/>
    <mergeCell ref="A39:D39"/>
    <mergeCell ref="M39:N39"/>
    <mergeCell ref="O39:Q39"/>
    <mergeCell ref="R39:T39"/>
    <mergeCell ref="U39:V39"/>
    <mergeCell ref="W39:Y39"/>
    <mergeCell ref="Z39:AB39"/>
    <mergeCell ref="Z37:AB37"/>
    <mergeCell ref="AC37:AD37"/>
    <mergeCell ref="AE37:AG37"/>
    <mergeCell ref="AH37:AJ37"/>
    <mergeCell ref="AK37:AL37"/>
    <mergeCell ref="AM37:AO37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40:D40"/>
    <mergeCell ref="M40:N40"/>
    <mergeCell ref="O40:Q40"/>
    <mergeCell ref="R40:T40"/>
    <mergeCell ref="U40:V40"/>
    <mergeCell ref="W40:Y40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9:AJ49"/>
    <mergeCell ref="AK49:AL49"/>
    <mergeCell ref="AM49:AO49"/>
    <mergeCell ref="AP49:AR49"/>
    <mergeCell ref="A50:L50"/>
    <mergeCell ref="M50:N50"/>
    <mergeCell ref="O50:Q50"/>
    <mergeCell ref="R50:T50"/>
    <mergeCell ref="U50:V50"/>
    <mergeCell ref="W50:Y50"/>
    <mergeCell ref="AP50:AR50"/>
    <mergeCell ref="A51:L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51:AJ51"/>
    <mergeCell ref="AK51:AL51"/>
    <mergeCell ref="AM51:AO51"/>
    <mergeCell ref="AP51:AR51"/>
    <mergeCell ref="A52:AR52"/>
    <mergeCell ref="A53:L53"/>
    <mergeCell ref="M53:T53"/>
    <mergeCell ref="U53:AB53"/>
    <mergeCell ref="AC53:AJ53"/>
    <mergeCell ref="AK53:AR53"/>
  </mergeCells>
  <pageMargins left="0.7" right="0.7" top="0.75" bottom="0.75" header="0.3" footer="0.3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1"/>
  <sheetViews>
    <sheetView workbookViewId="0">
      <pane ySplit="3" topLeftCell="A4" activePane="bottomLeft" state="frozenSplit"/>
      <selection pane="bottomLeft" activeCell="C131" sqref="C131:AE141"/>
    </sheetView>
  </sheetViews>
  <sheetFormatPr defaultRowHeight="12.75" x14ac:dyDescent="0.2"/>
  <cols>
    <col min="1" max="4" width="7.140625" style="22" customWidth="1"/>
    <col min="5" max="12" width="5.28515625" style="22" customWidth="1"/>
    <col min="13" max="44" width="3.28515625" style="22" customWidth="1"/>
    <col min="45" max="16384" width="9.140625" style="22"/>
  </cols>
  <sheetData>
    <row r="1" spans="1:44" ht="30" customHeight="1" x14ac:dyDescent="0.2">
      <c r="A1" s="201" t="s">
        <v>442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30" t="s">
        <v>3</v>
      </c>
      <c r="B5" s="27" t="s">
        <v>4</v>
      </c>
      <c r="C5" s="27" t="s">
        <v>5</v>
      </c>
      <c r="D5" s="23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28" t="s">
        <v>15</v>
      </c>
      <c r="B6" s="25">
        <v>40</v>
      </c>
      <c r="C6" s="26">
        <v>4.3000001460313797E-2</v>
      </c>
      <c r="D6" s="6">
        <v>0.15199999511241913</v>
      </c>
      <c r="E6" s="111">
        <v>110</v>
      </c>
      <c r="F6" s="112"/>
      <c r="G6" s="113" t="s">
        <v>243</v>
      </c>
      <c r="H6" s="113"/>
      <c r="I6" s="195">
        <v>0.15800000727176666</v>
      </c>
      <c r="J6" s="195"/>
      <c r="K6" s="195">
        <v>10.600000381469727</v>
      </c>
      <c r="L6" s="196"/>
      <c r="M6" s="220">
        <f>IF(OR(M36=0,O6=0),0,ABS(1000*O6/(SQRT(3)*M36*COS(ATAN(Q6/O6)))))</f>
        <v>21.215298217114707</v>
      </c>
      <c r="N6" s="221"/>
      <c r="O6" s="182">
        <f>M29</f>
        <v>3.2846637510702386</v>
      </c>
      <c r="P6" s="182"/>
      <c r="Q6" s="182">
        <f>R29</f>
        <v>2.716647177554703</v>
      </c>
      <c r="R6" s="182"/>
      <c r="S6" s="183">
        <f>IF(O6=0,0,COS(ATAN(Q6/O6)))</f>
        <v>0.77058962986824031</v>
      </c>
      <c r="T6" s="184"/>
      <c r="U6" s="222">
        <f>IF(OR(U36=0,W6=0),0,ABS(1000*W6/(SQRT(3)*U36*COS(ATAN(Y6/W6)))))</f>
        <v>21.168111975264704</v>
      </c>
      <c r="V6" s="221"/>
      <c r="W6" s="182">
        <f>U29</f>
        <v>3.2846284285759735</v>
      </c>
      <c r="X6" s="182"/>
      <c r="Y6" s="182">
        <f>Z29</f>
        <v>2.6436992560785337</v>
      </c>
      <c r="Z6" s="182"/>
      <c r="AA6" s="183">
        <f>IF(W6=0,0,COS(ATAN(Y6/W6)))</f>
        <v>0.77901470469486045</v>
      </c>
      <c r="AB6" s="184"/>
      <c r="AC6" s="222">
        <f>IF(OR(AC36=0,AE6=0),0,ABS(1000*AE6/(SQRT(3)*AC36*COS(ATAN(AG6/AE6)))))</f>
        <v>20.497192948092135</v>
      </c>
      <c r="AD6" s="221"/>
      <c r="AE6" s="182">
        <f>AC29</f>
        <v>3.2845287234498652</v>
      </c>
      <c r="AF6" s="182"/>
      <c r="AG6" s="182">
        <f>AH29</f>
        <v>2.4250204053350437</v>
      </c>
      <c r="AH6" s="182"/>
      <c r="AI6" s="183">
        <f>IF(AE6=0,0,COS(ATAN(AG6/AE6)))</f>
        <v>0.8044891794599085</v>
      </c>
      <c r="AJ6" s="184"/>
      <c r="AK6" s="222">
        <f>IF(OR(AK36=0,AM6=0),0,ABS(1000*AM6/(SQRT(3)*AK36*COS(ATAN(AO6/AM6)))))</f>
        <v>25.969214883498665</v>
      </c>
      <c r="AL6" s="221"/>
      <c r="AM6" s="182">
        <f>AK29</f>
        <v>4.3654881132487748</v>
      </c>
      <c r="AN6" s="182"/>
      <c r="AO6" s="182">
        <f>AP29</f>
        <v>2.7747681633166343</v>
      </c>
      <c r="AP6" s="182"/>
      <c r="AQ6" s="183">
        <f>IF(AM6=0,0,COS(ATAN(AO6/AM6)))</f>
        <v>0.84394767742438248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0.15800000727176666</v>
      </c>
      <c r="J7" s="190"/>
      <c r="K7" s="190">
        <f>K6</f>
        <v>10.600000381469727</v>
      </c>
      <c r="L7" s="191"/>
      <c r="M7" s="212">
        <f>IF(OR(M42=0,O7=0),0,ABS(1000*O7/(SQRT(3)*M42*COS(ATAN(Q7/O7)))))</f>
        <v>91.85586763563424</v>
      </c>
      <c r="N7" s="210"/>
      <c r="O7" s="211">
        <v>0.72000002861022949</v>
      </c>
      <c r="P7" s="211"/>
      <c r="Q7" s="211">
        <v>0.72000002861022949</v>
      </c>
      <c r="R7" s="211"/>
      <c r="S7" s="207">
        <f>IF(O7=0,0,COS(ATAN(Q7/O7)))</f>
        <v>0.70710678118654757</v>
      </c>
      <c r="T7" s="208"/>
      <c r="U7" s="209">
        <f>IF(OR(U42=0,W7=0),0,ABS(1000*W7/(SQRT(3)*U42*COS(ATAN(Y7/W7)))))</f>
        <v>86.039486539320677</v>
      </c>
      <c r="V7" s="210"/>
      <c r="W7" s="211">
        <v>0.72000002861022949</v>
      </c>
      <c r="X7" s="211"/>
      <c r="Y7" s="211">
        <v>0.64800000190734863</v>
      </c>
      <c r="Z7" s="211"/>
      <c r="AA7" s="207">
        <f>IF(W7=0,0,COS(ATAN(Y7/W7)))</f>
        <v>0.74329415848578018</v>
      </c>
      <c r="AB7" s="208"/>
      <c r="AC7" s="209">
        <f>IF(OR(AC42=0,AE7=0),0,ABS(1000*AE7/(SQRT(3)*AC42*COS(ATAN(AG7/AE7)))))</f>
        <v>117.09623028985357</v>
      </c>
      <c r="AD7" s="210"/>
      <c r="AE7" s="211">
        <v>1.0800000429153442</v>
      </c>
      <c r="AF7" s="211"/>
      <c r="AG7" s="211">
        <v>0.75599998235702515</v>
      </c>
      <c r="AH7" s="211"/>
      <c r="AI7" s="207">
        <f>IF(AE7=0,0,COS(ATAN(AG7/AE7)))</f>
        <v>0.81923193751184087</v>
      </c>
      <c r="AJ7" s="208"/>
      <c r="AK7" s="209">
        <f>IF(OR(AK42=0,AM7=0),0,ABS(1000*AM7/(SQRT(3)*AK42*COS(ATAN(AO7/AM7)))))</f>
        <v>115.29227532096597</v>
      </c>
      <c r="AL7" s="210"/>
      <c r="AM7" s="211">
        <v>1.0800000429153442</v>
      </c>
      <c r="AN7" s="211"/>
      <c r="AO7" s="211">
        <v>0.72000002861022949</v>
      </c>
      <c r="AP7" s="211"/>
      <c r="AQ7" s="207">
        <f>IF(AM7=0,0,COS(ATAN(AO7/AM7)))</f>
        <v>0.83205029433784372</v>
      </c>
      <c r="AR7" s="208"/>
    </row>
    <row r="8" spans="1:44" x14ac:dyDescent="0.2">
      <c r="A8" s="185"/>
      <c r="B8" s="186"/>
      <c r="C8" s="186"/>
      <c r="D8" s="187"/>
      <c r="E8" s="104">
        <v>6</v>
      </c>
      <c r="F8" s="105"/>
      <c r="G8" s="106" t="s">
        <v>20</v>
      </c>
      <c r="H8" s="106"/>
      <c r="I8" s="190">
        <f>I6</f>
        <v>0.15800000727176666</v>
      </c>
      <c r="J8" s="190"/>
      <c r="K8" s="190">
        <f>K6</f>
        <v>10.600000381469727</v>
      </c>
      <c r="L8" s="191"/>
      <c r="M8" s="212">
        <f>IF(OR(M43=0,O8=0),0,ABS(1000*O8/(SQRT(3)*M43*COS(ATAN(Q8/O8)))))</f>
        <v>279.3686999195279</v>
      </c>
      <c r="N8" s="210"/>
      <c r="O8" s="211">
        <v>2.5199999809265137</v>
      </c>
      <c r="P8" s="211"/>
      <c r="Q8" s="211">
        <v>1.7999999523162842</v>
      </c>
      <c r="R8" s="211"/>
      <c r="S8" s="207">
        <f>IF(O8=0,0,COS(ATAN(Q8/O8)))</f>
        <v>0.81373347640861127</v>
      </c>
      <c r="T8" s="208"/>
      <c r="U8" s="209">
        <f>IF(OR(U43=0,W8=0),0,ABS(1000*W8/(SQRT(3)*U43*COS(ATAN(Y8/W8)))))</f>
        <v>275.07072401963899</v>
      </c>
      <c r="V8" s="210"/>
      <c r="W8" s="211">
        <v>2.5199999809265137</v>
      </c>
      <c r="X8" s="211"/>
      <c r="Y8" s="211">
        <v>1.7999999523162842</v>
      </c>
      <c r="Z8" s="211"/>
      <c r="AA8" s="207">
        <f>IF(W8=0,0,COS(ATAN(Y8/W8)))</f>
        <v>0.81373347640861127</v>
      </c>
      <c r="AB8" s="208"/>
      <c r="AC8" s="209">
        <f>IF(OR(AC43=0,AE8=0),0,ABS(1000*AE8/(SQRT(3)*AC43*COS(ATAN(AG8/AE8)))))</f>
        <v>232.37350446979542</v>
      </c>
      <c r="AD8" s="210"/>
      <c r="AE8" s="211">
        <v>2.1600000858306885</v>
      </c>
      <c r="AF8" s="211"/>
      <c r="AG8" s="211">
        <v>1.4759999513626099</v>
      </c>
      <c r="AH8" s="211"/>
      <c r="AI8" s="207">
        <f>IF(AE8=0,0,COS(ATAN(AG8/AE8)))</f>
        <v>0.82564466060422625</v>
      </c>
      <c r="AJ8" s="208"/>
      <c r="AK8" s="209">
        <f>IF(OR(AK43=0,AM8=0),0,ABS(1000*AM8/(SQRT(3)*AK43*COS(ATAN(AO8/AM8)))))</f>
        <v>330.78110814369836</v>
      </c>
      <c r="AL8" s="210"/>
      <c r="AM8" s="211">
        <v>3.2400000095367432</v>
      </c>
      <c r="AN8" s="211"/>
      <c r="AO8" s="211">
        <v>1.8359999656677246</v>
      </c>
      <c r="AP8" s="211"/>
      <c r="AQ8" s="207">
        <f>IF(AM8=0,0,COS(ATAN(AO8/AM8)))</f>
        <v>0.87002219042541806</v>
      </c>
      <c r="AR8" s="208"/>
    </row>
    <row r="9" spans="1:44" ht="15.75" customHeight="1" thickBot="1" x14ac:dyDescent="0.25">
      <c r="A9" s="188"/>
      <c r="B9" s="189"/>
      <c r="C9" s="189"/>
      <c r="D9" s="189"/>
      <c r="E9" s="175" t="s">
        <v>17</v>
      </c>
      <c r="F9" s="176"/>
      <c r="G9" s="176"/>
      <c r="H9" s="176"/>
      <c r="I9" s="176"/>
      <c r="J9" s="176"/>
      <c r="K9" s="176"/>
      <c r="L9" s="181"/>
      <c r="M9" s="176">
        <v>13</v>
      </c>
      <c r="N9" s="176"/>
      <c r="O9" s="176"/>
      <c r="P9" s="160" t="s">
        <v>18</v>
      </c>
      <c r="Q9" s="160"/>
      <c r="R9" s="173"/>
      <c r="S9" s="173"/>
      <c r="T9" s="174"/>
      <c r="U9" s="175">
        <v>13</v>
      </c>
      <c r="V9" s="176"/>
      <c r="W9" s="176"/>
      <c r="X9" s="160" t="s">
        <v>18</v>
      </c>
      <c r="Y9" s="160"/>
      <c r="Z9" s="173"/>
      <c r="AA9" s="173"/>
      <c r="AB9" s="174"/>
      <c r="AC9" s="175">
        <v>13</v>
      </c>
      <c r="AD9" s="176"/>
      <c r="AE9" s="176"/>
      <c r="AF9" s="160" t="s">
        <v>18</v>
      </c>
      <c r="AG9" s="160"/>
      <c r="AH9" s="173"/>
      <c r="AI9" s="173"/>
      <c r="AJ9" s="174"/>
      <c r="AK9" s="175">
        <v>13</v>
      </c>
      <c r="AL9" s="176"/>
      <c r="AM9" s="176"/>
      <c r="AN9" s="160" t="s">
        <v>18</v>
      </c>
      <c r="AO9" s="160"/>
      <c r="AP9" s="173"/>
      <c r="AQ9" s="173"/>
      <c r="AR9" s="174"/>
    </row>
    <row r="10" spans="1:44" x14ac:dyDescent="0.2">
      <c r="A10" s="28" t="s">
        <v>19</v>
      </c>
      <c r="B10" s="25">
        <v>40</v>
      </c>
      <c r="C10" s="26">
        <v>4.1999999433755875E-2</v>
      </c>
      <c r="D10" s="6">
        <v>0.14000000059604645</v>
      </c>
      <c r="E10" s="111">
        <v>110</v>
      </c>
      <c r="F10" s="112"/>
      <c r="G10" s="113" t="s">
        <v>244</v>
      </c>
      <c r="H10" s="113"/>
      <c r="I10" s="195">
        <v>1.6000000759959221E-2</v>
      </c>
      <c r="J10" s="195"/>
      <c r="K10" s="195">
        <v>10.5</v>
      </c>
      <c r="L10" s="196"/>
      <c r="M10" s="220">
        <f>IF(OR(M37=0,O10=0),0,ABS(1000*O10/(SQRT(3)*M37*COS(ATAN(Q10/O10)))))</f>
        <v>62.213784977847595</v>
      </c>
      <c r="N10" s="221"/>
      <c r="O10" s="182">
        <f>M30</f>
        <v>10.123478931373626</v>
      </c>
      <c r="P10" s="182"/>
      <c r="Q10" s="182">
        <f>R30</f>
        <v>7.3322397827686867</v>
      </c>
      <c r="R10" s="182"/>
      <c r="S10" s="183">
        <f>IF(O10=0,0,COS(ATAN(Q10/O10)))</f>
        <v>0.80988721449107637</v>
      </c>
      <c r="T10" s="184"/>
      <c r="U10" s="222">
        <f>IF(OR(U37=0,W10=0),0,ABS(1000*W10/(SQRT(3)*U37*COS(ATAN(Y10/W10)))))</f>
        <v>81.087179018846598</v>
      </c>
      <c r="V10" s="221"/>
      <c r="W10" s="182">
        <f>U30</f>
        <v>14.444526893203822</v>
      </c>
      <c r="X10" s="182"/>
      <c r="Y10" s="182">
        <f>Z30</f>
        <v>7.535284662316668</v>
      </c>
      <c r="Z10" s="182"/>
      <c r="AA10" s="183">
        <f>IF(W10=0,0,COS(ATAN(Y10/W10)))</f>
        <v>0.88660977147623155</v>
      </c>
      <c r="AB10" s="184"/>
      <c r="AC10" s="222">
        <f>IF(OR(AC37=0,AE10=0),0,ABS(1000*AE10/(SQRT(3)*AC37*COS(ATAN(AG10/AE10)))))</f>
        <v>69.167792714022141</v>
      </c>
      <c r="AD10" s="221"/>
      <c r="AE10" s="182">
        <f>AC30</f>
        <v>11.923836040553292</v>
      </c>
      <c r="AF10" s="182"/>
      <c r="AG10" s="182">
        <f>AH30</f>
        <v>7.1379307632678772</v>
      </c>
      <c r="AH10" s="182"/>
      <c r="AI10" s="183">
        <f>IF(AE10=0,0,COS(ATAN(AG10/AE10)))</f>
        <v>0.85801219853990252</v>
      </c>
      <c r="AJ10" s="184"/>
      <c r="AK10" s="222">
        <f>IF(OR(AK37=0,AM10=0),0,ABS(1000*AM10/(SQRT(3)*AK37*COS(ATAN(AO10/AM10)))))</f>
        <v>83.365486845311807</v>
      </c>
      <c r="AL10" s="221"/>
      <c r="AM10" s="182">
        <f>AK30</f>
        <v>14.884670264214632</v>
      </c>
      <c r="AN10" s="182"/>
      <c r="AO10" s="182">
        <f>AP30</f>
        <v>7.6809045705514905</v>
      </c>
      <c r="AP10" s="182"/>
      <c r="AQ10" s="183">
        <f>IF(AM10=0,0,COS(ATAN(AO10/AM10)))</f>
        <v>0.88865729620272649</v>
      </c>
      <c r="AR10" s="184"/>
    </row>
    <row r="11" spans="1:44" x14ac:dyDescent="0.2">
      <c r="A11" s="185"/>
      <c r="B11" s="186"/>
      <c r="C11" s="186"/>
      <c r="D11" s="187"/>
      <c r="E11" s="104">
        <v>6</v>
      </c>
      <c r="F11" s="105"/>
      <c r="G11" s="106" t="s">
        <v>83</v>
      </c>
      <c r="H11" s="106"/>
      <c r="I11" s="190">
        <f>I10</f>
        <v>1.6000000759959221E-2</v>
      </c>
      <c r="J11" s="190"/>
      <c r="K11" s="190">
        <f>K10</f>
        <v>10.5</v>
      </c>
      <c r="L11" s="191"/>
      <c r="M11" s="212">
        <f>IF(OR(M44=0,O11=0),0,ABS(1000*O11/(SQRT(3)*M44*COS(ATAN(Q11/O11)))))</f>
        <v>671.4792125590028</v>
      </c>
      <c r="N11" s="210"/>
      <c r="O11" s="211">
        <v>6.4800000190734863</v>
      </c>
      <c r="P11" s="211"/>
      <c r="Q11" s="211">
        <v>3.4200000762939453</v>
      </c>
      <c r="R11" s="211"/>
      <c r="S11" s="207">
        <f>IF(O11=0,0,COS(ATAN(Q11/O11)))</f>
        <v>0.88438474911586495</v>
      </c>
      <c r="T11" s="208"/>
      <c r="U11" s="209">
        <f>IF(OR(U44=0,W11=0),0,ABS(1000*W11/(SQRT(3)*U44*COS(ATAN(Y11/W11)))))</f>
        <v>569.77483210666855</v>
      </c>
      <c r="V11" s="210"/>
      <c r="W11" s="211">
        <v>5.4000000953674316</v>
      </c>
      <c r="X11" s="211"/>
      <c r="Y11" s="211">
        <v>3.2760000228881836</v>
      </c>
      <c r="Z11" s="211"/>
      <c r="AA11" s="207">
        <f>IF(W11=0,0,COS(ATAN(Y11/W11)))</f>
        <v>0.85496807426867349</v>
      </c>
      <c r="AB11" s="208"/>
      <c r="AC11" s="209">
        <f>IF(OR(AC44=0,AE11=0),0,ABS(1000*AE11/(SQRT(3)*AC44*COS(ATAN(AG11/AE11)))))</f>
        <v>620.18864868437026</v>
      </c>
      <c r="AD11" s="210"/>
      <c r="AE11" s="211">
        <v>6.119999885559082</v>
      </c>
      <c r="AF11" s="211"/>
      <c r="AG11" s="211">
        <v>3.1319999694824219</v>
      </c>
      <c r="AH11" s="211"/>
      <c r="AI11" s="207">
        <f>IF(AE11=0,0,COS(ATAN(AG11/AE11)))</f>
        <v>0.89019877666759095</v>
      </c>
      <c r="AJ11" s="208"/>
      <c r="AK11" s="209">
        <f>IF(OR(AK44=0,AM11=0),0,ABS(1000*AM11/(SQRT(3)*AK44*COS(ATAN(AO11/AM11)))))</f>
        <v>726.98149734735398</v>
      </c>
      <c r="AL11" s="210"/>
      <c r="AM11" s="211">
        <v>7.2800002098083496</v>
      </c>
      <c r="AN11" s="211"/>
      <c r="AO11" s="211">
        <v>3.4560000896453857</v>
      </c>
      <c r="AP11" s="211"/>
      <c r="AQ11" s="207">
        <f>IF(AM11=0,0,COS(ATAN(AO11/AM11)))</f>
        <v>0.90337366596043867</v>
      </c>
      <c r="AR11" s="208"/>
    </row>
    <row r="12" spans="1:44" x14ac:dyDescent="0.2">
      <c r="A12" s="185"/>
      <c r="B12" s="186"/>
      <c r="C12" s="186"/>
      <c r="D12" s="187"/>
      <c r="E12" s="104">
        <v>6</v>
      </c>
      <c r="F12" s="105"/>
      <c r="G12" s="106" t="s">
        <v>84</v>
      </c>
      <c r="H12" s="106"/>
      <c r="I12" s="190">
        <f>I10</f>
        <v>1.6000000759959221E-2</v>
      </c>
      <c r="J12" s="190"/>
      <c r="K12" s="190">
        <f>K10</f>
        <v>10.5</v>
      </c>
      <c r="L12" s="191"/>
      <c r="M12" s="212">
        <f>IF(OR(M45=0,O12=0),0,ABS(1000*O12/(SQRT(3)*M45*COS(ATAN(Q12/O12)))))</f>
        <v>460.09184526736806</v>
      </c>
      <c r="N12" s="210"/>
      <c r="O12" s="211">
        <v>3.5999999046325684</v>
      </c>
      <c r="P12" s="211"/>
      <c r="Q12" s="211">
        <v>3.3840000629425049</v>
      </c>
      <c r="R12" s="211"/>
      <c r="S12" s="207">
        <f>IF(O12=0,0,COS(ATAN(Q12/O12)))</f>
        <v>0.72862765348988645</v>
      </c>
      <c r="T12" s="208"/>
      <c r="U12" s="209">
        <f>IF(OR(U45=0,W12=0),0,ABS(1000*W12/(SQRT(3)*U45*COS(ATAN(Y12/W12)))))</f>
        <v>883.50567109907774</v>
      </c>
      <c r="V12" s="210"/>
      <c r="W12" s="211">
        <v>9</v>
      </c>
      <c r="X12" s="211"/>
      <c r="Y12" s="211">
        <v>3.4560000896453857</v>
      </c>
      <c r="Z12" s="211"/>
      <c r="AA12" s="207">
        <f>IF(W12=0,0,COS(ATAN(Y12/W12)))</f>
        <v>0.93353795097385617</v>
      </c>
      <c r="AB12" s="208"/>
      <c r="AC12" s="209">
        <f>IF(OR(AC45=0,AE12=0),0,ABS(1000*AE12/(SQRT(3)*AC45*COS(ATAN(AG12/AE12)))))</f>
        <v>612.22022873218634</v>
      </c>
      <c r="AD12" s="210"/>
      <c r="AE12" s="211">
        <v>5.7600002288818359</v>
      </c>
      <c r="AF12" s="211"/>
      <c r="AG12" s="211">
        <v>3.3840000629425049</v>
      </c>
      <c r="AH12" s="211"/>
      <c r="AI12" s="207">
        <f>IF(AE12=0,0,COS(ATAN(AG12/AE12)))</f>
        <v>0.86221115128186976</v>
      </c>
      <c r="AJ12" s="208"/>
      <c r="AK12" s="209">
        <f>IF(OR(AK45=0,AM12=0),0,ABS(1000*AM12/(SQRT(3)*AK45*COS(ATAN(AO12/AM12)))))</f>
        <v>759.06133552150004</v>
      </c>
      <c r="AL12" s="210"/>
      <c r="AM12" s="211">
        <v>7.559999942779541</v>
      </c>
      <c r="AN12" s="211"/>
      <c r="AO12" s="211">
        <v>3.3840000629425049</v>
      </c>
      <c r="AP12" s="211"/>
      <c r="AQ12" s="207">
        <f>IF(AM12=0,0,COS(ATAN(AO12/AM12)))</f>
        <v>0.91273295633259677</v>
      </c>
      <c r="AR12" s="208"/>
    </row>
    <row r="13" spans="1:44" ht="15.75" customHeight="1" thickBot="1" x14ac:dyDescent="0.25">
      <c r="A13" s="188"/>
      <c r="B13" s="189"/>
      <c r="C13" s="189"/>
      <c r="D13" s="189"/>
      <c r="E13" s="175" t="s">
        <v>17</v>
      </c>
      <c r="F13" s="176"/>
      <c r="G13" s="176"/>
      <c r="H13" s="176"/>
      <c r="I13" s="176"/>
      <c r="J13" s="176"/>
      <c r="K13" s="176"/>
      <c r="L13" s="181"/>
      <c r="M13" s="176">
        <v>10</v>
      </c>
      <c r="N13" s="176"/>
      <c r="O13" s="176"/>
      <c r="P13" s="160" t="s">
        <v>18</v>
      </c>
      <c r="Q13" s="160"/>
      <c r="R13" s="173"/>
      <c r="S13" s="173"/>
      <c r="T13" s="174"/>
      <c r="U13" s="175">
        <v>10</v>
      </c>
      <c r="V13" s="176"/>
      <c r="W13" s="176"/>
      <c r="X13" s="160" t="s">
        <v>18</v>
      </c>
      <c r="Y13" s="160"/>
      <c r="Z13" s="173"/>
      <c r="AA13" s="173"/>
      <c r="AB13" s="174"/>
      <c r="AC13" s="175">
        <v>10</v>
      </c>
      <c r="AD13" s="176"/>
      <c r="AE13" s="176"/>
      <c r="AF13" s="160" t="s">
        <v>18</v>
      </c>
      <c r="AG13" s="160"/>
      <c r="AH13" s="173"/>
      <c r="AI13" s="173"/>
      <c r="AJ13" s="174"/>
      <c r="AK13" s="175">
        <v>10</v>
      </c>
      <c r="AL13" s="176"/>
      <c r="AM13" s="176"/>
      <c r="AN13" s="160" t="s">
        <v>18</v>
      </c>
      <c r="AO13" s="160"/>
      <c r="AP13" s="173"/>
      <c r="AQ13" s="173"/>
      <c r="AR13" s="174"/>
    </row>
    <row r="14" spans="1:44" x14ac:dyDescent="0.2">
      <c r="A14" s="28" t="s">
        <v>245</v>
      </c>
      <c r="B14" s="25">
        <v>80</v>
      </c>
      <c r="C14" s="26">
        <v>7.9000003635883331E-2</v>
      </c>
      <c r="D14" s="6">
        <v>0.31200000643730164</v>
      </c>
      <c r="E14" s="111">
        <v>110</v>
      </c>
      <c r="F14" s="112"/>
      <c r="G14" s="113" t="s">
        <v>243</v>
      </c>
      <c r="H14" s="113"/>
      <c r="I14" s="195">
        <v>0.29300001263618469</v>
      </c>
      <c r="J14" s="195"/>
      <c r="K14" s="195">
        <v>10.600000381469727</v>
      </c>
      <c r="L14" s="196"/>
      <c r="M14" s="220">
        <f>IF(OR(M36=0,O14=0),0,ABS(1000*O14/(SQRT(3)*M36*COS(ATAN(Q14/O14)))))</f>
        <v>62.598537651628845</v>
      </c>
      <c r="N14" s="221"/>
      <c r="O14" s="182">
        <f>M31</f>
        <v>3.6856691205046452</v>
      </c>
      <c r="P14" s="182"/>
      <c r="Q14" s="182">
        <f>R31</f>
        <v>12.025013766486397</v>
      </c>
      <c r="R14" s="182"/>
      <c r="S14" s="183">
        <f>IF(O14=0,0,COS(ATAN(Q14/O14)))</f>
        <v>0.29304447624604774</v>
      </c>
      <c r="T14" s="184"/>
      <c r="U14" s="222">
        <f>IF(OR(U36=0,W14=0),0,ABS(1000*W14/(SQRT(3)*U36*COS(ATAN(Y14/W14)))))</f>
        <v>75.036474846067662</v>
      </c>
      <c r="V14" s="221"/>
      <c r="W14" s="182">
        <f>U31</f>
        <v>6.6884715178693321</v>
      </c>
      <c r="X14" s="182"/>
      <c r="Y14" s="182">
        <f>Z31</f>
        <v>13.36612686856226</v>
      </c>
      <c r="Z14" s="182"/>
      <c r="AA14" s="183">
        <f>IF(W14=0,0,COS(ATAN(Y14/W14)))</f>
        <v>0.44750304136648222</v>
      </c>
      <c r="AB14" s="184"/>
      <c r="AC14" s="222">
        <f>IF(OR(AC36=0,AE14=0),0,ABS(1000*AE14/(SQRT(3)*AC36*COS(ATAN(AG14/AE14)))))</f>
        <v>59.75750974668928</v>
      </c>
      <c r="AD14" s="221"/>
      <c r="AE14" s="182">
        <f>AC31</f>
        <v>4.2849710437785022</v>
      </c>
      <c r="AF14" s="182"/>
      <c r="AG14" s="182">
        <f>AH31</f>
        <v>11.104812470653906</v>
      </c>
      <c r="AH14" s="182"/>
      <c r="AI14" s="183">
        <f>IF(AE14=0,0,COS(ATAN(AG14/AE14)))</f>
        <v>0.35999538454696534</v>
      </c>
      <c r="AJ14" s="184"/>
      <c r="AK14" s="222">
        <f>IF(OR(AK36=0,AM14=0),0,ABS(1000*AM14/(SQRT(3)*AK36*COS(ATAN(AO14/AM14)))))</f>
        <v>44.612478012044399</v>
      </c>
      <c r="AL14" s="221"/>
      <c r="AM14" s="182">
        <f>AK31</f>
        <v>3.682293759755515</v>
      </c>
      <c r="AN14" s="182"/>
      <c r="AO14" s="182">
        <f>AP31</f>
        <v>8.0873235160774612</v>
      </c>
      <c r="AP14" s="182"/>
      <c r="AQ14" s="183">
        <f>IF(AM14=0,0,COS(ATAN(AO14/AM14)))</f>
        <v>0.41438460974316943</v>
      </c>
      <c r="AR14" s="184"/>
    </row>
    <row r="15" spans="1:44" x14ac:dyDescent="0.2">
      <c r="A15" s="185"/>
      <c r="B15" s="186"/>
      <c r="C15" s="186"/>
      <c r="D15" s="187"/>
      <c r="E15" s="104">
        <v>10</v>
      </c>
      <c r="F15" s="105"/>
      <c r="G15" s="106" t="s">
        <v>16</v>
      </c>
      <c r="H15" s="106"/>
      <c r="I15" s="190">
        <f>I14</f>
        <v>0.29300001263618469</v>
      </c>
      <c r="J15" s="190"/>
      <c r="K15" s="190">
        <f>K14</f>
        <v>10.600000381469727</v>
      </c>
      <c r="L15" s="191"/>
      <c r="M15" s="212">
        <f>IF(OR(M38=0,O15=0),0,ABS(1000*O15/(SQRT(3)*M38*COS(ATAN(Q15/O15)))))</f>
        <v>488.4132754117075</v>
      </c>
      <c r="N15" s="210"/>
      <c r="O15" s="211">
        <v>2.4000000953674316</v>
      </c>
      <c r="P15" s="211"/>
      <c r="Q15" s="211">
        <v>8.6400003433227539</v>
      </c>
      <c r="R15" s="211"/>
      <c r="S15" s="207">
        <f>IF(O15=0,0,COS(ATAN(Q15/O15)))</f>
        <v>0.26764386378609462</v>
      </c>
      <c r="T15" s="208"/>
      <c r="U15" s="209">
        <f>IF(OR(U38=0,W15=0),0,ABS(1000*W15/(SQRT(3)*U38*COS(ATAN(Y15/W15)))))</f>
        <v>558.17164339643023</v>
      </c>
      <c r="V15" s="210"/>
      <c r="W15" s="211">
        <v>3</v>
      </c>
      <c r="X15" s="211"/>
      <c r="Y15" s="211">
        <v>9.8999996185302734</v>
      </c>
      <c r="Z15" s="211"/>
      <c r="AA15" s="207">
        <f>IF(W15=0,0,COS(ATAN(Y15/W15)))</f>
        <v>0.29000740551768578</v>
      </c>
      <c r="AB15" s="208"/>
      <c r="AC15" s="209">
        <f>IF(OR(AC38=0,AE15=0),0,ABS(1000*AE15/(SQRT(3)*AC38*COS(ATAN(AG15/AE15)))))</f>
        <v>442.37939169023934</v>
      </c>
      <c r="AD15" s="210"/>
      <c r="AE15" s="211">
        <v>1.7999999523162842</v>
      </c>
      <c r="AF15" s="211"/>
      <c r="AG15" s="211">
        <v>7.9200000762939453</v>
      </c>
      <c r="AH15" s="211"/>
      <c r="AI15" s="207">
        <f>IF(AE15=0,0,COS(ATAN(AG15/AE15)))</f>
        <v>0.22162109597633581</v>
      </c>
      <c r="AJ15" s="208"/>
      <c r="AK15" s="209">
        <f>IF(OR(AK38=0,AM15=0),0,ABS(1000*AM15/(SQRT(3)*AK38*COS(ATAN(AO15/AM15)))))</f>
        <v>291.73372667777949</v>
      </c>
      <c r="AL15" s="210"/>
      <c r="AM15" s="211">
        <v>1.2000000476837158</v>
      </c>
      <c r="AN15" s="211"/>
      <c r="AO15" s="211">
        <v>5.2199997901916504</v>
      </c>
      <c r="AP15" s="211"/>
      <c r="AQ15" s="207">
        <f>IF(AM15=0,0,COS(ATAN(AO15/AM15)))</f>
        <v>0.22404131610739814</v>
      </c>
      <c r="AR15" s="208"/>
    </row>
    <row r="16" spans="1:44" x14ac:dyDescent="0.2">
      <c r="A16" s="185"/>
      <c r="B16" s="186"/>
      <c r="C16" s="186"/>
      <c r="D16" s="187"/>
      <c r="E16" s="104">
        <v>10</v>
      </c>
      <c r="F16" s="105"/>
      <c r="G16" s="106" t="s">
        <v>20</v>
      </c>
      <c r="H16" s="106"/>
      <c r="I16" s="190">
        <f>I14</f>
        <v>0.29300001263618469</v>
      </c>
      <c r="J16" s="190"/>
      <c r="K16" s="190">
        <f>K14</f>
        <v>10.600000381469727</v>
      </c>
      <c r="L16" s="191"/>
      <c r="M16" s="212">
        <f>IF(OR(M39=0,O16=0),0,ABS(1000*O16/(SQRT(3)*M39*COS(ATAN(Q16/O16)))))</f>
        <v>168.34887322992219</v>
      </c>
      <c r="N16" s="210"/>
      <c r="O16" s="211">
        <v>1.2000000476837158</v>
      </c>
      <c r="P16" s="211"/>
      <c r="Q16" s="211">
        <v>2.880000114440918</v>
      </c>
      <c r="R16" s="211"/>
      <c r="S16" s="207">
        <f>IF(O16=0,0,COS(ATAN(Q16/O16)))</f>
        <v>0.38461538461538469</v>
      </c>
      <c r="T16" s="208"/>
      <c r="U16" s="209">
        <f>IF(OR(U39=0,W16=0),0,ABS(1000*W16/(SQRT(3)*U39*COS(ATAN(Y16/W16)))))</f>
        <v>251.1064777385796</v>
      </c>
      <c r="V16" s="210"/>
      <c r="W16" s="211">
        <v>3.5999999046325684</v>
      </c>
      <c r="X16" s="211"/>
      <c r="Y16" s="211">
        <v>2.880000114440918</v>
      </c>
      <c r="Z16" s="211"/>
      <c r="AA16" s="207">
        <f>IF(W16=0,0,COS(ATAN(Y16/W16)))</f>
        <v>0.78086878926160641</v>
      </c>
      <c r="AB16" s="208"/>
      <c r="AC16" s="209">
        <f>IF(OR(AC39=0,AE16=0),0,ABS(1000*AE16/(SQRT(3)*AC39*COS(ATAN(AG16/AE16)))))</f>
        <v>196.76088146788501</v>
      </c>
      <c r="AD16" s="210"/>
      <c r="AE16" s="211">
        <v>2.4000000953674316</v>
      </c>
      <c r="AF16" s="211"/>
      <c r="AG16" s="211">
        <v>2.7000000476837158</v>
      </c>
      <c r="AH16" s="211"/>
      <c r="AI16" s="207">
        <f>IF(AE16=0,0,COS(ATAN(AG16/AE16)))</f>
        <v>0.66436384702285134</v>
      </c>
      <c r="AJ16" s="208"/>
      <c r="AK16" s="209">
        <f>IF(OR(AK39=0,AM16=0),0,ABS(1000*AM16/(SQRT(3)*AK39*COS(ATAN(AO16/AM16)))))</f>
        <v>187.19225205379655</v>
      </c>
      <c r="AL16" s="210"/>
      <c r="AM16" s="211">
        <v>2.4000000953674316</v>
      </c>
      <c r="AN16" s="211"/>
      <c r="AO16" s="211">
        <v>2.4600000381469727</v>
      </c>
      <c r="AP16" s="211"/>
      <c r="AQ16" s="207">
        <f>IF(AM16=0,0,COS(ATAN(AO16/AM16)))</f>
        <v>0.6983238607442146</v>
      </c>
      <c r="AR16" s="208"/>
    </row>
    <row r="17" spans="1:44" ht="15.75" customHeight="1" thickBot="1" x14ac:dyDescent="0.25">
      <c r="A17" s="188"/>
      <c r="B17" s="189"/>
      <c r="C17" s="189"/>
      <c r="D17" s="189"/>
      <c r="E17" s="175" t="s">
        <v>17</v>
      </c>
      <c r="F17" s="176"/>
      <c r="G17" s="176"/>
      <c r="H17" s="176"/>
      <c r="I17" s="176"/>
      <c r="J17" s="176"/>
      <c r="K17" s="176"/>
      <c r="L17" s="181"/>
      <c r="M17" s="176">
        <v>12</v>
      </c>
      <c r="N17" s="176"/>
      <c r="O17" s="176"/>
      <c r="P17" s="160" t="s">
        <v>18</v>
      </c>
      <c r="Q17" s="160"/>
      <c r="R17" s="173"/>
      <c r="S17" s="173"/>
      <c r="T17" s="174"/>
      <c r="U17" s="175">
        <v>12</v>
      </c>
      <c r="V17" s="176"/>
      <c r="W17" s="176"/>
      <c r="X17" s="160" t="s">
        <v>18</v>
      </c>
      <c r="Y17" s="160"/>
      <c r="Z17" s="173"/>
      <c r="AA17" s="173"/>
      <c r="AB17" s="174"/>
      <c r="AC17" s="175">
        <v>12</v>
      </c>
      <c r="AD17" s="176"/>
      <c r="AE17" s="176"/>
      <c r="AF17" s="160" t="s">
        <v>18</v>
      </c>
      <c r="AG17" s="160"/>
      <c r="AH17" s="173"/>
      <c r="AI17" s="173"/>
      <c r="AJ17" s="174"/>
      <c r="AK17" s="175">
        <v>12</v>
      </c>
      <c r="AL17" s="176"/>
      <c r="AM17" s="176"/>
      <c r="AN17" s="160" t="s">
        <v>18</v>
      </c>
      <c r="AO17" s="160"/>
      <c r="AP17" s="173"/>
      <c r="AQ17" s="173"/>
      <c r="AR17" s="174"/>
    </row>
    <row r="18" spans="1:44" x14ac:dyDescent="0.2">
      <c r="A18" s="28" t="s">
        <v>246</v>
      </c>
      <c r="B18" s="25">
        <v>80</v>
      </c>
      <c r="C18" s="26">
        <v>7.9000003635883331E-2</v>
      </c>
      <c r="D18" s="6">
        <v>0.31200000643730164</v>
      </c>
      <c r="E18" s="111">
        <v>110</v>
      </c>
      <c r="F18" s="112"/>
      <c r="G18" s="113" t="s">
        <v>244</v>
      </c>
      <c r="H18" s="113"/>
      <c r="I18" s="195">
        <v>0.28600001335144043</v>
      </c>
      <c r="J18" s="195"/>
      <c r="K18" s="195">
        <v>10.600000381469727</v>
      </c>
      <c r="L18" s="196"/>
      <c r="M18" s="220">
        <f>IF(OR(M37=0,O18=0),0,ABS(1000*O18/(SQRT(3)*M37*COS(ATAN(Q18/O18)))))</f>
        <v>49.573634257840844</v>
      </c>
      <c r="N18" s="221"/>
      <c r="O18" s="182">
        <f>M32</f>
        <v>7.2831240044111833</v>
      </c>
      <c r="P18" s="182"/>
      <c r="Q18" s="182">
        <f>R32</f>
        <v>6.7942836205265618</v>
      </c>
      <c r="R18" s="182"/>
      <c r="S18" s="183">
        <f>IF(O18=0,0,COS(ATAN(Q18/O18)))</f>
        <v>0.73122045122951584</v>
      </c>
      <c r="T18" s="184"/>
      <c r="U18" s="222">
        <f>IF(OR(U37=0,W18=0),0,ABS(1000*W18/(SQRT(3)*U37*COS(ATAN(Y18/W18)))))</f>
        <v>58.342088280414337</v>
      </c>
      <c r="V18" s="221"/>
      <c r="W18" s="182">
        <f>U32</f>
        <v>9.6847920520248358</v>
      </c>
      <c r="X18" s="182"/>
      <c r="Y18" s="182">
        <f>Z32</f>
        <v>6.6037392161799815</v>
      </c>
      <c r="Z18" s="182"/>
      <c r="AA18" s="183">
        <f>IF(W18=0,0,COS(ATAN(Y18/W18)))</f>
        <v>0.82620860429844845</v>
      </c>
      <c r="AB18" s="184"/>
      <c r="AC18" s="222">
        <f>IF(OR(AC37=0,AE18=0),0,ABS(1000*AE18/(SQRT(3)*AC37*COS(ATAN(AG18/AE18)))))</f>
        <v>44.466720773588285</v>
      </c>
      <c r="AD18" s="221"/>
      <c r="AE18" s="182">
        <f>AC32</f>
        <v>6.6823081418572263</v>
      </c>
      <c r="AF18" s="182"/>
      <c r="AG18" s="182">
        <f>AH32</f>
        <v>5.9300902689468762</v>
      </c>
      <c r="AH18" s="182"/>
      <c r="AI18" s="183">
        <f>IF(AE18=0,0,COS(ATAN(AG18/AE18)))</f>
        <v>0.74795036513301671</v>
      </c>
      <c r="AJ18" s="184"/>
      <c r="AK18" s="222">
        <f>IF(OR(AK37=0,AM18=0),0,ABS(1000*AM18/(SQRT(3)*AK37*COS(ATAN(AO18/AM18)))))</f>
        <v>36.33054920820129</v>
      </c>
      <c r="AL18" s="221"/>
      <c r="AM18" s="182">
        <f>AK32</f>
        <v>6.0812073696030122</v>
      </c>
      <c r="AN18" s="182"/>
      <c r="AO18" s="182">
        <f>AP32</f>
        <v>4.0374491450903269</v>
      </c>
      <c r="AP18" s="182"/>
      <c r="AQ18" s="183">
        <f>IF(AM18=0,0,COS(ATAN(AO18/AM18)))</f>
        <v>0.83310402638667391</v>
      </c>
      <c r="AR18" s="184"/>
    </row>
    <row r="19" spans="1:44" x14ac:dyDescent="0.2">
      <c r="A19" s="185"/>
      <c r="B19" s="186"/>
      <c r="C19" s="186"/>
      <c r="D19" s="187"/>
      <c r="E19" s="104">
        <v>10</v>
      </c>
      <c r="F19" s="105"/>
      <c r="G19" s="106" t="s">
        <v>83</v>
      </c>
      <c r="H19" s="106"/>
      <c r="I19" s="190">
        <f>I18</f>
        <v>0.28600001335144043</v>
      </c>
      <c r="J19" s="190"/>
      <c r="K19" s="190">
        <f>K18</f>
        <v>10.600000381469727</v>
      </c>
      <c r="L19" s="191"/>
      <c r="M19" s="212">
        <f>IF(OR(M40=0,O19=0),0,ABS(1000*O19/(SQRT(3)*M40*COS(ATAN(Q19/O19)))))</f>
        <v>245.22653500438511</v>
      </c>
      <c r="N19" s="210"/>
      <c r="O19" s="211">
        <v>3</v>
      </c>
      <c r="P19" s="211"/>
      <c r="Q19" s="211">
        <v>3.2999999523162842</v>
      </c>
      <c r="R19" s="211"/>
      <c r="S19" s="207">
        <f>IF(O19=0,0,COS(ATAN(Q19/O19)))</f>
        <v>0.67267279931804591</v>
      </c>
      <c r="T19" s="208"/>
      <c r="U19" s="209">
        <f>IF(OR(U40=0,W19=0),0,ABS(1000*W19/(SQRT(3)*U40*COS(ATAN(Y19/W19)))))</f>
        <v>261.62538199605694</v>
      </c>
      <c r="V19" s="210"/>
      <c r="W19" s="211">
        <v>3.5999999046325684</v>
      </c>
      <c r="X19" s="211"/>
      <c r="Y19" s="211">
        <v>3.1800000667572021</v>
      </c>
      <c r="Z19" s="211"/>
      <c r="AA19" s="207">
        <f>IF(W19=0,0,COS(ATAN(Y19/W19)))</f>
        <v>0.74947319618410113</v>
      </c>
      <c r="AB19" s="208"/>
      <c r="AC19" s="209">
        <f>IF(OR(AC40=0,AE19=0),0,ABS(1000*AE19/(SQRT(3)*AC40*COS(ATAN(AG19/AE19)))))</f>
        <v>216.99753656826715</v>
      </c>
      <c r="AD19" s="210"/>
      <c r="AE19" s="211">
        <v>2.4000000953674316</v>
      </c>
      <c r="AF19" s="211"/>
      <c r="AG19" s="211">
        <v>3.1800000667572021</v>
      </c>
      <c r="AH19" s="211"/>
      <c r="AI19" s="207">
        <f>IF(AE19=0,0,COS(ATAN(AG19/AE19)))</f>
        <v>0.60240691310560912</v>
      </c>
      <c r="AJ19" s="208"/>
      <c r="AK19" s="209">
        <f>IF(OR(AK40=0,AM19=0),0,ABS(1000*AM19/(SQRT(3)*AK40*COS(ATAN(AO19/AM19)))))</f>
        <v>213.39947113278006</v>
      </c>
      <c r="AL19" s="210"/>
      <c r="AM19" s="211">
        <v>3</v>
      </c>
      <c r="AN19" s="211"/>
      <c r="AO19" s="211">
        <v>2.5199999809265137</v>
      </c>
      <c r="AP19" s="211"/>
      <c r="AQ19" s="207">
        <f>IF(AM19=0,0,COS(ATAN(AO19/AM19)))</f>
        <v>0.76570486718718678</v>
      </c>
      <c r="AR19" s="208"/>
    </row>
    <row r="20" spans="1:44" x14ac:dyDescent="0.2">
      <c r="A20" s="185"/>
      <c r="B20" s="186"/>
      <c r="C20" s="186"/>
      <c r="D20" s="187"/>
      <c r="E20" s="104">
        <v>10</v>
      </c>
      <c r="F20" s="105"/>
      <c r="G20" s="106" t="s">
        <v>84</v>
      </c>
      <c r="H20" s="106"/>
      <c r="I20" s="190">
        <f>I18</f>
        <v>0.28600001335144043</v>
      </c>
      <c r="J20" s="190"/>
      <c r="K20" s="190">
        <f>K18</f>
        <v>10.600000381469727</v>
      </c>
      <c r="L20" s="191"/>
      <c r="M20" s="212">
        <f>IF(OR(M41=0,O20=0),0,ABS(1000*O20/(SQRT(3)*M41*COS(ATAN(Q20/O20)))))</f>
        <v>283.03771480246508</v>
      </c>
      <c r="N20" s="210"/>
      <c r="O20" s="211">
        <v>4.1999998092651367</v>
      </c>
      <c r="P20" s="211"/>
      <c r="Q20" s="211">
        <v>3.059999942779541</v>
      </c>
      <c r="R20" s="211"/>
      <c r="S20" s="207">
        <f>IF(O20=0,0,COS(ATAN(Q20/O20)))</f>
        <v>0.80823648874163656</v>
      </c>
      <c r="T20" s="208"/>
      <c r="U20" s="209">
        <f>IF(OR(U41=0,W20=0),0,ABS(1000*W20/(SQRT(3)*U41*COS(ATAN(Y20/W20)))))</f>
        <v>363.92601129483705</v>
      </c>
      <c r="V20" s="210"/>
      <c r="W20" s="211">
        <v>6</v>
      </c>
      <c r="X20" s="211"/>
      <c r="Y20" s="211">
        <v>2.940000057220459</v>
      </c>
      <c r="Z20" s="211"/>
      <c r="AA20" s="207">
        <f>IF(W20=0,0,COS(ATAN(Y20/W20)))</f>
        <v>0.89799029819366705</v>
      </c>
      <c r="AB20" s="208"/>
      <c r="AC20" s="209">
        <f>IF(OR(AC41=0,AE20=0),0,ABS(1000*AE20/(SQRT(3)*AC41*COS(ATAN(AG20/AE20)))))</f>
        <v>261.87018695420244</v>
      </c>
      <c r="AD20" s="210"/>
      <c r="AE20" s="211">
        <v>4.1999998092651367</v>
      </c>
      <c r="AF20" s="211"/>
      <c r="AG20" s="211">
        <v>2.3399999141693115</v>
      </c>
      <c r="AH20" s="211"/>
      <c r="AI20" s="207">
        <f>IF(AE20=0,0,COS(ATAN(AG20/AE20)))</f>
        <v>0.87356797447663781</v>
      </c>
      <c r="AJ20" s="208"/>
      <c r="AK20" s="209">
        <f>IF(OR(AK41=0,AM20=0),0,ABS(1000*AM20/(SQRT(3)*AK41*COS(ATAN(AO20/AM20)))))</f>
        <v>174.8009024077819</v>
      </c>
      <c r="AL20" s="210"/>
      <c r="AM20" s="211">
        <v>3</v>
      </c>
      <c r="AN20" s="211"/>
      <c r="AO20" s="211">
        <v>1.1399999856948853</v>
      </c>
      <c r="AP20" s="211"/>
      <c r="AQ20" s="207">
        <f>IF(AM20=0,0,COS(ATAN(AO20/AM20)))</f>
        <v>0.93478358206843482</v>
      </c>
      <c r="AR20" s="208"/>
    </row>
    <row r="21" spans="1:44" ht="15.75" customHeight="1" thickBot="1" x14ac:dyDescent="0.25">
      <c r="A21" s="188"/>
      <c r="B21" s="189"/>
      <c r="C21" s="189"/>
      <c r="D21" s="189"/>
      <c r="E21" s="175" t="s">
        <v>17</v>
      </c>
      <c r="F21" s="176"/>
      <c r="G21" s="176"/>
      <c r="H21" s="176"/>
      <c r="I21" s="176"/>
      <c r="J21" s="176"/>
      <c r="K21" s="176"/>
      <c r="L21" s="181"/>
      <c r="M21" s="176">
        <v>12</v>
      </c>
      <c r="N21" s="176"/>
      <c r="O21" s="176"/>
      <c r="P21" s="160" t="s">
        <v>18</v>
      </c>
      <c r="Q21" s="160"/>
      <c r="R21" s="173"/>
      <c r="S21" s="173"/>
      <c r="T21" s="174"/>
      <c r="U21" s="175">
        <v>12</v>
      </c>
      <c r="V21" s="176"/>
      <c r="W21" s="176"/>
      <c r="X21" s="160" t="s">
        <v>18</v>
      </c>
      <c r="Y21" s="160"/>
      <c r="Z21" s="173"/>
      <c r="AA21" s="173"/>
      <c r="AB21" s="174"/>
      <c r="AC21" s="175">
        <v>12</v>
      </c>
      <c r="AD21" s="176"/>
      <c r="AE21" s="176"/>
      <c r="AF21" s="160" t="s">
        <v>18</v>
      </c>
      <c r="AG21" s="160"/>
      <c r="AH21" s="173"/>
      <c r="AI21" s="173"/>
      <c r="AJ21" s="174"/>
      <c r="AK21" s="175">
        <v>12</v>
      </c>
      <c r="AL21" s="176"/>
      <c r="AM21" s="176"/>
      <c r="AN21" s="160" t="s">
        <v>18</v>
      </c>
      <c r="AO21" s="160"/>
      <c r="AP21" s="173"/>
      <c r="AQ21" s="173"/>
      <c r="AR21" s="174"/>
    </row>
    <row r="22" spans="1:44" x14ac:dyDescent="0.2">
      <c r="A22" s="86" t="s">
        <v>21</v>
      </c>
      <c r="B22" s="79"/>
      <c r="C22" s="79"/>
      <c r="D22" s="79"/>
      <c r="E22" s="177" t="s">
        <v>85</v>
      </c>
      <c r="F22" s="113"/>
      <c r="G22" s="113"/>
      <c r="H22" s="113"/>
      <c r="I22" s="113"/>
      <c r="J22" s="113"/>
      <c r="K22" s="113"/>
      <c r="L22" s="114"/>
      <c r="M22" s="178">
        <f>SUM(M6,M10,M14,M18)</f>
        <v>195.601255104432</v>
      </c>
      <c r="N22" s="167"/>
      <c r="O22" s="171">
        <f>SUM(O6,O10,O14,O18)</f>
        <v>24.376935807359693</v>
      </c>
      <c r="P22" s="167"/>
      <c r="Q22" s="171">
        <f>SUM(Q6,Q10,Q14,Q18)</f>
        <v>28.868184347336353</v>
      </c>
      <c r="R22" s="167"/>
      <c r="S22" s="167"/>
      <c r="T22" s="168"/>
      <c r="U22" s="172">
        <f>SUM(U6,U10,U14,U18)</f>
        <v>235.63385412059333</v>
      </c>
      <c r="V22" s="167"/>
      <c r="W22" s="171">
        <f>SUM(W6,W10,W14,W18)</f>
        <v>34.102418891673963</v>
      </c>
      <c r="X22" s="167"/>
      <c r="Y22" s="171">
        <f>SUM(Y6,Y10,Y14,Y18)</f>
        <v>30.148850003137444</v>
      </c>
      <c r="Z22" s="167"/>
      <c r="AA22" s="167"/>
      <c r="AB22" s="168"/>
      <c r="AC22" s="172">
        <f>SUM(AC6,AC10,AC14,AC18)</f>
        <v>193.88921618239186</v>
      </c>
      <c r="AD22" s="167"/>
      <c r="AE22" s="171">
        <f>SUM(AE6,AE10,AE14,AE18)</f>
        <v>26.175643949638886</v>
      </c>
      <c r="AF22" s="167"/>
      <c r="AG22" s="171">
        <f>SUM(AG6,AG10,AG14,AG18)</f>
        <v>26.597853908203703</v>
      </c>
      <c r="AH22" s="167"/>
      <c r="AI22" s="167"/>
      <c r="AJ22" s="168"/>
      <c r="AK22" s="172">
        <f>SUM(AK6,AK10,AK14,AK18)</f>
        <v>190.27772894905615</v>
      </c>
      <c r="AL22" s="167"/>
      <c r="AM22" s="171">
        <f>SUM(AM6,AM10,AM14,AM18)</f>
        <v>29.013659506821938</v>
      </c>
      <c r="AN22" s="167"/>
      <c r="AO22" s="171">
        <f>SUM(AO6,AO10,AO14,AO18)</f>
        <v>22.580445395035916</v>
      </c>
      <c r="AP22" s="167"/>
      <c r="AQ22" s="167"/>
      <c r="AR22" s="168"/>
    </row>
    <row r="23" spans="1:44" x14ac:dyDescent="0.2">
      <c r="A23" s="229"/>
      <c r="B23" s="153"/>
      <c r="C23" s="153"/>
      <c r="D23" s="153"/>
      <c r="E23" s="223" t="s">
        <v>86</v>
      </c>
      <c r="F23" s="106"/>
      <c r="G23" s="106"/>
      <c r="H23" s="106"/>
      <c r="I23" s="106"/>
      <c r="J23" s="106"/>
      <c r="K23" s="106"/>
      <c r="L23" s="107"/>
      <c r="M23" s="224">
        <f>SUM(M15,M16,M19,M20)</f>
        <v>1185.02639844848</v>
      </c>
      <c r="N23" s="225"/>
      <c r="O23" s="226">
        <f>SUM(O15,O16,O19,O20)</f>
        <v>10.799999952316284</v>
      </c>
      <c r="P23" s="225"/>
      <c r="Q23" s="226">
        <f>SUM(Q15,Q16,Q19,Q20)</f>
        <v>17.880000352859497</v>
      </c>
      <c r="R23" s="225"/>
      <c r="S23" s="225"/>
      <c r="T23" s="227"/>
      <c r="U23" s="228">
        <f>SUM(U15,U16,U19,U20)</f>
        <v>1434.8295144259039</v>
      </c>
      <c r="V23" s="225"/>
      <c r="W23" s="226">
        <f>SUM(W15,W16,W19,W20)</f>
        <v>16.199999809265137</v>
      </c>
      <c r="X23" s="225"/>
      <c r="Y23" s="226">
        <f>SUM(Y15,Y16,Y19,Y20)</f>
        <v>18.899999856948853</v>
      </c>
      <c r="Z23" s="225"/>
      <c r="AA23" s="225"/>
      <c r="AB23" s="227"/>
      <c r="AC23" s="228">
        <f>SUM(AC15,AC16,AC19,AC20)</f>
        <v>1118.007996680594</v>
      </c>
      <c r="AD23" s="225"/>
      <c r="AE23" s="226">
        <f>SUM(AE15,AE16,AE19,AE20)</f>
        <v>10.799999952316284</v>
      </c>
      <c r="AF23" s="225"/>
      <c r="AG23" s="226">
        <f>SUM(AG15,AG16,AG19,AG20)</f>
        <v>16.140000104904175</v>
      </c>
      <c r="AH23" s="225"/>
      <c r="AI23" s="225"/>
      <c r="AJ23" s="227"/>
      <c r="AK23" s="228">
        <f>SUM(AK15,AK16,AK19,AK20)</f>
        <v>867.12635227213798</v>
      </c>
      <c r="AL23" s="225"/>
      <c r="AM23" s="226">
        <f>SUM(AM15,AM16,AM19,AM20)</f>
        <v>9.6000001430511475</v>
      </c>
      <c r="AN23" s="225"/>
      <c r="AO23" s="226">
        <f>SUM(AO15,AO16,AO19,AO20)</f>
        <v>11.339999794960022</v>
      </c>
      <c r="AP23" s="225"/>
      <c r="AQ23" s="225"/>
      <c r="AR23" s="227"/>
    </row>
    <row r="24" spans="1:44" ht="13.5" thickBot="1" x14ac:dyDescent="0.25">
      <c r="A24" s="87"/>
      <c r="B24" s="82"/>
      <c r="C24" s="82"/>
      <c r="D24" s="82"/>
      <c r="E24" s="169" t="s">
        <v>23</v>
      </c>
      <c r="F24" s="99"/>
      <c r="G24" s="99"/>
      <c r="H24" s="99"/>
      <c r="I24" s="99"/>
      <c r="J24" s="99"/>
      <c r="K24" s="99"/>
      <c r="L24" s="100"/>
      <c r="M24" s="170">
        <f>SUM(M7,M8,M11,M12)</f>
        <v>1502.7956253815332</v>
      </c>
      <c r="N24" s="165"/>
      <c r="O24" s="63">
        <f>SUM(O7,O8,O11,O12)</f>
        <v>13.319999933242798</v>
      </c>
      <c r="P24" s="165"/>
      <c r="Q24" s="63">
        <f>SUM(Q7,Q8,Q11,Q12)</f>
        <v>9.3240001201629639</v>
      </c>
      <c r="R24" s="165"/>
      <c r="S24" s="165"/>
      <c r="T24" s="166"/>
      <c r="U24" s="65">
        <f>SUM(U7,U8,U11,U12)</f>
        <v>1814.3907137647061</v>
      </c>
      <c r="V24" s="165"/>
      <c r="W24" s="63">
        <f>SUM(W7,W8,W11,W12)</f>
        <v>17.640000104904175</v>
      </c>
      <c r="X24" s="165"/>
      <c r="Y24" s="63">
        <f>SUM(Y7,Y8,Y11,Y12)</f>
        <v>9.1800000667572021</v>
      </c>
      <c r="Z24" s="165"/>
      <c r="AA24" s="165"/>
      <c r="AB24" s="166"/>
      <c r="AC24" s="65">
        <f>SUM(AC7,AC8,AC11,AC12)</f>
        <v>1581.8786121762055</v>
      </c>
      <c r="AD24" s="165"/>
      <c r="AE24" s="63">
        <f>SUM(AE7,AE8,AE11,AE12)</f>
        <v>15.120000243186951</v>
      </c>
      <c r="AF24" s="165"/>
      <c r="AG24" s="63">
        <f>SUM(AG7,AG8,AG11,AG12)</f>
        <v>8.7479999661445618</v>
      </c>
      <c r="AH24" s="165"/>
      <c r="AI24" s="165"/>
      <c r="AJ24" s="166"/>
      <c r="AK24" s="65">
        <f>SUM(AK7,AK8,AK11,AK12)</f>
        <v>1932.1162163335184</v>
      </c>
      <c r="AL24" s="165"/>
      <c r="AM24" s="63">
        <f>SUM(AM7,AM8,AM11,AM12)</f>
        <v>19.160000205039978</v>
      </c>
      <c r="AN24" s="165"/>
      <c r="AO24" s="63">
        <f>SUM(AO7,AO8,AO11,AO12)</f>
        <v>9.3960001468658447</v>
      </c>
      <c r="AP24" s="165"/>
      <c r="AQ24" s="165"/>
      <c r="AR24" s="166"/>
    </row>
    <row r="25" spans="1:44" x14ac:dyDescent="0.2">
      <c r="A25" s="86" t="s">
        <v>24</v>
      </c>
      <c r="B25" s="79"/>
      <c r="C25" s="79"/>
      <c r="D25" s="79"/>
      <c r="E25" s="79" t="s">
        <v>25</v>
      </c>
      <c r="F25" s="79"/>
      <c r="G25" s="79"/>
      <c r="H25" s="79"/>
      <c r="I25" s="154" t="s">
        <v>15</v>
      </c>
      <c r="J25" s="155"/>
      <c r="K25" s="155"/>
      <c r="L25" s="156"/>
      <c r="M25" s="163">
        <f>I6*(POWER(O7+O8,2)+POWER(Q7+Q8,2))/POWER(B6,2)</f>
        <v>1.6637400731813906E-3</v>
      </c>
      <c r="N25" s="163"/>
      <c r="O25" s="163"/>
      <c r="P25" s="164" t="s">
        <v>26</v>
      </c>
      <c r="Q25" s="164"/>
      <c r="R25" s="157">
        <f>K6*(POWER(O7+O8,2)+POWER(Q7+Q8,2))/(100*B6)</f>
        <v>4.4647201515769959E-2</v>
      </c>
      <c r="S25" s="157"/>
      <c r="T25" s="158"/>
      <c r="U25" s="162">
        <f>I6*(POWER(W7+W8,2)+POWER(Y7+Y8,2))/POWER(B6,2)</f>
        <v>1.6284175789166302E-3</v>
      </c>
      <c r="V25" s="163"/>
      <c r="W25" s="163"/>
      <c r="X25" s="164" t="s">
        <v>26</v>
      </c>
      <c r="Y25" s="164"/>
      <c r="Z25" s="157">
        <f>K6*(POWER(W7+W8,2)+POWER(Y7+Y8,2))/(100*B6)</f>
        <v>4.3699306742481986E-2</v>
      </c>
      <c r="AA25" s="157"/>
      <c r="AB25" s="158"/>
      <c r="AC25" s="162">
        <f>I6*(POWER(AE7+AE8,2)+POWER(AG7+AG8,2))/POWER(B6,2)</f>
        <v>1.528593243518605E-3</v>
      </c>
      <c r="AD25" s="163"/>
      <c r="AE25" s="163"/>
      <c r="AF25" s="164" t="s">
        <v>26</v>
      </c>
      <c r="AG25" s="164"/>
      <c r="AH25" s="157">
        <f>K6*(POWER(AE7+AE8,2)+POWER(AG7+AG8,2))/(100*B6)</f>
        <v>4.1020476502989685E-2</v>
      </c>
      <c r="AI25" s="157"/>
      <c r="AJ25" s="158"/>
      <c r="AK25" s="162">
        <f>I6*(POWER(AM7+AM8,2)+POWER(AO7+AO8,2))/POWER(B6,2)</f>
        <v>2.4880593363736138E-3</v>
      </c>
      <c r="AL25" s="163"/>
      <c r="AM25" s="163"/>
      <c r="AN25" s="164" t="s">
        <v>26</v>
      </c>
      <c r="AO25" s="164"/>
      <c r="AP25" s="157">
        <f>K6*(POWER(AM7+AM8,2)+POWER(AO7+AO8,2))/(100*B6)</f>
        <v>6.6768173926261179E-2</v>
      </c>
      <c r="AQ25" s="157"/>
      <c r="AR25" s="158"/>
    </row>
    <row r="26" spans="1:44" x14ac:dyDescent="0.2">
      <c r="A26" s="229"/>
      <c r="B26" s="153"/>
      <c r="C26" s="153"/>
      <c r="D26" s="153"/>
      <c r="E26" s="153"/>
      <c r="F26" s="153"/>
      <c r="G26" s="153"/>
      <c r="H26" s="153"/>
      <c r="I26" s="139" t="s">
        <v>19</v>
      </c>
      <c r="J26" s="140"/>
      <c r="K26" s="140"/>
      <c r="L26" s="141"/>
      <c r="M26" s="230">
        <f>I10*(POWER(O11+O12,2)+POWER(Q11+Q12,2))/POWER(B10,2)</f>
        <v>1.4790082338155552E-3</v>
      </c>
      <c r="N26" s="230"/>
      <c r="O26" s="230"/>
      <c r="P26" s="231" t="s">
        <v>26</v>
      </c>
      <c r="Q26" s="231"/>
      <c r="R26" s="232">
        <f>K10*(POWER(O11+O12,2)+POWER(Q11+Q12,2))/(100*B10)</f>
        <v>0.38823964293618973</v>
      </c>
      <c r="S26" s="232"/>
      <c r="T26" s="233"/>
      <c r="U26" s="234">
        <f>I10*(POWER(W11+W12,2)+POWER(Y11+Y12,2))/POWER(B10,2)</f>
        <v>2.5267984026338185E-3</v>
      </c>
      <c r="V26" s="230"/>
      <c r="W26" s="230"/>
      <c r="X26" s="231" t="s">
        <v>26</v>
      </c>
      <c r="Y26" s="231"/>
      <c r="Z26" s="232">
        <f>K10*(POWER(W11+W12,2)+POWER(Y11+Y12,2))/(100*B10)</f>
        <v>0.66328454918705193</v>
      </c>
      <c r="AA26" s="232"/>
      <c r="AB26" s="233"/>
      <c r="AC26" s="234">
        <f>I10*(POWER(AE11+AE12,2)+POWER(AG11+AG12,2))/POWER(B10,2)</f>
        <v>1.8359266786186126E-3</v>
      </c>
      <c r="AD26" s="230"/>
      <c r="AE26" s="230"/>
      <c r="AF26" s="231" t="s">
        <v>26</v>
      </c>
      <c r="AG26" s="231"/>
      <c r="AH26" s="232">
        <f>K10*(POWER(AE11+AE12,2)+POWER(AG11+AG12,2))/(100*B10)</f>
        <v>0.48193073024690442</v>
      </c>
      <c r="AI26" s="232"/>
      <c r="AJ26" s="233"/>
      <c r="AK26" s="234">
        <f>I10*(POWER(AM11+AM12,2)+POWER(AO11+AO12,2))/POWER(B10,2)</f>
        <v>2.6701121929856276E-3</v>
      </c>
      <c r="AL26" s="230"/>
      <c r="AM26" s="230"/>
      <c r="AN26" s="231" t="s">
        <v>26</v>
      </c>
      <c r="AO26" s="231"/>
      <c r="AP26" s="232">
        <f>K10*(POWER(AM11+AM12,2)+POWER(AO11+AO12,2))/(100*B10)</f>
        <v>0.70090441736755382</v>
      </c>
      <c r="AQ26" s="232"/>
      <c r="AR26" s="233"/>
    </row>
    <row r="27" spans="1:44" x14ac:dyDescent="0.2">
      <c r="A27" s="229"/>
      <c r="B27" s="153"/>
      <c r="C27" s="153"/>
      <c r="D27" s="153"/>
      <c r="E27" s="153"/>
      <c r="F27" s="153"/>
      <c r="G27" s="153"/>
      <c r="H27" s="153"/>
      <c r="I27" s="139" t="s">
        <v>245</v>
      </c>
      <c r="J27" s="140"/>
      <c r="K27" s="140"/>
      <c r="L27" s="141"/>
      <c r="M27" s="230">
        <f>I14*(POWER(O15+O16,2)+POWER(Q15+Q16,2))/POWER(B14,2)</f>
        <v>6.6689738176145888E-3</v>
      </c>
      <c r="N27" s="230"/>
      <c r="O27" s="230"/>
      <c r="P27" s="231" t="s">
        <v>26</v>
      </c>
      <c r="Q27" s="231"/>
      <c r="R27" s="232">
        <f>K14*(POWER(O15+O16,2)+POWER(Q15+Q16,2))/(100*B14)</f>
        <v>0.19301330228542415</v>
      </c>
      <c r="S27" s="232"/>
      <c r="T27" s="233"/>
      <c r="U27" s="234">
        <f>I14*(POWER(W15+W16,2)+POWER(Y15+Y16,2))/POWER(B14,2)</f>
        <v>9.4716096008807451E-3</v>
      </c>
      <c r="V27" s="230"/>
      <c r="W27" s="230"/>
      <c r="X27" s="231" t="s">
        <v>26</v>
      </c>
      <c r="Y27" s="231"/>
      <c r="Z27" s="232">
        <f>K14*(POWER(W15+W16,2)+POWER(Y15+Y16,2))/(100*B14)</f>
        <v>0.27412712915376636</v>
      </c>
      <c r="AA27" s="232"/>
      <c r="AB27" s="233"/>
      <c r="AC27" s="234">
        <f>I14*(POWER(AE15+AE16,2)+POWER(AG15+AG16,2))/POWER(B14,2)</f>
        <v>5.970992458902917E-3</v>
      </c>
      <c r="AD27" s="230"/>
      <c r="AE27" s="230"/>
      <c r="AF27" s="231" t="s">
        <v>26</v>
      </c>
      <c r="AG27" s="231"/>
      <c r="AH27" s="232">
        <f>K14*(POWER(AE15+AE16,2)+POWER(AG15+AG16,2))/(100*B14)</f>
        <v>0.17281234023894329</v>
      </c>
      <c r="AI27" s="232"/>
      <c r="AJ27" s="233"/>
      <c r="AK27" s="234">
        <f>I14*(POWER(AM15+AM16,2)+POWER(AO15+AO16,2))/POWER(B14,2)</f>
        <v>3.2936130684843058E-3</v>
      </c>
      <c r="AL27" s="230"/>
      <c r="AM27" s="230"/>
      <c r="AN27" s="231" t="s">
        <v>26</v>
      </c>
      <c r="AO27" s="231"/>
      <c r="AP27" s="232">
        <f>K14*(POWER(AM15+AM16,2)+POWER(AO15+AO16,2))/(100*B14)</f>
        <v>9.5323681301536553E-2</v>
      </c>
      <c r="AQ27" s="232"/>
      <c r="AR27" s="233"/>
    </row>
    <row r="28" spans="1:44" ht="13.5" thickBot="1" x14ac:dyDescent="0.25">
      <c r="A28" s="87"/>
      <c r="B28" s="82"/>
      <c r="C28" s="82"/>
      <c r="D28" s="82"/>
      <c r="E28" s="82"/>
      <c r="F28" s="82"/>
      <c r="G28" s="82"/>
      <c r="H28" s="82"/>
      <c r="I28" s="159" t="s">
        <v>246</v>
      </c>
      <c r="J28" s="160"/>
      <c r="K28" s="160"/>
      <c r="L28" s="161"/>
      <c r="M28" s="145">
        <f>I18*(POWER(O19+O20,2)+POWER(Q19+Q20,2))/POWER(B18,2)</f>
        <v>4.1241915101630621E-3</v>
      </c>
      <c r="N28" s="145"/>
      <c r="O28" s="145"/>
      <c r="P28" s="146" t="s">
        <v>26</v>
      </c>
      <c r="Q28" s="146"/>
      <c r="R28" s="142">
        <f>K18*(POWER(O19+O20,2)+POWER(Q19+Q20,2))/(100*B18)</f>
        <v>0.12228371899343478</v>
      </c>
      <c r="S28" s="142"/>
      <c r="T28" s="143"/>
      <c r="U28" s="144">
        <f>I18*(POWER(W19+W20,2)+POWER(Y19+Y20,2))/POWER(B18,2)</f>
        <v>5.7921437563841346E-3</v>
      </c>
      <c r="V28" s="145"/>
      <c r="W28" s="145"/>
      <c r="X28" s="146" t="s">
        <v>26</v>
      </c>
      <c r="Y28" s="146"/>
      <c r="Z28" s="142">
        <f>K18*(POWER(W19+W20,2)+POWER(Y19+Y20,2))/(100*B18)</f>
        <v>0.17173908576501848</v>
      </c>
      <c r="AA28" s="142"/>
      <c r="AB28" s="143"/>
      <c r="AC28" s="144">
        <f>I18*(POWER(AE19+AE20,2)+POWER(AG19+AG20,2))/POWER(B18,2)</f>
        <v>3.3082335887746782E-3</v>
      </c>
      <c r="AD28" s="145"/>
      <c r="AE28" s="145"/>
      <c r="AF28" s="146" t="s">
        <v>26</v>
      </c>
      <c r="AG28" s="146"/>
      <c r="AH28" s="142">
        <f>K18*(POWER(AE19+AE20,2)+POWER(AG19+AG20,2))/(100*B18)</f>
        <v>9.8090281583061156E-2</v>
      </c>
      <c r="AI28" s="142"/>
      <c r="AJ28" s="143"/>
      <c r="AK28" s="144">
        <f>I18*(POWER(AM19+AM20,2)+POWER(AO19+AO20,2))/POWER(B18,2)</f>
        <v>2.2073659671286937E-3</v>
      </c>
      <c r="AL28" s="145"/>
      <c r="AM28" s="145"/>
      <c r="AN28" s="146" t="s">
        <v>26</v>
      </c>
      <c r="AO28" s="146"/>
      <c r="AP28" s="142">
        <f>K18*(POWER(AM19+AM20,2)+POWER(AO19+AO20,2))/(100*B18)</f>
        <v>6.5449172031626687E-2</v>
      </c>
      <c r="AQ28" s="142"/>
      <c r="AR28" s="143"/>
    </row>
    <row r="29" spans="1:44" x14ac:dyDescent="0.2">
      <c r="A29" s="147" t="s">
        <v>87</v>
      </c>
      <c r="B29" s="148"/>
      <c r="C29" s="148"/>
      <c r="D29" s="148"/>
      <c r="E29" s="79" t="s">
        <v>28</v>
      </c>
      <c r="F29" s="79"/>
      <c r="G29" s="79"/>
      <c r="H29" s="79"/>
      <c r="I29" s="154" t="s">
        <v>15</v>
      </c>
      <c r="J29" s="155"/>
      <c r="K29" s="155"/>
      <c r="L29" s="156"/>
      <c r="M29" s="135">
        <f>SUM(O7:P8)+C6+M25</f>
        <v>3.2846637510702386</v>
      </c>
      <c r="N29" s="135"/>
      <c r="O29" s="135"/>
      <c r="P29" s="136" t="s">
        <v>26</v>
      </c>
      <c r="Q29" s="136"/>
      <c r="R29" s="137">
        <f>SUM(Q7:R8)+D6+R25</f>
        <v>2.716647177554703</v>
      </c>
      <c r="S29" s="137"/>
      <c r="T29" s="138"/>
      <c r="U29" s="134">
        <f>SUM(W7:X8)+C6+U25</f>
        <v>3.2846284285759735</v>
      </c>
      <c r="V29" s="135"/>
      <c r="W29" s="135"/>
      <c r="X29" s="136" t="s">
        <v>26</v>
      </c>
      <c r="Y29" s="136"/>
      <c r="Z29" s="137">
        <f>SUM(Y7:Z8)+D6+Z25</f>
        <v>2.6436992560785337</v>
      </c>
      <c r="AA29" s="137"/>
      <c r="AB29" s="138"/>
      <c r="AC29" s="134">
        <f>SUM(AE7:AF8)+C6+AC25</f>
        <v>3.2845287234498652</v>
      </c>
      <c r="AD29" s="135"/>
      <c r="AE29" s="135"/>
      <c r="AF29" s="136" t="s">
        <v>26</v>
      </c>
      <c r="AG29" s="136"/>
      <c r="AH29" s="137">
        <f>SUM(AG7:AH8)+D6+AH25</f>
        <v>2.4250204053350437</v>
      </c>
      <c r="AI29" s="137"/>
      <c r="AJ29" s="138"/>
      <c r="AK29" s="134">
        <f>SUM(AM7:AN8)+C6+AK25</f>
        <v>4.3654881132487748</v>
      </c>
      <c r="AL29" s="135"/>
      <c r="AM29" s="135"/>
      <c r="AN29" s="136" t="s">
        <v>26</v>
      </c>
      <c r="AO29" s="136"/>
      <c r="AP29" s="137">
        <f>SUM(AO7:AP8)+D6+AP25</f>
        <v>2.7747681633166343</v>
      </c>
      <c r="AQ29" s="137"/>
      <c r="AR29" s="138"/>
    </row>
    <row r="30" spans="1:44" x14ac:dyDescent="0.2">
      <c r="A30" s="149"/>
      <c r="B30" s="150"/>
      <c r="C30" s="150"/>
      <c r="D30" s="150"/>
      <c r="E30" s="153"/>
      <c r="F30" s="153"/>
      <c r="G30" s="153"/>
      <c r="H30" s="153"/>
      <c r="I30" s="139" t="s">
        <v>19</v>
      </c>
      <c r="J30" s="140"/>
      <c r="K30" s="140"/>
      <c r="L30" s="141"/>
      <c r="M30" s="130">
        <f>SUM(O11:P12)+C10+M26</f>
        <v>10.123478931373626</v>
      </c>
      <c r="N30" s="130"/>
      <c r="O30" s="130"/>
      <c r="P30" s="131" t="s">
        <v>26</v>
      </c>
      <c r="Q30" s="131"/>
      <c r="R30" s="132">
        <f>SUM(Q11:R12)+D10+R26</f>
        <v>7.3322397827686867</v>
      </c>
      <c r="S30" s="132"/>
      <c r="T30" s="133"/>
      <c r="U30" s="129">
        <f>SUM(W11:X12)+C10+U26</f>
        <v>14.444526893203822</v>
      </c>
      <c r="V30" s="130"/>
      <c r="W30" s="130"/>
      <c r="X30" s="131" t="s">
        <v>26</v>
      </c>
      <c r="Y30" s="131"/>
      <c r="Z30" s="132">
        <f>SUM(Y11:Z12)+D10+Z26</f>
        <v>7.535284662316668</v>
      </c>
      <c r="AA30" s="132"/>
      <c r="AB30" s="133"/>
      <c r="AC30" s="129">
        <f>SUM(AE11:AF12)+C10+AC26</f>
        <v>11.923836040553292</v>
      </c>
      <c r="AD30" s="130"/>
      <c r="AE30" s="130"/>
      <c r="AF30" s="131" t="s">
        <v>26</v>
      </c>
      <c r="AG30" s="131"/>
      <c r="AH30" s="132">
        <f>SUM(AG11:AH12)+D10+AH26</f>
        <v>7.1379307632678772</v>
      </c>
      <c r="AI30" s="132"/>
      <c r="AJ30" s="133"/>
      <c r="AK30" s="129">
        <f>SUM(AM11:AN12)+C10+AK26</f>
        <v>14.884670264214632</v>
      </c>
      <c r="AL30" s="130"/>
      <c r="AM30" s="130"/>
      <c r="AN30" s="131" t="s">
        <v>26</v>
      </c>
      <c r="AO30" s="131"/>
      <c r="AP30" s="132">
        <f>SUM(AO11:AP12)+D10+AP26</f>
        <v>7.6809045705514905</v>
      </c>
      <c r="AQ30" s="132"/>
      <c r="AR30" s="133"/>
    </row>
    <row r="31" spans="1:44" x14ac:dyDescent="0.2">
      <c r="A31" s="149"/>
      <c r="B31" s="150"/>
      <c r="C31" s="150"/>
      <c r="D31" s="150"/>
      <c r="E31" s="153"/>
      <c r="F31" s="153"/>
      <c r="G31" s="153"/>
      <c r="H31" s="153"/>
      <c r="I31" s="139" t="s">
        <v>245</v>
      </c>
      <c r="J31" s="140"/>
      <c r="K31" s="140"/>
      <c r="L31" s="141"/>
      <c r="M31" s="130">
        <f>SUM(O15:P16)+C14+M27</f>
        <v>3.6856691205046452</v>
      </c>
      <c r="N31" s="130"/>
      <c r="O31" s="130"/>
      <c r="P31" s="131" t="s">
        <v>26</v>
      </c>
      <c r="Q31" s="131"/>
      <c r="R31" s="132">
        <f>SUM(Q15:R16)+D14+R27</f>
        <v>12.025013766486397</v>
      </c>
      <c r="S31" s="132"/>
      <c r="T31" s="133"/>
      <c r="U31" s="129">
        <f>SUM(W15:X16)+C14+U27</f>
        <v>6.6884715178693321</v>
      </c>
      <c r="V31" s="130"/>
      <c r="W31" s="130"/>
      <c r="X31" s="131" t="s">
        <v>26</v>
      </c>
      <c r="Y31" s="131"/>
      <c r="Z31" s="132">
        <f>SUM(Y15:Z16)+D14+Z27</f>
        <v>13.36612686856226</v>
      </c>
      <c r="AA31" s="132"/>
      <c r="AB31" s="133"/>
      <c r="AC31" s="129">
        <f>SUM(AE15:AF16)+C14+AC27</f>
        <v>4.2849710437785022</v>
      </c>
      <c r="AD31" s="130"/>
      <c r="AE31" s="130"/>
      <c r="AF31" s="131" t="s">
        <v>26</v>
      </c>
      <c r="AG31" s="131"/>
      <c r="AH31" s="132">
        <f>SUM(AG15:AH16)+D14+AH27</f>
        <v>11.104812470653906</v>
      </c>
      <c r="AI31" s="132"/>
      <c r="AJ31" s="133"/>
      <c r="AK31" s="129">
        <f>SUM(AM15:AN16)+C14+AK27</f>
        <v>3.682293759755515</v>
      </c>
      <c r="AL31" s="130"/>
      <c r="AM31" s="130"/>
      <c r="AN31" s="131" t="s">
        <v>26</v>
      </c>
      <c r="AO31" s="131"/>
      <c r="AP31" s="132">
        <f>SUM(AO15:AP16)+D14+AP27</f>
        <v>8.0873235160774612</v>
      </c>
      <c r="AQ31" s="132"/>
      <c r="AR31" s="133"/>
    </row>
    <row r="32" spans="1:44" x14ac:dyDescent="0.2">
      <c r="A32" s="149"/>
      <c r="B32" s="150"/>
      <c r="C32" s="150"/>
      <c r="D32" s="150"/>
      <c r="E32" s="153"/>
      <c r="F32" s="153"/>
      <c r="G32" s="153"/>
      <c r="H32" s="153"/>
      <c r="I32" s="139" t="s">
        <v>246</v>
      </c>
      <c r="J32" s="140"/>
      <c r="K32" s="140"/>
      <c r="L32" s="141"/>
      <c r="M32" s="130">
        <f>SUM(O19:P20)+C18+M28</f>
        <v>7.2831240044111833</v>
      </c>
      <c r="N32" s="130"/>
      <c r="O32" s="130"/>
      <c r="P32" s="131" t="s">
        <v>26</v>
      </c>
      <c r="Q32" s="131"/>
      <c r="R32" s="132">
        <f>SUM(Q19:R20)+D18+R28</f>
        <v>6.7942836205265618</v>
      </c>
      <c r="S32" s="132"/>
      <c r="T32" s="133"/>
      <c r="U32" s="129">
        <f>SUM(W19:X20)+C18+U28</f>
        <v>9.6847920520248358</v>
      </c>
      <c r="V32" s="130"/>
      <c r="W32" s="130"/>
      <c r="X32" s="131" t="s">
        <v>26</v>
      </c>
      <c r="Y32" s="131"/>
      <c r="Z32" s="132">
        <f>SUM(Y19:Z20)+D18+Z28</f>
        <v>6.6037392161799815</v>
      </c>
      <c r="AA32" s="132"/>
      <c r="AB32" s="133"/>
      <c r="AC32" s="129">
        <f>SUM(AE19:AF20)+C18+AC28</f>
        <v>6.6823081418572263</v>
      </c>
      <c r="AD32" s="130"/>
      <c r="AE32" s="130"/>
      <c r="AF32" s="131" t="s">
        <v>26</v>
      </c>
      <c r="AG32" s="131"/>
      <c r="AH32" s="132">
        <f>SUM(AG19:AH20)+D18+AH28</f>
        <v>5.9300902689468762</v>
      </c>
      <c r="AI32" s="132"/>
      <c r="AJ32" s="133"/>
      <c r="AK32" s="129">
        <f>SUM(AM19:AN20)+C18+AK28</f>
        <v>6.0812073696030122</v>
      </c>
      <c r="AL32" s="130"/>
      <c r="AM32" s="130"/>
      <c r="AN32" s="131" t="s">
        <v>26</v>
      </c>
      <c r="AO32" s="131"/>
      <c r="AP32" s="132">
        <f>SUM(AO19:AP20)+D18+AP28</f>
        <v>4.0374491450903269</v>
      </c>
      <c r="AQ32" s="132"/>
      <c r="AR32" s="133"/>
    </row>
    <row r="33" spans="1:44" ht="13.5" thickBot="1" x14ac:dyDescent="0.25">
      <c r="A33" s="151"/>
      <c r="B33" s="152"/>
      <c r="C33" s="152"/>
      <c r="D33" s="152"/>
      <c r="E33" s="82"/>
      <c r="F33" s="82"/>
      <c r="G33" s="82"/>
      <c r="H33" s="82"/>
      <c r="I33" s="126" t="s">
        <v>29</v>
      </c>
      <c r="J33" s="127"/>
      <c r="K33" s="127"/>
      <c r="L33" s="128"/>
      <c r="M33" s="124">
        <f>SUM(M29,M30,M31,M32)</f>
        <v>24.376935807359693</v>
      </c>
      <c r="N33" s="124"/>
      <c r="O33" s="124"/>
      <c r="P33" s="125" t="s">
        <v>26</v>
      </c>
      <c r="Q33" s="125"/>
      <c r="R33" s="115">
        <f>SUM(R29,R30,R31,R32)</f>
        <v>28.868184347336353</v>
      </c>
      <c r="S33" s="115"/>
      <c r="T33" s="116"/>
      <c r="U33" s="123">
        <f>SUM(U29,U30,U31,U32)</f>
        <v>34.102418891673963</v>
      </c>
      <c r="V33" s="124"/>
      <c r="W33" s="124"/>
      <c r="X33" s="125" t="s">
        <v>26</v>
      </c>
      <c r="Y33" s="125"/>
      <c r="Z33" s="115">
        <f>SUM(Z29,Z30,Z31,Z32)</f>
        <v>30.148850003137444</v>
      </c>
      <c r="AA33" s="115"/>
      <c r="AB33" s="116"/>
      <c r="AC33" s="123">
        <f>SUM(AC29,AC30,AC31,AC32)</f>
        <v>26.175643949638886</v>
      </c>
      <c r="AD33" s="124"/>
      <c r="AE33" s="124"/>
      <c r="AF33" s="125" t="s">
        <v>26</v>
      </c>
      <c r="AG33" s="125"/>
      <c r="AH33" s="115">
        <f>SUM(AH29,AH30,AH31,AH32)</f>
        <v>26.597853908203703</v>
      </c>
      <c r="AI33" s="115"/>
      <c r="AJ33" s="116"/>
      <c r="AK33" s="123">
        <f>SUM(AK29,AK30,AK31,AK32)</f>
        <v>29.013659506821938</v>
      </c>
      <c r="AL33" s="124"/>
      <c r="AM33" s="124"/>
      <c r="AN33" s="125" t="s">
        <v>26</v>
      </c>
      <c r="AO33" s="125"/>
      <c r="AP33" s="115">
        <f>SUM(AP29,AP30,AP31,AP32)</f>
        <v>22.580445395035916</v>
      </c>
      <c r="AQ33" s="115"/>
      <c r="AR33" s="116"/>
    </row>
    <row r="34" spans="1:44" ht="30" customHeight="1" thickBot="1" x14ac:dyDescent="0.25">
      <c r="A34" s="88" t="s">
        <v>30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</row>
    <row r="35" spans="1:44" ht="15.75" customHeight="1" thickBot="1" x14ac:dyDescent="0.25">
      <c r="A35" s="117" t="s">
        <v>7</v>
      </c>
      <c r="B35" s="118"/>
      <c r="C35" s="118" t="s">
        <v>3</v>
      </c>
      <c r="D35" s="118"/>
      <c r="E35" s="118" t="s">
        <v>31</v>
      </c>
      <c r="F35" s="118"/>
      <c r="G35" s="118"/>
      <c r="H35" s="118"/>
      <c r="I35" s="118"/>
      <c r="J35" s="118"/>
      <c r="K35" s="118"/>
      <c r="L35" s="119"/>
      <c r="M35" s="120" t="s">
        <v>32</v>
      </c>
      <c r="N35" s="121"/>
      <c r="O35" s="121"/>
      <c r="P35" s="121"/>
      <c r="Q35" s="121"/>
      <c r="R35" s="121"/>
      <c r="S35" s="121"/>
      <c r="T35" s="122"/>
      <c r="U35" s="120" t="s">
        <v>32</v>
      </c>
      <c r="V35" s="121"/>
      <c r="W35" s="121"/>
      <c r="X35" s="121"/>
      <c r="Y35" s="121"/>
      <c r="Z35" s="121"/>
      <c r="AA35" s="121"/>
      <c r="AB35" s="122"/>
      <c r="AC35" s="120" t="s">
        <v>32</v>
      </c>
      <c r="AD35" s="121"/>
      <c r="AE35" s="121"/>
      <c r="AF35" s="121"/>
      <c r="AG35" s="121"/>
      <c r="AH35" s="121"/>
      <c r="AI35" s="121"/>
      <c r="AJ35" s="122"/>
      <c r="AK35" s="120" t="s">
        <v>32</v>
      </c>
      <c r="AL35" s="121"/>
      <c r="AM35" s="121"/>
      <c r="AN35" s="121"/>
      <c r="AO35" s="121"/>
      <c r="AP35" s="121"/>
      <c r="AQ35" s="121"/>
      <c r="AR35" s="122"/>
    </row>
    <row r="36" spans="1:44" x14ac:dyDescent="0.2">
      <c r="A36" s="111">
        <v>110</v>
      </c>
      <c r="B36" s="112"/>
      <c r="C36" s="112" t="s">
        <v>243</v>
      </c>
      <c r="D36" s="112"/>
      <c r="E36" s="113" t="s">
        <v>33</v>
      </c>
      <c r="F36" s="113"/>
      <c r="G36" s="113"/>
      <c r="H36" s="113"/>
      <c r="I36" s="113"/>
      <c r="J36" s="113"/>
      <c r="K36" s="113"/>
      <c r="L36" s="114"/>
      <c r="M36" s="108">
        <v>116</v>
      </c>
      <c r="N36" s="109"/>
      <c r="O36" s="109"/>
      <c r="P36" s="109"/>
      <c r="Q36" s="109"/>
      <c r="R36" s="109"/>
      <c r="S36" s="109"/>
      <c r="T36" s="110"/>
      <c r="U36" s="108">
        <v>115</v>
      </c>
      <c r="V36" s="109"/>
      <c r="W36" s="109"/>
      <c r="X36" s="109"/>
      <c r="Y36" s="109"/>
      <c r="Z36" s="109"/>
      <c r="AA36" s="109"/>
      <c r="AB36" s="110"/>
      <c r="AC36" s="108">
        <v>115</v>
      </c>
      <c r="AD36" s="109"/>
      <c r="AE36" s="109"/>
      <c r="AF36" s="109"/>
      <c r="AG36" s="109"/>
      <c r="AH36" s="109"/>
      <c r="AI36" s="109"/>
      <c r="AJ36" s="110"/>
      <c r="AK36" s="108">
        <v>115</v>
      </c>
      <c r="AL36" s="109"/>
      <c r="AM36" s="109"/>
      <c r="AN36" s="109"/>
      <c r="AO36" s="109"/>
      <c r="AP36" s="109"/>
      <c r="AQ36" s="109"/>
      <c r="AR36" s="110"/>
    </row>
    <row r="37" spans="1:44" x14ac:dyDescent="0.2">
      <c r="A37" s="104">
        <v>110</v>
      </c>
      <c r="B37" s="105"/>
      <c r="C37" s="105" t="s">
        <v>244</v>
      </c>
      <c r="D37" s="105"/>
      <c r="E37" s="106" t="s">
        <v>34</v>
      </c>
      <c r="F37" s="106"/>
      <c r="G37" s="106"/>
      <c r="H37" s="106"/>
      <c r="I37" s="106"/>
      <c r="J37" s="106"/>
      <c r="K37" s="106"/>
      <c r="L37" s="107"/>
      <c r="M37" s="94">
        <v>116</v>
      </c>
      <c r="N37" s="95"/>
      <c r="O37" s="95"/>
      <c r="P37" s="95"/>
      <c r="Q37" s="95"/>
      <c r="R37" s="95"/>
      <c r="S37" s="95"/>
      <c r="T37" s="96"/>
      <c r="U37" s="94">
        <v>116</v>
      </c>
      <c r="V37" s="95"/>
      <c r="W37" s="95"/>
      <c r="X37" s="95"/>
      <c r="Y37" s="95"/>
      <c r="Z37" s="95"/>
      <c r="AA37" s="95"/>
      <c r="AB37" s="96"/>
      <c r="AC37" s="94">
        <v>116</v>
      </c>
      <c r="AD37" s="95"/>
      <c r="AE37" s="95"/>
      <c r="AF37" s="95"/>
      <c r="AG37" s="95"/>
      <c r="AH37" s="95"/>
      <c r="AI37" s="95"/>
      <c r="AJ37" s="96"/>
      <c r="AK37" s="94">
        <v>116</v>
      </c>
      <c r="AL37" s="95"/>
      <c r="AM37" s="95"/>
      <c r="AN37" s="95"/>
      <c r="AO37" s="95"/>
      <c r="AP37" s="95"/>
      <c r="AQ37" s="95"/>
      <c r="AR37" s="96"/>
    </row>
    <row r="38" spans="1:44" x14ac:dyDescent="0.2">
      <c r="A38" s="104">
        <v>10</v>
      </c>
      <c r="B38" s="105"/>
      <c r="C38" s="105" t="s">
        <v>16</v>
      </c>
      <c r="D38" s="105"/>
      <c r="E38" s="106" t="s">
        <v>250</v>
      </c>
      <c r="F38" s="106"/>
      <c r="G38" s="106"/>
      <c r="H38" s="106"/>
      <c r="I38" s="106"/>
      <c r="J38" s="106"/>
      <c r="K38" s="106"/>
      <c r="L38" s="107"/>
      <c r="M38" s="94">
        <v>10.600000381469727</v>
      </c>
      <c r="N38" s="95"/>
      <c r="O38" s="95"/>
      <c r="P38" s="95"/>
      <c r="Q38" s="95"/>
      <c r="R38" s="95"/>
      <c r="S38" s="95"/>
      <c r="T38" s="96"/>
      <c r="U38" s="94">
        <v>10.699999809265137</v>
      </c>
      <c r="V38" s="95"/>
      <c r="W38" s="95"/>
      <c r="X38" s="95"/>
      <c r="Y38" s="95"/>
      <c r="Z38" s="95"/>
      <c r="AA38" s="95"/>
      <c r="AB38" s="96"/>
      <c r="AC38" s="94">
        <v>10.600000381469727</v>
      </c>
      <c r="AD38" s="95"/>
      <c r="AE38" s="95"/>
      <c r="AF38" s="95"/>
      <c r="AG38" s="95"/>
      <c r="AH38" s="95"/>
      <c r="AI38" s="95"/>
      <c r="AJ38" s="96"/>
      <c r="AK38" s="94">
        <v>10.600000381469727</v>
      </c>
      <c r="AL38" s="95"/>
      <c r="AM38" s="95"/>
      <c r="AN38" s="95"/>
      <c r="AO38" s="95"/>
      <c r="AP38" s="95"/>
      <c r="AQ38" s="95"/>
      <c r="AR38" s="96"/>
    </row>
    <row r="39" spans="1:44" x14ac:dyDescent="0.2">
      <c r="A39" s="104">
        <v>10</v>
      </c>
      <c r="B39" s="105"/>
      <c r="C39" s="105" t="s">
        <v>20</v>
      </c>
      <c r="D39" s="105"/>
      <c r="E39" s="106" t="s">
        <v>252</v>
      </c>
      <c r="F39" s="106"/>
      <c r="G39" s="106"/>
      <c r="H39" s="106"/>
      <c r="I39" s="106"/>
      <c r="J39" s="106"/>
      <c r="K39" s="106"/>
      <c r="L39" s="107"/>
      <c r="M39" s="94">
        <v>10.699999809265137</v>
      </c>
      <c r="N39" s="95"/>
      <c r="O39" s="95"/>
      <c r="P39" s="95"/>
      <c r="Q39" s="95"/>
      <c r="R39" s="95"/>
      <c r="S39" s="95"/>
      <c r="T39" s="96"/>
      <c r="U39" s="94">
        <v>10.600000381469727</v>
      </c>
      <c r="V39" s="95"/>
      <c r="W39" s="95"/>
      <c r="X39" s="95"/>
      <c r="Y39" s="95"/>
      <c r="Z39" s="95"/>
      <c r="AA39" s="95"/>
      <c r="AB39" s="96"/>
      <c r="AC39" s="94">
        <v>10.600000381469727</v>
      </c>
      <c r="AD39" s="95"/>
      <c r="AE39" s="95"/>
      <c r="AF39" s="95"/>
      <c r="AG39" s="95"/>
      <c r="AH39" s="95"/>
      <c r="AI39" s="95"/>
      <c r="AJ39" s="96"/>
      <c r="AK39" s="94">
        <v>10.600000381469727</v>
      </c>
      <c r="AL39" s="95"/>
      <c r="AM39" s="95"/>
      <c r="AN39" s="95"/>
      <c r="AO39" s="95"/>
      <c r="AP39" s="95"/>
      <c r="AQ39" s="95"/>
      <c r="AR39" s="96"/>
    </row>
    <row r="40" spans="1:44" x14ac:dyDescent="0.2">
      <c r="A40" s="104">
        <v>10</v>
      </c>
      <c r="B40" s="105"/>
      <c r="C40" s="105" t="s">
        <v>83</v>
      </c>
      <c r="D40" s="105"/>
      <c r="E40" s="106" t="s">
        <v>251</v>
      </c>
      <c r="F40" s="106"/>
      <c r="G40" s="106"/>
      <c r="H40" s="106"/>
      <c r="I40" s="106"/>
      <c r="J40" s="106"/>
      <c r="K40" s="106"/>
      <c r="L40" s="107"/>
      <c r="M40" s="94">
        <v>10.5</v>
      </c>
      <c r="N40" s="95"/>
      <c r="O40" s="95"/>
      <c r="P40" s="95"/>
      <c r="Q40" s="95"/>
      <c r="R40" s="95"/>
      <c r="S40" s="95"/>
      <c r="T40" s="96"/>
      <c r="U40" s="94">
        <v>10.600000381469727</v>
      </c>
      <c r="V40" s="95"/>
      <c r="W40" s="95"/>
      <c r="X40" s="95"/>
      <c r="Y40" s="95"/>
      <c r="Z40" s="95"/>
      <c r="AA40" s="95"/>
      <c r="AB40" s="96"/>
      <c r="AC40" s="94">
        <v>10.600000381469727</v>
      </c>
      <c r="AD40" s="95"/>
      <c r="AE40" s="95"/>
      <c r="AF40" s="95"/>
      <c r="AG40" s="95"/>
      <c r="AH40" s="95"/>
      <c r="AI40" s="95"/>
      <c r="AJ40" s="96"/>
      <c r="AK40" s="94">
        <v>10.600000381469727</v>
      </c>
      <c r="AL40" s="95"/>
      <c r="AM40" s="95"/>
      <c r="AN40" s="95"/>
      <c r="AO40" s="95"/>
      <c r="AP40" s="95"/>
      <c r="AQ40" s="95"/>
      <c r="AR40" s="96"/>
    </row>
    <row r="41" spans="1:44" x14ac:dyDescent="0.2">
      <c r="A41" s="104">
        <v>10</v>
      </c>
      <c r="B41" s="105"/>
      <c r="C41" s="105" t="s">
        <v>84</v>
      </c>
      <c r="D41" s="105"/>
      <c r="E41" s="106" t="s">
        <v>253</v>
      </c>
      <c r="F41" s="106"/>
      <c r="G41" s="106"/>
      <c r="H41" s="106"/>
      <c r="I41" s="106"/>
      <c r="J41" s="106"/>
      <c r="K41" s="106"/>
      <c r="L41" s="107"/>
      <c r="M41" s="94">
        <v>10.600000381469727</v>
      </c>
      <c r="N41" s="95"/>
      <c r="O41" s="95"/>
      <c r="P41" s="95"/>
      <c r="Q41" s="95"/>
      <c r="R41" s="95"/>
      <c r="S41" s="95"/>
      <c r="T41" s="96"/>
      <c r="U41" s="94">
        <v>10.600000381469727</v>
      </c>
      <c r="V41" s="95"/>
      <c r="W41" s="95"/>
      <c r="X41" s="95"/>
      <c r="Y41" s="95"/>
      <c r="Z41" s="95"/>
      <c r="AA41" s="95"/>
      <c r="AB41" s="96"/>
      <c r="AC41" s="94">
        <v>10.600000381469727</v>
      </c>
      <c r="AD41" s="95"/>
      <c r="AE41" s="95"/>
      <c r="AF41" s="95"/>
      <c r="AG41" s="95"/>
      <c r="AH41" s="95"/>
      <c r="AI41" s="95"/>
      <c r="AJ41" s="96"/>
      <c r="AK41" s="94">
        <v>10.600000381469727</v>
      </c>
      <c r="AL41" s="95"/>
      <c r="AM41" s="95"/>
      <c r="AN41" s="95"/>
      <c r="AO41" s="95"/>
      <c r="AP41" s="95"/>
      <c r="AQ41" s="95"/>
      <c r="AR41" s="96"/>
    </row>
    <row r="42" spans="1:44" x14ac:dyDescent="0.2">
      <c r="A42" s="104">
        <v>6</v>
      </c>
      <c r="B42" s="105"/>
      <c r="C42" s="105" t="s">
        <v>16</v>
      </c>
      <c r="D42" s="105"/>
      <c r="E42" s="106" t="s">
        <v>88</v>
      </c>
      <c r="F42" s="106"/>
      <c r="G42" s="106"/>
      <c r="H42" s="106"/>
      <c r="I42" s="106"/>
      <c r="J42" s="106"/>
      <c r="K42" s="106"/>
      <c r="L42" s="107"/>
      <c r="M42" s="94">
        <v>6.4000000953674316</v>
      </c>
      <c r="N42" s="95"/>
      <c r="O42" s="95"/>
      <c r="P42" s="95"/>
      <c r="Q42" s="95"/>
      <c r="R42" s="95"/>
      <c r="S42" s="95"/>
      <c r="T42" s="96"/>
      <c r="U42" s="94">
        <v>6.5</v>
      </c>
      <c r="V42" s="95"/>
      <c r="W42" s="95"/>
      <c r="X42" s="95"/>
      <c r="Y42" s="95"/>
      <c r="Z42" s="95"/>
      <c r="AA42" s="95"/>
      <c r="AB42" s="96"/>
      <c r="AC42" s="94">
        <v>6.5</v>
      </c>
      <c r="AD42" s="95"/>
      <c r="AE42" s="95"/>
      <c r="AF42" s="95"/>
      <c r="AG42" s="95"/>
      <c r="AH42" s="95"/>
      <c r="AI42" s="95"/>
      <c r="AJ42" s="96"/>
      <c r="AK42" s="94">
        <v>6.5</v>
      </c>
      <c r="AL42" s="95"/>
      <c r="AM42" s="95"/>
      <c r="AN42" s="95"/>
      <c r="AO42" s="95"/>
      <c r="AP42" s="95"/>
      <c r="AQ42" s="95"/>
      <c r="AR42" s="96"/>
    </row>
    <row r="43" spans="1:44" x14ac:dyDescent="0.2">
      <c r="A43" s="104">
        <v>6</v>
      </c>
      <c r="B43" s="105"/>
      <c r="C43" s="105" t="s">
        <v>20</v>
      </c>
      <c r="D43" s="105"/>
      <c r="E43" s="106" t="s">
        <v>90</v>
      </c>
      <c r="F43" s="106"/>
      <c r="G43" s="106"/>
      <c r="H43" s="106"/>
      <c r="I43" s="106"/>
      <c r="J43" s="106"/>
      <c r="K43" s="106"/>
      <c r="L43" s="107"/>
      <c r="M43" s="94">
        <v>6.4000000953674316</v>
      </c>
      <c r="N43" s="95"/>
      <c r="O43" s="95"/>
      <c r="P43" s="95"/>
      <c r="Q43" s="95"/>
      <c r="R43" s="95"/>
      <c r="S43" s="95"/>
      <c r="T43" s="96"/>
      <c r="U43" s="94">
        <v>6.5</v>
      </c>
      <c r="V43" s="95"/>
      <c r="W43" s="95"/>
      <c r="X43" s="95"/>
      <c r="Y43" s="95"/>
      <c r="Z43" s="95"/>
      <c r="AA43" s="95"/>
      <c r="AB43" s="96"/>
      <c r="AC43" s="94">
        <v>6.5</v>
      </c>
      <c r="AD43" s="95"/>
      <c r="AE43" s="95"/>
      <c r="AF43" s="95"/>
      <c r="AG43" s="95"/>
      <c r="AH43" s="95"/>
      <c r="AI43" s="95"/>
      <c r="AJ43" s="96"/>
      <c r="AK43" s="94">
        <v>6.5</v>
      </c>
      <c r="AL43" s="95"/>
      <c r="AM43" s="95"/>
      <c r="AN43" s="95"/>
      <c r="AO43" s="95"/>
      <c r="AP43" s="95"/>
      <c r="AQ43" s="95"/>
      <c r="AR43" s="96"/>
    </row>
    <row r="44" spans="1:44" x14ac:dyDescent="0.2">
      <c r="A44" s="104">
        <v>6</v>
      </c>
      <c r="B44" s="105"/>
      <c r="C44" s="105" t="s">
        <v>83</v>
      </c>
      <c r="D44" s="105"/>
      <c r="E44" s="106" t="s">
        <v>89</v>
      </c>
      <c r="F44" s="106"/>
      <c r="G44" s="106"/>
      <c r="H44" s="106"/>
      <c r="I44" s="106"/>
      <c r="J44" s="106"/>
      <c r="K44" s="106"/>
      <c r="L44" s="107"/>
      <c r="M44" s="94">
        <v>6.3000001907348633</v>
      </c>
      <c r="N44" s="95"/>
      <c r="O44" s="95"/>
      <c r="P44" s="95"/>
      <c r="Q44" s="95"/>
      <c r="R44" s="95"/>
      <c r="S44" s="95"/>
      <c r="T44" s="96"/>
      <c r="U44" s="94">
        <v>6.4000000953674316</v>
      </c>
      <c r="V44" s="95"/>
      <c r="W44" s="95"/>
      <c r="X44" s="95"/>
      <c r="Y44" s="95"/>
      <c r="Z44" s="95"/>
      <c r="AA44" s="95"/>
      <c r="AB44" s="96"/>
      <c r="AC44" s="94">
        <v>6.4000000953674316</v>
      </c>
      <c r="AD44" s="95"/>
      <c r="AE44" s="95"/>
      <c r="AF44" s="95"/>
      <c r="AG44" s="95"/>
      <c r="AH44" s="95"/>
      <c r="AI44" s="95"/>
      <c r="AJ44" s="96"/>
      <c r="AK44" s="94">
        <v>6.4000000953674316</v>
      </c>
      <c r="AL44" s="95"/>
      <c r="AM44" s="95"/>
      <c r="AN44" s="95"/>
      <c r="AO44" s="95"/>
      <c r="AP44" s="95"/>
      <c r="AQ44" s="95"/>
      <c r="AR44" s="96"/>
    </row>
    <row r="45" spans="1:44" ht="13.5" thickBot="1" x14ac:dyDescent="0.25">
      <c r="A45" s="97">
        <v>6</v>
      </c>
      <c r="B45" s="98"/>
      <c r="C45" s="98" t="s">
        <v>84</v>
      </c>
      <c r="D45" s="98"/>
      <c r="E45" s="99" t="s">
        <v>91</v>
      </c>
      <c r="F45" s="99"/>
      <c r="G45" s="99"/>
      <c r="H45" s="99"/>
      <c r="I45" s="99"/>
      <c r="J45" s="99"/>
      <c r="K45" s="99"/>
      <c r="L45" s="100"/>
      <c r="M45" s="101">
        <v>6.1999998092651367</v>
      </c>
      <c r="N45" s="102"/>
      <c r="O45" s="102"/>
      <c r="P45" s="102"/>
      <c r="Q45" s="102"/>
      <c r="R45" s="102"/>
      <c r="S45" s="102"/>
      <c r="T45" s="103"/>
      <c r="U45" s="101">
        <v>6.3000001907348633</v>
      </c>
      <c r="V45" s="102"/>
      <c r="W45" s="102"/>
      <c r="X45" s="102"/>
      <c r="Y45" s="102"/>
      <c r="Z45" s="102"/>
      <c r="AA45" s="102"/>
      <c r="AB45" s="103"/>
      <c r="AC45" s="101">
        <v>6.3000001907348633</v>
      </c>
      <c r="AD45" s="102"/>
      <c r="AE45" s="102"/>
      <c r="AF45" s="102"/>
      <c r="AG45" s="102"/>
      <c r="AH45" s="102"/>
      <c r="AI45" s="102"/>
      <c r="AJ45" s="103"/>
      <c r="AK45" s="101">
        <v>6.3000001907348633</v>
      </c>
      <c r="AL45" s="102"/>
      <c r="AM45" s="102"/>
      <c r="AN45" s="102"/>
      <c r="AO45" s="102"/>
      <c r="AP45" s="102"/>
      <c r="AQ45" s="102"/>
      <c r="AR45" s="103"/>
    </row>
    <row r="46" spans="1:44" ht="30" customHeight="1" thickBot="1" x14ac:dyDescent="0.25">
      <c r="A46" s="88" t="s">
        <v>37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</row>
    <row r="47" spans="1:44" ht="15" customHeight="1" x14ac:dyDescent="0.2">
      <c r="A47" s="89" t="s">
        <v>3</v>
      </c>
      <c r="B47" s="90"/>
      <c r="C47" s="90"/>
      <c r="D47" s="90"/>
      <c r="E47" s="90" t="s">
        <v>38</v>
      </c>
      <c r="F47" s="90"/>
      <c r="G47" s="90" t="s">
        <v>39</v>
      </c>
      <c r="H47" s="90"/>
      <c r="I47" s="90" t="s">
        <v>40</v>
      </c>
      <c r="J47" s="90"/>
      <c r="K47" s="90" t="s">
        <v>41</v>
      </c>
      <c r="L47" s="93"/>
      <c r="M47" s="86" t="s">
        <v>11</v>
      </c>
      <c r="N47" s="80"/>
      <c r="O47" s="78" t="s">
        <v>12</v>
      </c>
      <c r="P47" s="79"/>
      <c r="Q47" s="80"/>
      <c r="R47" s="78" t="s">
        <v>13</v>
      </c>
      <c r="S47" s="79"/>
      <c r="T47" s="84"/>
      <c r="U47" s="86" t="s">
        <v>11</v>
      </c>
      <c r="V47" s="80"/>
      <c r="W47" s="78" t="s">
        <v>12</v>
      </c>
      <c r="X47" s="79"/>
      <c r="Y47" s="80"/>
      <c r="Z47" s="78" t="s">
        <v>13</v>
      </c>
      <c r="AA47" s="79"/>
      <c r="AB47" s="84"/>
      <c r="AC47" s="86" t="s">
        <v>11</v>
      </c>
      <c r="AD47" s="80"/>
      <c r="AE47" s="78" t="s">
        <v>12</v>
      </c>
      <c r="AF47" s="79"/>
      <c r="AG47" s="80"/>
      <c r="AH47" s="78" t="s">
        <v>13</v>
      </c>
      <c r="AI47" s="79"/>
      <c r="AJ47" s="84"/>
      <c r="AK47" s="86" t="s">
        <v>11</v>
      </c>
      <c r="AL47" s="80"/>
      <c r="AM47" s="78" t="s">
        <v>12</v>
      </c>
      <c r="AN47" s="79"/>
      <c r="AO47" s="80"/>
      <c r="AP47" s="78" t="s">
        <v>13</v>
      </c>
      <c r="AQ47" s="79"/>
      <c r="AR47" s="84"/>
    </row>
    <row r="48" spans="1:44" ht="15.75" customHeight="1" thickBot="1" x14ac:dyDescent="0.25">
      <c r="A48" s="91"/>
      <c r="B48" s="92"/>
      <c r="C48" s="92"/>
      <c r="D48" s="92"/>
      <c r="E48" s="29" t="s">
        <v>42</v>
      </c>
      <c r="F48" s="29" t="s">
        <v>43</v>
      </c>
      <c r="G48" s="29" t="s">
        <v>42</v>
      </c>
      <c r="H48" s="29" t="s">
        <v>43</v>
      </c>
      <c r="I48" s="29" t="s">
        <v>42</v>
      </c>
      <c r="J48" s="29" t="s">
        <v>43</v>
      </c>
      <c r="K48" s="29" t="s">
        <v>42</v>
      </c>
      <c r="L48" s="9" t="s">
        <v>43</v>
      </c>
      <c r="M48" s="87"/>
      <c r="N48" s="83"/>
      <c r="O48" s="81"/>
      <c r="P48" s="82"/>
      <c r="Q48" s="83"/>
      <c r="R48" s="81"/>
      <c r="S48" s="82"/>
      <c r="T48" s="85"/>
      <c r="U48" s="87"/>
      <c r="V48" s="83"/>
      <c r="W48" s="81"/>
      <c r="X48" s="82"/>
      <c r="Y48" s="83"/>
      <c r="Z48" s="81"/>
      <c r="AA48" s="82"/>
      <c r="AB48" s="85"/>
      <c r="AC48" s="87"/>
      <c r="AD48" s="83"/>
      <c r="AE48" s="81"/>
      <c r="AF48" s="82"/>
      <c r="AG48" s="83"/>
      <c r="AH48" s="81"/>
      <c r="AI48" s="82"/>
      <c r="AJ48" s="85"/>
      <c r="AK48" s="87"/>
      <c r="AL48" s="83"/>
      <c r="AM48" s="81"/>
      <c r="AN48" s="82"/>
      <c r="AO48" s="83"/>
      <c r="AP48" s="81"/>
      <c r="AQ48" s="82"/>
      <c r="AR48" s="85"/>
    </row>
    <row r="49" spans="1:44" x14ac:dyDescent="0.2">
      <c r="A49" s="67" t="s">
        <v>254</v>
      </c>
      <c r="B49" s="68"/>
      <c r="C49" s="68"/>
      <c r="D49" s="68"/>
      <c r="E49" s="35"/>
      <c r="F49" s="35"/>
      <c r="G49" s="35"/>
      <c r="H49" s="35"/>
      <c r="I49" s="35"/>
      <c r="J49" s="35"/>
      <c r="K49" s="35"/>
      <c r="L49" s="69"/>
      <c r="M49" s="70"/>
      <c r="N49" s="71"/>
      <c r="O49" s="72"/>
      <c r="P49" s="72"/>
      <c r="Q49" s="72"/>
      <c r="R49" s="72"/>
      <c r="S49" s="72"/>
      <c r="T49" s="73"/>
      <c r="U49" s="70"/>
      <c r="V49" s="71"/>
      <c r="W49" s="72"/>
      <c r="X49" s="72"/>
      <c r="Y49" s="72"/>
      <c r="Z49" s="72"/>
      <c r="AA49" s="72"/>
      <c r="AB49" s="73"/>
      <c r="AC49" s="70"/>
      <c r="AD49" s="71"/>
      <c r="AE49" s="72"/>
      <c r="AF49" s="72"/>
      <c r="AG49" s="72"/>
      <c r="AH49" s="72"/>
      <c r="AI49" s="72"/>
      <c r="AJ49" s="73"/>
      <c r="AK49" s="70"/>
      <c r="AL49" s="71"/>
      <c r="AM49" s="72"/>
      <c r="AN49" s="72"/>
      <c r="AO49" s="72"/>
      <c r="AP49" s="72"/>
      <c r="AQ49" s="72"/>
      <c r="AR49" s="73"/>
    </row>
    <row r="50" spans="1:44" x14ac:dyDescent="0.2">
      <c r="A50" s="57" t="s">
        <v>255</v>
      </c>
      <c r="B50" s="58"/>
      <c r="C50" s="58"/>
      <c r="D50" s="58"/>
      <c r="E50" s="24"/>
      <c r="F50" s="24"/>
      <c r="G50" s="24"/>
      <c r="H50" s="24"/>
      <c r="I50" s="24"/>
      <c r="J50" s="24"/>
      <c r="K50" s="24"/>
      <c r="L50" s="21"/>
      <c r="M50" s="61">
        <f>M6</f>
        <v>21.215298217114707</v>
      </c>
      <c r="N50" s="62"/>
      <c r="O50" s="59">
        <f>-O6</f>
        <v>-3.2846637510702386</v>
      </c>
      <c r="P50" s="59"/>
      <c r="Q50" s="59"/>
      <c r="R50" s="59">
        <f>-Q6</f>
        <v>-2.716647177554703</v>
      </c>
      <c r="S50" s="59"/>
      <c r="T50" s="60"/>
      <c r="U50" s="61">
        <f>U6</f>
        <v>21.168111975264704</v>
      </c>
      <c r="V50" s="62"/>
      <c r="W50" s="59">
        <f>-W6</f>
        <v>-3.2846284285759735</v>
      </c>
      <c r="X50" s="59"/>
      <c r="Y50" s="59"/>
      <c r="Z50" s="59">
        <f>-Y6</f>
        <v>-2.6436992560785337</v>
      </c>
      <c r="AA50" s="59"/>
      <c r="AB50" s="60"/>
      <c r="AC50" s="61">
        <f>AC6</f>
        <v>20.497192948092135</v>
      </c>
      <c r="AD50" s="62"/>
      <c r="AE50" s="59">
        <f>-AE6</f>
        <v>-3.2845287234498652</v>
      </c>
      <c r="AF50" s="59"/>
      <c r="AG50" s="59"/>
      <c r="AH50" s="59">
        <f>-AG6</f>
        <v>-2.4250204053350437</v>
      </c>
      <c r="AI50" s="59"/>
      <c r="AJ50" s="60"/>
      <c r="AK50" s="61">
        <f>AK6</f>
        <v>25.969214883498665</v>
      </c>
      <c r="AL50" s="62"/>
      <c r="AM50" s="59">
        <f>-AM6</f>
        <v>-4.3654881132487748</v>
      </c>
      <c r="AN50" s="59"/>
      <c r="AO50" s="59"/>
      <c r="AP50" s="59">
        <f>-AO6</f>
        <v>-2.7747681633166343</v>
      </c>
      <c r="AQ50" s="59"/>
      <c r="AR50" s="60"/>
    </row>
    <row r="51" spans="1:44" x14ac:dyDescent="0.2">
      <c r="A51" s="57" t="s">
        <v>256</v>
      </c>
      <c r="B51" s="58"/>
      <c r="C51" s="58"/>
      <c r="D51" s="58"/>
      <c r="E51" s="24"/>
      <c r="F51" s="24"/>
      <c r="G51" s="24"/>
      <c r="H51" s="24"/>
      <c r="I51" s="24"/>
      <c r="J51" s="24"/>
      <c r="K51" s="24"/>
      <c r="L51" s="21"/>
      <c r="M51" s="61">
        <f>M14</f>
        <v>62.598537651628845</v>
      </c>
      <c r="N51" s="62"/>
      <c r="O51" s="59">
        <f>-O14</f>
        <v>-3.6856691205046452</v>
      </c>
      <c r="P51" s="59"/>
      <c r="Q51" s="59"/>
      <c r="R51" s="59">
        <f>-Q14</f>
        <v>-12.025013766486397</v>
      </c>
      <c r="S51" s="59"/>
      <c r="T51" s="60"/>
      <c r="U51" s="61">
        <f>U14</f>
        <v>75.036474846067662</v>
      </c>
      <c r="V51" s="62"/>
      <c r="W51" s="59">
        <f>-W14</f>
        <v>-6.6884715178693321</v>
      </c>
      <c r="X51" s="59"/>
      <c r="Y51" s="59"/>
      <c r="Z51" s="59">
        <f>-Y14</f>
        <v>-13.36612686856226</v>
      </c>
      <c r="AA51" s="59"/>
      <c r="AB51" s="60"/>
      <c r="AC51" s="61">
        <f>AC14</f>
        <v>59.75750974668928</v>
      </c>
      <c r="AD51" s="62"/>
      <c r="AE51" s="59">
        <f>-AE14</f>
        <v>-4.2849710437785022</v>
      </c>
      <c r="AF51" s="59"/>
      <c r="AG51" s="59"/>
      <c r="AH51" s="59">
        <f>-AG14</f>
        <v>-11.104812470653906</v>
      </c>
      <c r="AI51" s="59"/>
      <c r="AJ51" s="60"/>
      <c r="AK51" s="61">
        <f>AK14</f>
        <v>44.612478012044399</v>
      </c>
      <c r="AL51" s="62"/>
      <c r="AM51" s="59">
        <f>-AM14</f>
        <v>-3.682293759755515</v>
      </c>
      <c r="AN51" s="59"/>
      <c r="AO51" s="59"/>
      <c r="AP51" s="59">
        <f>-AO14</f>
        <v>-8.0873235160774612</v>
      </c>
      <c r="AQ51" s="59"/>
      <c r="AR51" s="60"/>
    </row>
    <row r="52" spans="1:44" x14ac:dyDescent="0.2">
      <c r="A52" s="57" t="s">
        <v>443</v>
      </c>
      <c r="B52" s="58"/>
      <c r="C52" s="58"/>
      <c r="D52" s="58"/>
      <c r="E52" s="24"/>
      <c r="F52" s="24"/>
      <c r="G52" s="24"/>
      <c r="H52" s="24"/>
      <c r="I52" s="24"/>
      <c r="J52" s="24"/>
      <c r="K52" s="24"/>
      <c r="L52" s="21"/>
      <c r="M52" s="61" t="s">
        <v>128</v>
      </c>
      <c r="N52" s="62"/>
      <c r="O52" s="59">
        <v>0</v>
      </c>
      <c r="P52" s="59"/>
      <c r="Q52" s="59"/>
      <c r="R52" s="59">
        <v>0</v>
      </c>
      <c r="S52" s="59"/>
      <c r="T52" s="60"/>
      <c r="U52" s="61" t="s">
        <v>128</v>
      </c>
      <c r="V52" s="62"/>
      <c r="W52" s="59">
        <v>0</v>
      </c>
      <c r="X52" s="59"/>
      <c r="Y52" s="59"/>
      <c r="Z52" s="59">
        <v>0</v>
      </c>
      <c r="AA52" s="59"/>
      <c r="AB52" s="60"/>
      <c r="AC52" s="61" t="s">
        <v>128</v>
      </c>
      <c r="AD52" s="62"/>
      <c r="AE52" s="59">
        <v>0</v>
      </c>
      <c r="AF52" s="59"/>
      <c r="AG52" s="59"/>
      <c r="AH52" s="59">
        <v>0</v>
      </c>
      <c r="AI52" s="59"/>
      <c r="AJ52" s="60"/>
      <c r="AK52" s="61" t="s">
        <v>128</v>
      </c>
      <c r="AL52" s="62"/>
      <c r="AM52" s="59">
        <v>0</v>
      </c>
      <c r="AN52" s="59"/>
      <c r="AO52" s="59"/>
      <c r="AP52" s="59">
        <v>0</v>
      </c>
      <c r="AQ52" s="59"/>
      <c r="AR52" s="60"/>
    </row>
    <row r="53" spans="1:44" x14ac:dyDescent="0.2">
      <c r="A53" s="57" t="s">
        <v>444</v>
      </c>
      <c r="B53" s="58"/>
      <c r="C53" s="58"/>
      <c r="D53" s="58"/>
      <c r="E53" s="24"/>
      <c r="F53" s="24"/>
      <c r="G53" s="24"/>
      <c r="H53" s="24"/>
      <c r="I53" s="24"/>
      <c r="J53" s="24"/>
      <c r="K53" s="24"/>
      <c r="L53" s="21"/>
      <c r="M53" s="209">
        <f>IF(OR(M36=0,S6=0),0,ABS(1000*O53/(SQRT(3)*M36*S6)))</f>
        <v>287.82773527862105</v>
      </c>
      <c r="N53" s="210"/>
      <c r="O53" s="211">
        <v>44.562999725341797</v>
      </c>
      <c r="P53" s="211"/>
      <c r="Q53" s="211"/>
      <c r="R53" s="211">
        <v>7.0920000076293945</v>
      </c>
      <c r="S53" s="211"/>
      <c r="T53" s="235"/>
      <c r="U53" s="209">
        <f>IF(OR(U36=0,AA6=0),0,ABS(1000*W53/(SQRT(3)*U36*AA6)))</f>
        <v>393.58452042560668</v>
      </c>
      <c r="V53" s="210"/>
      <c r="W53" s="211">
        <v>61.071998596191406</v>
      </c>
      <c r="X53" s="211"/>
      <c r="Y53" s="211"/>
      <c r="Z53" s="211">
        <v>12.416000366210938</v>
      </c>
      <c r="AA53" s="211"/>
      <c r="AB53" s="235"/>
      <c r="AC53" s="209">
        <f>IF(OR(AC36=0,AI6=0),0,ABS(1000*AE53/(SQRT(3)*AC36*AI6)))</f>
        <v>370.90578088746076</v>
      </c>
      <c r="AD53" s="210"/>
      <c r="AE53" s="211">
        <v>59.435001373291016</v>
      </c>
      <c r="AF53" s="211"/>
      <c r="AG53" s="211"/>
      <c r="AH53" s="211">
        <v>14.317000389099121</v>
      </c>
      <c r="AI53" s="211"/>
      <c r="AJ53" s="235"/>
      <c r="AK53" s="209">
        <f>IF(OR(AK36=0,AQ6=0),0,ABS(1000*AM53/(SQRT(3)*AK36*AQ6)))</f>
        <v>308.85929688095837</v>
      </c>
      <c r="AL53" s="210"/>
      <c r="AM53" s="211">
        <v>51.919998168945313</v>
      </c>
      <c r="AN53" s="211"/>
      <c r="AO53" s="211"/>
      <c r="AP53" s="211">
        <v>8.2189998626708984</v>
      </c>
      <c r="AQ53" s="211"/>
      <c r="AR53" s="235"/>
    </row>
    <row r="54" spans="1:44" x14ac:dyDescent="0.2">
      <c r="A54" s="57" t="s">
        <v>445</v>
      </c>
      <c r="B54" s="58"/>
      <c r="C54" s="58"/>
      <c r="D54" s="58"/>
      <c r="E54" s="24"/>
      <c r="F54" s="24"/>
      <c r="G54" s="24"/>
      <c r="H54" s="24"/>
      <c r="I54" s="24"/>
      <c r="J54" s="24"/>
      <c r="K54" s="24"/>
      <c r="L54" s="21"/>
      <c r="M54" s="209">
        <f>IF(OR(M36=0,S6=0),0,ABS(1000*O54/(SQRT(3)*M36*S6)))</f>
        <v>53.31171730328046</v>
      </c>
      <c r="N54" s="210"/>
      <c r="O54" s="211">
        <v>-8.2539997100830078</v>
      </c>
      <c r="P54" s="211"/>
      <c r="Q54" s="211"/>
      <c r="R54" s="49">
        <f>ABS(O54)*TAN(ACOS(S6))</f>
        <v>6.8266363668513135</v>
      </c>
      <c r="S54" s="49"/>
      <c r="T54" s="50"/>
      <c r="U54" s="209">
        <f>IF(OR(U36=0,AA6=0),0,ABS(1000*W54/(SQRT(3)*U36*AA6)))</f>
        <v>122.26692659809663</v>
      </c>
      <c r="V54" s="210"/>
      <c r="W54" s="211">
        <v>-18.972000122070312</v>
      </c>
      <c r="X54" s="211"/>
      <c r="Y54" s="211"/>
      <c r="Z54" s="49">
        <f>ABS(W54)*TAN(ACOS(AA6))</f>
        <v>15.269995891372099</v>
      </c>
      <c r="AA54" s="49"/>
      <c r="AB54" s="50"/>
      <c r="AC54" s="209">
        <f>IF(OR(AC36=0,AI6=0),0,ABS(1000*AE54/(SQRT(3)*AC36*AI6)))</f>
        <v>86.219132576388077</v>
      </c>
      <c r="AD54" s="210"/>
      <c r="AE54" s="211">
        <v>-13.815999984741211</v>
      </c>
      <c r="AF54" s="211"/>
      <c r="AG54" s="211"/>
      <c r="AH54" s="49">
        <f>ABS(AE54)*TAN(ACOS(AI6))</f>
        <v>10.200575091307309</v>
      </c>
      <c r="AI54" s="49"/>
      <c r="AJ54" s="50"/>
      <c r="AK54" s="209">
        <f>IF(OR(AK36=0,AQ6=0),0,ABS(1000*AM54/(SQRT(3)*AK36*AQ6)))</f>
        <v>67.631386833430682</v>
      </c>
      <c r="AL54" s="210"/>
      <c r="AM54" s="211">
        <v>-11.369000434875488</v>
      </c>
      <c r="AN54" s="211"/>
      <c r="AO54" s="211"/>
      <c r="AP54" s="49">
        <f>ABS(AM54)*TAN(ACOS(AQ6))</f>
        <v>7.2263031388599597</v>
      </c>
      <c r="AQ54" s="49"/>
      <c r="AR54" s="50"/>
    </row>
    <row r="55" spans="1:44" ht="13.5" thickBot="1" x14ac:dyDescent="0.25">
      <c r="A55" s="74" t="s">
        <v>259</v>
      </c>
      <c r="B55" s="75"/>
      <c r="C55" s="75"/>
      <c r="D55" s="75"/>
      <c r="E55" s="76"/>
      <c r="F55" s="76"/>
      <c r="G55" s="76"/>
      <c r="H55" s="76"/>
      <c r="I55" s="76"/>
      <c r="J55" s="76"/>
      <c r="K55" s="76"/>
      <c r="L55" s="77"/>
      <c r="M55" s="65"/>
      <c r="N55" s="66"/>
      <c r="O55" s="63">
        <f>SUM(O50:Q54)</f>
        <v>29.338667143683907</v>
      </c>
      <c r="P55" s="63"/>
      <c r="Q55" s="63"/>
      <c r="R55" s="63">
        <f>SUM(R50:T54)</f>
        <v>-0.82302456956039283</v>
      </c>
      <c r="S55" s="63"/>
      <c r="T55" s="64"/>
      <c r="U55" s="65"/>
      <c r="V55" s="66"/>
      <c r="W55" s="63">
        <f>SUM(W50:Y54)</f>
        <v>32.126898527675792</v>
      </c>
      <c r="X55" s="63"/>
      <c r="Y55" s="63"/>
      <c r="Z55" s="63">
        <f>SUM(Z50:AB54)</f>
        <v>11.676170132942245</v>
      </c>
      <c r="AA55" s="63"/>
      <c r="AB55" s="64"/>
      <c r="AC55" s="65"/>
      <c r="AD55" s="66"/>
      <c r="AE55" s="63">
        <f>SUM(AE50:AG54)</f>
        <v>38.04950162132144</v>
      </c>
      <c r="AF55" s="63"/>
      <c r="AG55" s="63"/>
      <c r="AH55" s="63">
        <f>SUM(AH50:AJ54)</f>
        <v>10.98774260441748</v>
      </c>
      <c r="AI55" s="63"/>
      <c r="AJ55" s="64"/>
      <c r="AK55" s="65"/>
      <c r="AL55" s="66"/>
      <c r="AM55" s="63">
        <f>SUM(AM50:AO54)</f>
        <v>32.503215861065534</v>
      </c>
      <c r="AN55" s="63"/>
      <c r="AO55" s="63"/>
      <c r="AP55" s="63">
        <f>SUM(AP50:AR54)</f>
        <v>4.5832113221367621</v>
      </c>
      <c r="AQ55" s="63"/>
      <c r="AR55" s="64"/>
    </row>
    <row r="56" spans="1:44" x14ac:dyDescent="0.2">
      <c r="A56" s="67" t="s">
        <v>260</v>
      </c>
      <c r="B56" s="68"/>
      <c r="C56" s="68"/>
      <c r="D56" s="68"/>
      <c r="E56" s="35"/>
      <c r="F56" s="35"/>
      <c r="G56" s="35"/>
      <c r="H56" s="35"/>
      <c r="I56" s="35"/>
      <c r="J56" s="35"/>
      <c r="K56" s="35"/>
      <c r="L56" s="69"/>
      <c r="M56" s="70"/>
      <c r="N56" s="71"/>
      <c r="O56" s="72"/>
      <c r="P56" s="72"/>
      <c r="Q56" s="72"/>
      <c r="R56" s="72"/>
      <c r="S56" s="72"/>
      <c r="T56" s="73"/>
      <c r="U56" s="70"/>
      <c r="V56" s="71"/>
      <c r="W56" s="72"/>
      <c r="X56" s="72"/>
      <c r="Y56" s="72"/>
      <c r="Z56" s="72"/>
      <c r="AA56" s="72"/>
      <c r="AB56" s="73"/>
      <c r="AC56" s="70"/>
      <c r="AD56" s="71"/>
      <c r="AE56" s="72"/>
      <c r="AF56" s="72"/>
      <c r="AG56" s="72"/>
      <c r="AH56" s="72"/>
      <c r="AI56" s="72"/>
      <c r="AJ56" s="73"/>
      <c r="AK56" s="70"/>
      <c r="AL56" s="71"/>
      <c r="AM56" s="72"/>
      <c r="AN56" s="72"/>
      <c r="AO56" s="72"/>
      <c r="AP56" s="72"/>
      <c r="AQ56" s="72"/>
      <c r="AR56" s="73"/>
    </row>
    <row r="57" spans="1:44" x14ac:dyDescent="0.2">
      <c r="A57" s="57" t="s">
        <v>261</v>
      </c>
      <c r="B57" s="58"/>
      <c r="C57" s="58"/>
      <c r="D57" s="58"/>
      <c r="E57" s="24"/>
      <c r="F57" s="24"/>
      <c r="G57" s="24"/>
      <c r="H57" s="24"/>
      <c r="I57" s="24"/>
      <c r="J57" s="24"/>
      <c r="K57" s="24"/>
      <c r="L57" s="21"/>
      <c r="M57" s="61">
        <f>M10</f>
        <v>62.213784977847595</v>
      </c>
      <c r="N57" s="62"/>
      <c r="O57" s="59">
        <f>-O10</f>
        <v>-10.123478931373626</v>
      </c>
      <c r="P57" s="59"/>
      <c r="Q57" s="59"/>
      <c r="R57" s="59">
        <f>-Q10</f>
        <v>-7.3322397827686867</v>
      </c>
      <c r="S57" s="59"/>
      <c r="T57" s="60"/>
      <c r="U57" s="61">
        <f>U10</f>
        <v>81.087179018846598</v>
      </c>
      <c r="V57" s="62"/>
      <c r="W57" s="59">
        <f>-W10</f>
        <v>-14.444526893203822</v>
      </c>
      <c r="X57" s="59"/>
      <c r="Y57" s="59"/>
      <c r="Z57" s="59">
        <f>-Y10</f>
        <v>-7.535284662316668</v>
      </c>
      <c r="AA57" s="59"/>
      <c r="AB57" s="60"/>
      <c r="AC57" s="61">
        <f>AC10</f>
        <v>69.167792714022141</v>
      </c>
      <c r="AD57" s="62"/>
      <c r="AE57" s="59">
        <f>-AE10</f>
        <v>-11.923836040553292</v>
      </c>
      <c r="AF57" s="59"/>
      <c r="AG57" s="59"/>
      <c r="AH57" s="59">
        <f>-AG10</f>
        <v>-7.1379307632678772</v>
      </c>
      <c r="AI57" s="59"/>
      <c r="AJ57" s="60"/>
      <c r="AK57" s="61">
        <f>AK10</f>
        <v>83.365486845311807</v>
      </c>
      <c r="AL57" s="62"/>
      <c r="AM57" s="59">
        <f>-AM10</f>
        <v>-14.884670264214632</v>
      </c>
      <c r="AN57" s="59"/>
      <c r="AO57" s="59"/>
      <c r="AP57" s="59">
        <f>-AO10</f>
        <v>-7.6809045705514905</v>
      </c>
      <c r="AQ57" s="59"/>
      <c r="AR57" s="60"/>
    </row>
    <row r="58" spans="1:44" x14ac:dyDescent="0.2">
      <c r="A58" s="57" t="s">
        <v>262</v>
      </c>
      <c r="B58" s="58"/>
      <c r="C58" s="58"/>
      <c r="D58" s="58"/>
      <c r="E58" s="24"/>
      <c r="F58" s="24"/>
      <c r="G58" s="24"/>
      <c r="H58" s="24"/>
      <c r="I58" s="24"/>
      <c r="J58" s="24"/>
      <c r="K58" s="24"/>
      <c r="L58" s="21"/>
      <c r="M58" s="61">
        <f>M18</f>
        <v>49.573634257840844</v>
      </c>
      <c r="N58" s="62"/>
      <c r="O58" s="59">
        <f>-O18</f>
        <v>-7.2831240044111833</v>
      </c>
      <c r="P58" s="59"/>
      <c r="Q58" s="59"/>
      <c r="R58" s="59">
        <f>-Q18</f>
        <v>-6.7942836205265618</v>
      </c>
      <c r="S58" s="59"/>
      <c r="T58" s="60"/>
      <c r="U58" s="61">
        <f>U18</f>
        <v>58.342088280414337</v>
      </c>
      <c r="V58" s="62"/>
      <c r="W58" s="59">
        <f>-W18</f>
        <v>-9.6847920520248358</v>
      </c>
      <c r="X58" s="59"/>
      <c r="Y58" s="59"/>
      <c r="Z58" s="59">
        <f>-Y18</f>
        <v>-6.6037392161799815</v>
      </c>
      <c r="AA58" s="59"/>
      <c r="AB58" s="60"/>
      <c r="AC58" s="61">
        <f>AC18</f>
        <v>44.466720773588285</v>
      </c>
      <c r="AD58" s="62"/>
      <c r="AE58" s="59">
        <f>-AE18</f>
        <v>-6.6823081418572263</v>
      </c>
      <c r="AF58" s="59"/>
      <c r="AG58" s="59"/>
      <c r="AH58" s="59">
        <f>-AG18</f>
        <v>-5.9300902689468762</v>
      </c>
      <c r="AI58" s="59"/>
      <c r="AJ58" s="60"/>
      <c r="AK58" s="61">
        <f>AK18</f>
        <v>36.33054920820129</v>
      </c>
      <c r="AL58" s="62"/>
      <c r="AM58" s="59">
        <f>-AM18</f>
        <v>-6.0812073696030122</v>
      </c>
      <c r="AN58" s="59"/>
      <c r="AO58" s="59"/>
      <c r="AP58" s="59">
        <f>-AO18</f>
        <v>-4.0374491450903269</v>
      </c>
      <c r="AQ58" s="59"/>
      <c r="AR58" s="60"/>
    </row>
    <row r="59" spans="1:44" x14ac:dyDescent="0.2">
      <c r="A59" s="57" t="s">
        <v>446</v>
      </c>
      <c r="B59" s="58"/>
      <c r="C59" s="58"/>
      <c r="D59" s="58"/>
      <c r="E59" s="24"/>
      <c r="F59" s="24"/>
      <c r="G59" s="24"/>
      <c r="H59" s="24"/>
      <c r="I59" s="24"/>
      <c r="J59" s="24"/>
      <c r="K59" s="24"/>
      <c r="L59" s="21"/>
      <c r="M59" s="61" t="s">
        <v>128</v>
      </c>
      <c r="N59" s="62"/>
      <c r="O59" s="59">
        <v>0</v>
      </c>
      <c r="P59" s="59"/>
      <c r="Q59" s="59"/>
      <c r="R59" s="59">
        <v>0</v>
      </c>
      <c r="S59" s="59"/>
      <c r="T59" s="60"/>
      <c r="U59" s="61" t="s">
        <v>128</v>
      </c>
      <c r="V59" s="62"/>
      <c r="W59" s="59">
        <v>0</v>
      </c>
      <c r="X59" s="59"/>
      <c r="Y59" s="59"/>
      <c r="Z59" s="59">
        <v>0</v>
      </c>
      <c r="AA59" s="59"/>
      <c r="AB59" s="60"/>
      <c r="AC59" s="61" t="s">
        <v>128</v>
      </c>
      <c r="AD59" s="62"/>
      <c r="AE59" s="59">
        <v>0</v>
      </c>
      <c r="AF59" s="59"/>
      <c r="AG59" s="59"/>
      <c r="AH59" s="59">
        <v>0</v>
      </c>
      <c r="AI59" s="59"/>
      <c r="AJ59" s="60"/>
      <c r="AK59" s="61" t="s">
        <v>128</v>
      </c>
      <c r="AL59" s="62"/>
      <c r="AM59" s="59">
        <v>0</v>
      </c>
      <c r="AN59" s="59"/>
      <c r="AO59" s="59"/>
      <c r="AP59" s="59">
        <v>0</v>
      </c>
      <c r="AQ59" s="59"/>
      <c r="AR59" s="60"/>
    </row>
    <row r="60" spans="1:44" x14ac:dyDescent="0.2">
      <c r="A60" s="57" t="s">
        <v>447</v>
      </c>
      <c r="B60" s="58"/>
      <c r="C60" s="58"/>
      <c r="D60" s="58"/>
      <c r="E60" s="24"/>
      <c r="F60" s="24"/>
      <c r="G60" s="24"/>
      <c r="H60" s="24"/>
      <c r="I60" s="24"/>
      <c r="J60" s="24"/>
      <c r="K60" s="24"/>
      <c r="L60" s="21"/>
      <c r="M60" s="209">
        <f>IF(OR(M37=0,S10=0),0,ABS(1000*O60/(SQRT(3)*M37*S10)))</f>
        <v>42.612859562416077</v>
      </c>
      <c r="N60" s="210"/>
      <c r="O60" s="211">
        <v>-6.9340000152587891</v>
      </c>
      <c r="P60" s="211"/>
      <c r="Q60" s="211"/>
      <c r="R60" s="49">
        <f>ABS(O60)*TAN(ACOS(S10))</f>
        <v>5.0221619573915177</v>
      </c>
      <c r="S60" s="49"/>
      <c r="T60" s="50"/>
      <c r="U60" s="209">
        <f>IF(OR(U37=0,AA10=0),0,ABS(1000*W60/(SQRT(3)*U37*AA10)))</f>
        <v>100.08096260080487</v>
      </c>
      <c r="V60" s="210"/>
      <c r="W60" s="211">
        <v>-17.827999114990234</v>
      </c>
      <c r="X60" s="211"/>
      <c r="Y60" s="211"/>
      <c r="Z60" s="49">
        <f>ABS(W60)*TAN(ACOS(AA10))</f>
        <v>9.3003425646421043</v>
      </c>
      <c r="AA60" s="49"/>
      <c r="AB60" s="50"/>
      <c r="AC60" s="209">
        <f>IF(OR(AC37=0,AI10=0),0,ABS(1000*AE60/(SQRT(3)*AC37*AI10)))</f>
        <v>74.221241389355015</v>
      </c>
      <c r="AD60" s="210"/>
      <c r="AE60" s="211">
        <v>-12.795000076293945</v>
      </c>
      <c r="AF60" s="211"/>
      <c r="AG60" s="211"/>
      <c r="AH60" s="49">
        <f>ABS(AE60)*TAN(ACOS(AI10))</f>
        <v>7.6594331178303845</v>
      </c>
      <c r="AI60" s="49"/>
      <c r="AJ60" s="50"/>
      <c r="AK60" s="209">
        <f>IF(OR(AK37=0,AQ10=0),0,ABS(1000*AM60/(SQRT(3)*AK37*AQ10)))</f>
        <v>55.889998642546288</v>
      </c>
      <c r="AL60" s="210"/>
      <c r="AM60" s="211">
        <v>-9.9790000915527344</v>
      </c>
      <c r="AN60" s="211"/>
      <c r="AO60" s="211"/>
      <c r="AP60" s="49">
        <f>ABS(AM60)*TAN(ACOS(AQ10))</f>
        <v>5.1494420804883925</v>
      </c>
      <c r="AQ60" s="49"/>
      <c r="AR60" s="50"/>
    </row>
    <row r="61" spans="1:44" ht="13.5" thickBot="1" x14ac:dyDescent="0.25">
      <c r="A61" s="53" t="s">
        <v>264</v>
      </c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6"/>
      <c r="M61" s="47"/>
      <c r="N61" s="48"/>
      <c r="O61" s="42">
        <f>SUM(O57:Q60)</f>
        <v>-24.3406029510436</v>
      </c>
      <c r="P61" s="42"/>
      <c r="Q61" s="42"/>
      <c r="R61" s="42">
        <f>SUM(R57:T60)</f>
        <v>-9.1043614459037308</v>
      </c>
      <c r="S61" s="42"/>
      <c r="T61" s="43"/>
      <c r="U61" s="47"/>
      <c r="V61" s="48"/>
      <c r="W61" s="42">
        <f>SUM(W57:Y60)</f>
        <v>-41.957318060218896</v>
      </c>
      <c r="X61" s="42"/>
      <c r="Y61" s="42"/>
      <c r="Z61" s="42">
        <f>SUM(Z57:AB60)</f>
        <v>-4.8386813138545453</v>
      </c>
      <c r="AA61" s="42"/>
      <c r="AB61" s="43"/>
      <c r="AC61" s="47"/>
      <c r="AD61" s="48"/>
      <c r="AE61" s="42">
        <f>SUM(AE57:AG60)</f>
        <v>-31.401144258704463</v>
      </c>
      <c r="AF61" s="42"/>
      <c r="AG61" s="42"/>
      <c r="AH61" s="42">
        <f>SUM(AH57:AJ60)</f>
        <v>-5.4085879143843689</v>
      </c>
      <c r="AI61" s="42"/>
      <c r="AJ61" s="43"/>
      <c r="AK61" s="47"/>
      <c r="AL61" s="48"/>
      <c r="AM61" s="42">
        <f>SUM(AM57:AO60)</f>
        <v>-30.944877725370379</v>
      </c>
      <c r="AN61" s="42"/>
      <c r="AO61" s="42"/>
      <c r="AP61" s="42">
        <f>SUM(AP57:AR60)</f>
        <v>-6.5689116351534258</v>
      </c>
      <c r="AQ61" s="42"/>
      <c r="AR61" s="43"/>
    </row>
    <row r="62" spans="1:44" ht="13.5" thickBot="1" x14ac:dyDescent="0.25">
      <c r="A62" s="44" t="s">
        <v>144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  <c r="M62" s="33"/>
      <c r="N62" s="34"/>
      <c r="O62" s="31">
        <f>SUM(O50:Q54)+SUM(O57:Q60)</f>
        <v>4.9980641926403067</v>
      </c>
      <c r="P62" s="31"/>
      <c r="Q62" s="31"/>
      <c r="R62" s="31">
        <f>SUM(R50:T54)+SUM(R57:T60)</f>
        <v>-9.9273860154641227</v>
      </c>
      <c r="S62" s="31"/>
      <c r="T62" s="32"/>
      <c r="U62" s="33"/>
      <c r="V62" s="34"/>
      <c r="W62" s="31">
        <f>SUM(W50:Y54)+SUM(W57:Y60)</f>
        <v>-9.8304195325431039</v>
      </c>
      <c r="X62" s="31"/>
      <c r="Y62" s="31"/>
      <c r="Z62" s="31">
        <f>SUM(Z50:AB54)+SUM(Z57:AB60)</f>
        <v>6.8374888190876995</v>
      </c>
      <c r="AA62" s="31"/>
      <c r="AB62" s="32"/>
      <c r="AC62" s="33"/>
      <c r="AD62" s="34"/>
      <c r="AE62" s="31">
        <f>SUM(AE50:AG54)+SUM(AE57:AG60)</f>
        <v>6.6483573626169772</v>
      </c>
      <c r="AF62" s="31"/>
      <c r="AG62" s="31"/>
      <c r="AH62" s="31">
        <f>SUM(AH50:AJ54)+SUM(AH57:AJ60)</f>
        <v>5.5791546900331115</v>
      </c>
      <c r="AI62" s="31"/>
      <c r="AJ62" s="32"/>
      <c r="AK62" s="33"/>
      <c r="AL62" s="34"/>
      <c r="AM62" s="31">
        <f>SUM(AM50:AO54)+SUM(AM57:AO60)</f>
        <v>1.5583381356951556</v>
      </c>
      <c r="AN62" s="31"/>
      <c r="AO62" s="31"/>
      <c r="AP62" s="31">
        <f>SUM(AP50:AR54)+SUM(AP57:AR60)</f>
        <v>-1.9857003130166637</v>
      </c>
      <c r="AQ62" s="31"/>
      <c r="AR62" s="32"/>
    </row>
    <row r="63" spans="1:44" x14ac:dyDescent="0.2">
      <c r="A63" s="67" t="s">
        <v>92</v>
      </c>
      <c r="B63" s="68"/>
      <c r="C63" s="68"/>
      <c r="D63" s="68"/>
      <c r="E63" s="35"/>
      <c r="F63" s="35"/>
      <c r="G63" s="35"/>
      <c r="H63" s="35"/>
      <c r="I63" s="35"/>
      <c r="J63" s="35"/>
      <c r="K63" s="35"/>
      <c r="L63" s="69"/>
      <c r="M63" s="70"/>
      <c r="N63" s="71"/>
      <c r="O63" s="72"/>
      <c r="P63" s="72"/>
      <c r="Q63" s="72"/>
      <c r="R63" s="72"/>
      <c r="S63" s="72"/>
      <c r="T63" s="73"/>
      <c r="U63" s="70"/>
      <c r="V63" s="71"/>
      <c r="W63" s="72"/>
      <c r="X63" s="72"/>
      <c r="Y63" s="72"/>
      <c r="Z63" s="72"/>
      <c r="AA63" s="72"/>
      <c r="AB63" s="73"/>
      <c r="AC63" s="70"/>
      <c r="AD63" s="71"/>
      <c r="AE63" s="72"/>
      <c r="AF63" s="72"/>
      <c r="AG63" s="72"/>
      <c r="AH63" s="72"/>
      <c r="AI63" s="72"/>
      <c r="AJ63" s="73"/>
      <c r="AK63" s="70"/>
      <c r="AL63" s="71"/>
      <c r="AM63" s="72"/>
      <c r="AN63" s="72"/>
      <c r="AO63" s="72"/>
      <c r="AP63" s="72"/>
      <c r="AQ63" s="72"/>
      <c r="AR63" s="73"/>
    </row>
    <row r="64" spans="1:44" x14ac:dyDescent="0.2">
      <c r="A64" s="57" t="s">
        <v>448</v>
      </c>
      <c r="B64" s="58"/>
      <c r="C64" s="58"/>
      <c r="D64" s="58"/>
      <c r="E64" s="24"/>
      <c r="F64" s="24"/>
      <c r="G64" s="24"/>
      <c r="H64" s="24"/>
      <c r="I64" s="24"/>
      <c r="J64" s="24"/>
      <c r="K64" s="24"/>
      <c r="L64" s="21"/>
      <c r="M64" s="61">
        <f>M15</f>
        <v>488.4132754117075</v>
      </c>
      <c r="N64" s="62"/>
      <c r="O64" s="59">
        <f>O15</f>
        <v>2.4000000953674316</v>
      </c>
      <c r="P64" s="59"/>
      <c r="Q64" s="59"/>
      <c r="R64" s="59">
        <f>Q15</f>
        <v>8.6400003433227539</v>
      </c>
      <c r="S64" s="59"/>
      <c r="T64" s="60"/>
      <c r="U64" s="61">
        <f>U15</f>
        <v>558.17164339643023</v>
      </c>
      <c r="V64" s="62"/>
      <c r="W64" s="59">
        <f>W15</f>
        <v>3</v>
      </c>
      <c r="X64" s="59"/>
      <c r="Y64" s="59"/>
      <c r="Z64" s="59">
        <f>Y15</f>
        <v>9.8999996185302734</v>
      </c>
      <c r="AA64" s="59"/>
      <c r="AB64" s="60"/>
      <c r="AC64" s="61">
        <f>AC15</f>
        <v>442.37939169023934</v>
      </c>
      <c r="AD64" s="62"/>
      <c r="AE64" s="59">
        <f>AE15</f>
        <v>1.7999999523162842</v>
      </c>
      <c r="AF64" s="59"/>
      <c r="AG64" s="59"/>
      <c r="AH64" s="59">
        <f>AG15</f>
        <v>7.9200000762939453</v>
      </c>
      <c r="AI64" s="59"/>
      <c r="AJ64" s="60"/>
      <c r="AK64" s="61">
        <f>AK15</f>
        <v>291.73372667777949</v>
      </c>
      <c r="AL64" s="62"/>
      <c r="AM64" s="59">
        <f>AM15</f>
        <v>1.2000000476837158</v>
      </c>
      <c r="AN64" s="59"/>
      <c r="AO64" s="59"/>
      <c r="AP64" s="59">
        <f>AO15</f>
        <v>5.2199997901916504</v>
      </c>
      <c r="AQ64" s="59"/>
      <c r="AR64" s="60"/>
    </row>
    <row r="65" spans="1:44" x14ac:dyDescent="0.2">
      <c r="A65" s="57" t="s">
        <v>449</v>
      </c>
      <c r="B65" s="58"/>
      <c r="C65" s="58"/>
      <c r="D65" s="58"/>
      <c r="E65" s="24"/>
      <c r="F65" s="24"/>
      <c r="G65" s="24"/>
      <c r="H65" s="24"/>
      <c r="I65" s="24"/>
      <c r="J65" s="24"/>
      <c r="K65" s="24"/>
      <c r="L65" s="21"/>
      <c r="M65" s="61" t="s">
        <v>128</v>
      </c>
      <c r="N65" s="62"/>
      <c r="O65" s="59">
        <v>0</v>
      </c>
      <c r="P65" s="59"/>
      <c r="Q65" s="59"/>
      <c r="R65" s="59">
        <v>0</v>
      </c>
      <c r="S65" s="59"/>
      <c r="T65" s="60"/>
      <c r="U65" s="61" t="s">
        <v>128</v>
      </c>
      <c r="V65" s="62"/>
      <c r="W65" s="59">
        <v>0</v>
      </c>
      <c r="X65" s="59"/>
      <c r="Y65" s="59"/>
      <c r="Z65" s="59">
        <v>0</v>
      </c>
      <c r="AA65" s="59"/>
      <c r="AB65" s="60"/>
      <c r="AC65" s="61" t="s">
        <v>128</v>
      </c>
      <c r="AD65" s="62"/>
      <c r="AE65" s="59">
        <v>0</v>
      </c>
      <c r="AF65" s="59"/>
      <c r="AG65" s="59"/>
      <c r="AH65" s="59">
        <v>0</v>
      </c>
      <c r="AI65" s="59"/>
      <c r="AJ65" s="60"/>
      <c r="AK65" s="61" t="s">
        <v>128</v>
      </c>
      <c r="AL65" s="62"/>
      <c r="AM65" s="59">
        <v>0</v>
      </c>
      <c r="AN65" s="59"/>
      <c r="AO65" s="59"/>
      <c r="AP65" s="59">
        <v>0</v>
      </c>
      <c r="AQ65" s="59"/>
      <c r="AR65" s="60"/>
    </row>
    <row r="66" spans="1:44" x14ac:dyDescent="0.2">
      <c r="A66" s="57" t="s">
        <v>450</v>
      </c>
      <c r="B66" s="58"/>
      <c r="C66" s="58"/>
      <c r="D66" s="58"/>
      <c r="E66" s="24">
        <v>47.8</v>
      </c>
      <c r="F66" s="24">
        <v>0.5</v>
      </c>
      <c r="G66" s="24"/>
      <c r="H66" s="24"/>
      <c r="I66" s="24"/>
      <c r="J66" s="24"/>
      <c r="K66" s="24"/>
      <c r="L66" s="21"/>
      <c r="M66" s="209">
        <f>IF(OR(M38=0,S15=0),0,ABS(1000*O66/(SQRT(3)*M38*S15)))</f>
        <v>293.04796524702448</v>
      </c>
      <c r="N66" s="210"/>
      <c r="O66" s="211">
        <v>-1.440000057220459</v>
      </c>
      <c r="P66" s="211"/>
      <c r="Q66" s="211"/>
      <c r="R66" s="49">
        <f>-ABS(O66)*TAN(ACOS(S15))</f>
        <v>-5.1840002059936525</v>
      </c>
      <c r="S66" s="49"/>
      <c r="T66" s="50"/>
      <c r="U66" s="209">
        <f>IF(OR(U38=0,AA15=0),0,ABS(1000*W66/(SQRT(3)*U38*AA15)))</f>
        <v>334.90297716595882</v>
      </c>
      <c r="V66" s="210"/>
      <c r="W66" s="211">
        <v>-1.7999999523162842</v>
      </c>
      <c r="X66" s="211"/>
      <c r="Y66" s="211"/>
      <c r="Z66" s="49">
        <f>-ABS(W66)*TAN(ACOS(AA15))</f>
        <v>-5.9399996137619073</v>
      </c>
      <c r="AA66" s="49"/>
      <c r="AB66" s="50"/>
      <c r="AC66" s="209">
        <f>IF(OR(AC38=0,AI15=0),0,ABS(1000*AE66/(SQRT(3)*AC38*AI15)))</f>
        <v>302.29259701730331</v>
      </c>
      <c r="AD66" s="210"/>
      <c r="AE66" s="211">
        <v>-1.2300000190734863</v>
      </c>
      <c r="AF66" s="211"/>
      <c r="AG66" s="211"/>
      <c r="AH66" s="49">
        <f>-ABS(AE66)*TAN(ACOS(AI15))</f>
        <v>-5.4120002794265849</v>
      </c>
      <c r="AI66" s="49"/>
      <c r="AJ66" s="50"/>
      <c r="AK66" s="209">
        <f>IF(OR(AK38=0,AQ15=0),0,ABS(1000*AM66/(SQRT(3)*AK38*AQ15)))</f>
        <v>145.86686333888974</v>
      </c>
      <c r="AL66" s="210"/>
      <c r="AM66" s="211">
        <v>-0.60000002384185791</v>
      </c>
      <c r="AN66" s="211"/>
      <c r="AO66" s="211"/>
      <c r="AP66" s="49">
        <f>-ABS(AM66)*TAN(ACOS(AQ15))</f>
        <v>-2.6099998950958243</v>
      </c>
      <c r="AQ66" s="49"/>
      <c r="AR66" s="50"/>
    </row>
    <row r="67" spans="1:44" x14ac:dyDescent="0.2">
      <c r="A67" s="57" t="s">
        <v>451</v>
      </c>
      <c r="B67" s="58"/>
      <c r="C67" s="58"/>
      <c r="D67" s="58"/>
      <c r="E67" s="24">
        <v>47.8</v>
      </c>
      <c r="F67" s="24">
        <v>0.5</v>
      </c>
      <c r="G67" s="24"/>
      <c r="H67" s="24"/>
      <c r="I67" s="24"/>
      <c r="J67" s="24"/>
      <c r="K67" s="24"/>
      <c r="L67" s="21"/>
      <c r="M67" s="209">
        <f>IF(OR(M38=0,S15=0),0,ABS(1000*O67/(SQRT(3)*M38*S15)))</f>
        <v>329.67894877302814</v>
      </c>
      <c r="N67" s="210"/>
      <c r="O67" s="211">
        <v>-1.6200000047683716</v>
      </c>
      <c r="P67" s="211"/>
      <c r="Q67" s="211"/>
      <c r="R67" s="49">
        <f>-ABS(O67)*TAN(ACOS(S15))</f>
        <v>-5.8320000171661377</v>
      </c>
      <c r="S67" s="49"/>
      <c r="T67" s="50"/>
      <c r="U67" s="209">
        <f>IF(OR(U38=0,AA15=0),0,ABS(1000*W67/(SQRT(3)*U38*AA15)))</f>
        <v>372.11442893095352</v>
      </c>
      <c r="V67" s="210"/>
      <c r="W67" s="211">
        <v>-2</v>
      </c>
      <c r="X67" s="211"/>
      <c r="Y67" s="211"/>
      <c r="Z67" s="49">
        <f>-ABS(W67)*TAN(ACOS(AA15))</f>
        <v>-6.5999997456868487</v>
      </c>
      <c r="AA67" s="49"/>
      <c r="AB67" s="50"/>
      <c r="AC67" s="209">
        <f>IF(OR(AC38=0,AI15=0),0,ABS(1000*AE67/(SQRT(3)*AC38*AI15)))</f>
        <v>339.15754144188492</v>
      </c>
      <c r="AD67" s="210"/>
      <c r="AE67" s="211">
        <v>-1.3799999952316284</v>
      </c>
      <c r="AF67" s="211"/>
      <c r="AG67" s="211"/>
      <c r="AH67" s="49">
        <f>-ABS(AE67)*TAN(ACOS(AI15))</f>
        <v>-6.0720001983642655</v>
      </c>
      <c r="AI67" s="49"/>
      <c r="AJ67" s="50"/>
      <c r="AK67" s="209">
        <f>IF(OR(AK38=0,AQ15=0),0,ABS(1000*AM67/(SQRT(3)*AK38*AQ15)))</f>
        <v>175.0402360066677</v>
      </c>
      <c r="AL67" s="210"/>
      <c r="AM67" s="211">
        <v>-0.72000002861022949</v>
      </c>
      <c r="AN67" s="211"/>
      <c r="AO67" s="211"/>
      <c r="AP67" s="49">
        <f>-ABS(AM67)*TAN(ACOS(AQ15))</f>
        <v>-3.1319998741149893</v>
      </c>
      <c r="AQ67" s="49"/>
      <c r="AR67" s="50"/>
    </row>
    <row r="68" spans="1:44" x14ac:dyDescent="0.2">
      <c r="A68" s="57" t="s">
        <v>452</v>
      </c>
      <c r="B68" s="58"/>
      <c r="C68" s="58"/>
      <c r="D68" s="58"/>
      <c r="E68" s="24">
        <v>47.8</v>
      </c>
      <c r="F68" s="24">
        <v>0.5</v>
      </c>
      <c r="G68" s="24"/>
      <c r="H68" s="24"/>
      <c r="I68" s="24"/>
      <c r="J68" s="24"/>
      <c r="K68" s="24"/>
      <c r="L68" s="21"/>
      <c r="M68" s="209">
        <f>IF(OR(M38=0,S15=0),0,ABS(1000*O68/(SQRT(3)*M38*S15)))</f>
        <v>40.701105273486093</v>
      </c>
      <c r="N68" s="210"/>
      <c r="O68" s="211">
        <v>-0.20000000298023224</v>
      </c>
      <c r="P68" s="211"/>
      <c r="Q68" s="211"/>
      <c r="R68" s="49">
        <f>-ABS(O68)*TAN(ACOS(S15))</f>
        <v>-0.72000001072883613</v>
      </c>
      <c r="S68" s="49"/>
      <c r="T68" s="50"/>
      <c r="U68" s="209">
        <f>IF(OR(U38=0,AA15=0),0,ABS(1000*W68/(SQRT(3)*U38*AA15)))</f>
        <v>22.326865236812875</v>
      </c>
      <c r="V68" s="210"/>
      <c r="W68" s="211">
        <v>-0.11999999731779099</v>
      </c>
      <c r="X68" s="211"/>
      <c r="Y68" s="211"/>
      <c r="Z68" s="49">
        <f>-ABS(W68)*TAN(ACOS(AA15))</f>
        <v>-0.39599997588992153</v>
      </c>
      <c r="AA68" s="49"/>
      <c r="AB68" s="50"/>
      <c r="AC68" s="209">
        <f>IF(OR(AC38=0,AI15=0),0,ABS(1000*AE68/(SQRT(3)*AC38*AI15)))</f>
        <v>39.322612757452553</v>
      </c>
      <c r="AD68" s="210"/>
      <c r="AE68" s="211">
        <v>-0.15999999642372131</v>
      </c>
      <c r="AF68" s="211"/>
      <c r="AG68" s="211"/>
      <c r="AH68" s="49">
        <f>-ABS(AE68)*TAN(ACOS(AI15))</f>
        <v>-0.70400000969568932</v>
      </c>
      <c r="AI68" s="49"/>
      <c r="AJ68" s="50"/>
      <c r="AK68" s="209">
        <f>IF(OR(AK38=0,AQ15=0),0,ABS(1000*AM68/(SQRT(3)*AK38*AQ15)))</f>
        <v>19.448913904304433</v>
      </c>
      <c r="AL68" s="210"/>
      <c r="AM68" s="211">
        <v>-7.9999998211860657E-2</v>
      </c>
      <c r="AN68" s="211"/>
      <c r="AO68" s="211"/>
      <c r="AP68" s="49">
        <f>-ABS(AM68)*TAN(ACOS(AQ15))</f>
        <v>-0.3479999644060946</v>
      </c>
      <c r="AQ68" s="49"/>
      <c r="AR68" s="50"/>
    </row>
    <row r="69" spans="1:44" ht="13.5" thickBot="1" x14ac:dyDescent="0.25">
      <c r="A69" s="74" t="s">
        <v>95</v>
      </c>
      <c r="B69" s="75"/>
      <c r="C69" s="75"/>
      <c r="D69" s="75"/>
      <c r="E69" s="76"/>
      <c r="F69" s="76"/>
      <c r="G69" s="76"/>
      <c r="H69" s="76"/>
      <c r="I69" s="76"/>
      <c r="J69" s="76"/>
      <c r="K69" s="76"/>
      <c r="L69" s="77"/>
      <c r="M69" s="65"/>
      <c r="N69" s="66"/>
      <c r="O69" s="63">
        <f>SUM(O64:Q68)</f>
        <v>-0.85999996960163116</v>
      </c>
      <c r="P69" s="63"/>
      <c r="Q69" s="63"/>
      <c r="R69" s="63">
        <f>SUM(R64:T68)</f>
        <v>-3.0959998905658725</v>
      </c>
      <c r="S69" s="63"/>
      <c r="T69" s="64"/>
      <c r="U69" s="65"/>
      <c r="V69" s="66"/>
      <c r="W69" s="63">
        <f>SUM(W64:Y68)</f>
        <v>-0.91999994963407516</v>
      </c>
      <c r="X69" s="63"/>
      <c r="Y69" s="63"/>
      <c r="Z69" s="63">
        <f>SUM(Z64:AB68)</f>
        <v>-3.0359997168084041</v>
      </c>
      <c r="AA69" s="63"/>
      <c r="AB69" s="64"/>
      <c r="AC69" s="65"/>
      <c r="AD69" s="66"/>
      <c r="AE69" s="63">
        <f>SUM(AE64:AG68)</f>
        <v>-0.97000005841255188</v>
      </c>
      <c r="AF69" s="63"/>
      <c r="AG69" s="63"/>
      <c r="AH69" s="63">
        <f>SUM(AH64:AJ68)</f>
        <v>-4.2680004111925944</v>
      </c>
      <c r="AI69" s="63"/>
      <c r="AJ69" s="64"/>
      <c r="AK69" s="65"/>
      <c r="AL69" s="66"/>
      <c r="AM69" s="63">
        <f>SUM(AM64:AO68)</f>
        <v>-0.20000000298023224</v>
      </c>
      <c r="AN69" s="63"/>
      <c r="AO69" s="63"/>
      <c r="AP69" s="63">
        <f>SUM(AP64:AR68)</f>
        <v>-0.86999994342525777</v>
      </c>
      <c r="AQ69" s="63"/>
      <c r="AR69" s="64"/>
    </row>
    <row r="70" spans="1:44" x14ac:dyDescent="0.2">
      <c r="A70" s="67" t="s">
        <v>96</v>
      </c>
      <c r="B70" s="68"/>
      <c r="C70" s="68"/>
      <c r="D70" s="68"/>
      <c r="E70" s="35"/>
      <c r="F70" s="35"/>
      <c r="G70" s="35"/>
      <c r="H70" s="35"/>
      <c r="I70" s="35"/>
      <c r="J70" s="35"/>
      <c r="K70" s="35"/>
      <c r="L70" s="69"/>
      <c r="M70" s="70"/>
      <c r="N70" s="71"/>
      <c r="O70" s="72"/>
      <c r="P70" s="72"/>
      <c r="Q70" s="72"/>
      <c r="R70" s="72"/>
      <c r="S70" s="72"/>
      <c r="T70" s="73"/>
      <c r="U70" s="70"/>
      <c r="V70" s="71"/>
      <c r="W70" s="72"/>
      <c r="X70" s="72"/>
      <c r="Y70" s="72"/>
      <c r="Z70" s="72"/>
      <c r="AA70" s="72"/>
      <c r="AB70" s="73"/>
      <c r="AC70" s="70"/>
      <c r="AD70" s="71"/>
      <c r="AE70" s="72"/>
      <c r="AF70" s="72"/>
      <c r="AG70" s="72"/>
      <c r="AH70" s="72"/>
      <c r="AI70" s="72"/>
      <c r="AJ70" s="73"/>
      <c r="AK70" s="70"/>
      <c r="AL70" s="71"/>
      <c r="AM70" s="72"/>
      <c r="AN70" s="72"/>
      <c r="AO70" s="72"/>
      <c r="AP70" s="72"/>
      <c r="AQ70" s="72"/>
      <c r="AR70" s="73"/>
    </row>
    <row r="71" spans="1:44" x14ac:dyDescent="0.2">
      <c r="A71" s="57" t="s">
        <v>453</v>
      </c>
      <c r="B71" s="58"/>
      <c r="C71" s="58"/>
      <c r="D71" s="58"/>
      <c r="E71" s="24"/>
      <c r="F71" s="24"/>
      <c r="G71" s="24"/>
      <c r="H71" s="24"/>
      <c r="I71" s="24"/>
      <c r="J71" s="24"/>
      <c r="K71" s="24"/>
      <c r="L71" s="21"/>
      <c r="M71" s="61">
        <f>M16</f>
        <v>168.34887322992219</v>
      </c>
      <c r="N71" s="62"/>
      <c r="O71" s="59">
        <f>O16</f>
        <v>1.2000000476837158</v>
      </c>
      <c r="P71" s="59"/>
      <c r="Q71" s="59"/>
      <c r="R71" s="59">
        <f>Q16</f>
        <v>2.880000114440918</v>
      </c>
      <c r="S71" s="59"/>
      <c r="T71" s="60"/>
      <c r="U71" s="61">
        <f>U16</f>
        <v>251.1064777385796</v>
      </c>
      <c r="V71" s="62"/>
      <c r="W71" s="59">
        <f>W16</f>
        <v>3.5999999046325684</v>
      </c>
      <c r="X71" s="59"/>
      <c r="Y71" s="59"/>
      <c r="Z71" s="59">
        <f>Y16</f>
        <v>2.880000114440918</v>
      </c>
      <c r="AA71" s="59"/>
      <c r="AB71" s="60"/>
      <c r="AC71" s="61">
        <f>AC16</f>
        <v>196.76088146788501</v>
      </c>
      <c r="AD71" s="62"/>
      <c r="AE71" s="59">
        <f>AE16</f>
        <v>2.4000000953674316</v>
      </c>
      <c r="AF71" s="59"/>
      <c r="AG71" s="59"/>
      <c r="AH71" s="59">
        <f>AG16</f>
        <v>2.7000000476837158</v>
      </c>
      <c r="AI71" s="59"/>
      <c r="AJ71" s="60"/>
      <c r="AK71" s="61">
        <f>AK16</f>
        <v>187.19225205379655</v>
      </c>
      <c r="AL71" s="62"/>
      <c r="AM71" s="59">
        <f>AM16</f>
        <v>2.4000000953674316</v>
      </c>
      <c r="AN71" s="59"/>
      <c r="AO71" s="59"/>
      <c r="AP71" s="59">
        <f>AO16</f>
        <v>2.4600000381469727</v>
      </c>
      <c r="AQ71" s="59"/>
      <c r="AR71" s="60"/>
    </row>
    <row r="72" spans="1:44" x14ac:dyDescent="0.2">
      <c r="A72" s="57" t="s">
        <v>454</v>
      </c>
      <c r="B72" s="58"/>
      <c r="C72" s="58"/>
      <c r="D72" s="58"/>
      <c r="E72" s="24"/>
      <c r="F72" s="24"/>
      <c r="G72" s="24"/>
      <c r="H72" s="24"/>
      <c r="I72" s="24"/>
      <c r="J72" s="24"/>
      <c r="K72" s="24"/>
      <c r="L72" s="21"/>
      <c r="M72" s="61" t="s">
        <v>128</v>
      </c>
      <c r="N72" s="62"/>
      <c r="O72" s="59">
        <v>0</v>
      </c>
      <c r="P72" s="59"/>
      <c r="Q72" s="59"/>
      <c r="R72" s="59">
        <v>0</v>
      </c>
      <c r="S72" s="59"/>
      <c r="T72" s="60"/>
      <c r="U72" s="61" t="s">
        <v>128</v>
      </c>
      <c r="V72" s="62"/>
      <c r="W72" s="59">
        <v>0</v>
      </c>
      <c r="X72" s="59"/>
      <c r="Y72" s="59"/>
      <c r="Z72" s="59">
        <v>0</v>
      </c>
      <c r="AA72" s="59"/>
      <c r="AB72" s="60"/>
      <c r="AC72" s="61" t="s">
        <v>128</v>
      </c>
      <c r="AD72" s="62"/>
      <c r="AE72" s="59">
        <v>0</v>
      </c>
      <c r="AF72" s="59"/>
      <c r="AG72" s="59"/>
      <c r="AH72" s="59">
        <v>0</v>
      </c>
      <c r="AI72" s="59"/>
      <c r="AJ72" s="60"/>
      <c r="AK72" s="61" t="s">
        <v>128</v>
      </c>
      <c r="AL72" s="62"/>
      <c r="AM72" s="59">
        <v>0</v>
      </c>
      <c r="AN72" s="59"/>
      <c r="AO72" s="59"/>
      <c r="AP72" s="59">
        <v>0</v>
      </c>
      <c r="AQ72" s="59"/>
      <c r="AR72" s="60"/>
    </row>
    <row r="73" spans="1:44" x14ac:dyDescent="0.2">
      <c r="A73" s="57" t="s">
        <v>455</v>
      </c>
      <c r="B73" s="58"/>
      <c r="C73" s="58"/>
      <c r="D73" s="58"/>
      <c r="E73" s="24">
        <v>47.8</v>
      </c>
      <c r="F73" s="24">
        <v>0.5</v>
      </c>
      <c r="G73" s="24"/>
      <c r="H73" s="24"/>
      <c r="I73" s="24"/>
      <c r="J73" s="24"/>
      <c r="K73" s="24"/>
      <c r="L73" s="21"/>
      <c r="M73" s="209">
        <f>IF(OR(M39=0,S16=0),0,ABS(1000*O73/(SQRT(3)*M39*S16)))</f>
        <v>273.56691481763426</v>
      </c>
      <c r="N73" s="210"/>
      <c r="O73" s="211">
        <v>-1.9500000476837158</v>
      </c>
      <c r="P73" s="211"/>
      <c r="Q73" s="211"/>
      <c r="R73" s="49">
        <f>-ABS(O73)*TAN(ACOS(S16))</f>
        <v>-4.6800001144409169</v>
      </c>
      <c r="S73" s="49"/>
      <c r="T73" s="50"/>
      <c r="U73" s="209">
        <f>IF(OR(U39=0,AA16=0),0,ABS(1000*W73/(SQRT(3)*U39*AA16)))</f>
        <v>129.73835126629956</v>
      </c>
      <c r="V73" s="210"/>
      <c r="W73" s="211">
        <v>-1.8600000143051147</v>
      </c>
      <c r="X73" s="211"/>
      <c r="Y73" s="211"/>
      <c r="Z73" s="49">
        <f>-ABS(W73)*TAN(ACOS(AA16))</f>
        <v>-1.488000109990441</v>
      </c>
      <c r="AA73" s="49"/>
      <c r="AB73" s="50"/>
      <c r="AC73" s="209">
        <f>IF(OR(AC39=0,AI16=0),0,ABS(1000*AE73/(SQRT(3)*AC39*AI16)))</f>
        <v>164.78723089943995</v>
      </c>
      <c r="AD73" s="210"/>
      <c r="AE73" s="211">
        <v>-2.0099999904632568</v>
      </c>
      <c r="AF73" s="211"/>
      <c r="AG73" s="211"/>
      <c r="AH73" s="49">
        <f>-ABS(AE73)*TAN(ACOS(AI16))</f>
        <v>-2.2612499393522758</v>
      </c>
      <c r="AI73" s="49"/>
      <c r="AJ73" s="50"/>
      <c r="AK73" s="209">
        <f>IF(OR(AK39=0,AQ16=0),0,ABS(1000*AM73/(SQRT(3)*AK39*AQ16)))</f>
        <v>152.09370246922487</v>
      </c>
      <c r="AL73" s="210"/>
      <c r="AM73" s="211">
        <v>-1.9500000476837158</v>
      </c>
      <c r="AN73" s="211"/>
      <c r="AO73" s="211"/>
      <c r="AP73" s="49">
        <f>-ABS(AM73)*TAN(ACOS(AQ16))</f>
        <v>-1.9987500004470351</v>
      </c>
      <c r="AQ73" s="49"/>
      <c r="AR73" s="50"/>
    </row>
    <row r="74" spans="1:44" x14ac:dyDescent="0.2">
      <c r="A74" s="57" t="s">
        <v>456</v>
      </c>
      <c r="B74" s="58"/>
      <c r="C74" s="58"/>
      <c r="D74" s="58"/>
      <c r="E74" s="24"/>
      <c r="F74" s="24"/>
      <c r="G74" s="24"/>
      <c r="H74" s="24"/>
      <c r="I74" s="24"/>
      <c r="J74" s="24"/>
      <c r="K74" s="24"/>
      <c r="L74" s="21"/>
      <c r="M74" s="209">
        <f>IF(OR(M39=0,S16=0),0,ABS(1000*O74/(SQRT(3)*M39*S16)))</f>
        <v>44.893030073986367</v>
      </c>
      <c r="N74" s="210"/>
      <c r="O74" s="211">
        <v>-0.31999999284744263</v>
      </c>
      <c r="P74" s="211"/>
      <c r="Q74" s="211"/>
      <c r="R74" s="49">
        <f>-ABS(O74)*TAN(ACOS(S16))</f>
        <v>-0.76799998283386217</v>
      </c>
      <c r="S74" s="49"/>
      <c r="T74" s="50"/>
      <c r="U74" s="209">
        <f>IF(OR(U39=0,AA16=0),0,ABS(1000*W74/(SQRT(3)*U39*AA16)))</f>
        <v>22.320575891374439</v>
      </c>
      <c r="V74" s="210"/>
      <c r="W74" s="211">
        <v>-0.31999999284744263</v>
      </c>
      <c r="X74" s="211"/>
      <c r="Y74" s="211"/>
      <c r="Z74" s="49">
        <f>-ABS(W74)*TAN(ACOS(AA16))</f>
        <v>-0.2560000112321642</v>
      </c>
      <c r="AA74" s="49"/>
      <c r="AB74" s="50"/>
      <c r="AC74" s="209">
        <f>IF(OR(AC39=0,AI16=0),0,ABS(1000*AE74/(SQRT(3)*AC39*AI16)))</f>
        <v>13.117391283424141</v>
      </c>
      <c r="AD74" s="210"/>
      <c r="AE74" s="211">
        <v>-0.15999999642372131</v>
      </c>
      <c r="AF74" s="211"/>
      <c r="AG74" s="211"/>
      <c r="AH74" s="49">
        <f>-ABS(AE74)*TAN(ACOS(AI16))</f>
        <v>-0.1799999920030437</v>
      </c>
      <c r="AI74" s="49"/>
      <c r="AJ74" s="50"/>
      <c r="AK74" s="209">
        <f>IF(OR(AK39=0,AQ16=0),0,ABS(1000*AM74/(SQRT(3)*AK39*AQ16)))</f>
        <v>24.958965390849645</v>
      </c>
      <c r="AL74" s="210"/>
      <c r="AM74" s="211">
        <v>-0.31999999284744263</v>
      </c>
      <c r="AN74" s="211"/>
      <c r="AO74" s="211"/>
      <c r="AP74" s="49">
        <f>-ABS(AM74)*TAN(ACOS(AQ16))</f>
        <v>-0.32799998472134312</v>
      </c>
      <c r="AQ74" s="49"/>
      <c r="AR74" s="50"/>
    </row>
    <row r="75" spans="1:44" ht="13.5" thickBot="1" x14ac:dyDescent="0.25">
      <c r="A75" s="74" t="s">
        <v>99</v>
      </c>
      <c r="B75" s="75"/>
      <c r="C75" s="75"/>
      <c r="D75" s="75"/>
      <c r="E75" s="76"/>
      <c r="F75" s="76"/>
      <c r="G75" s="76"/>
      <c r="H75" s="76"/>
      <c r="I75" s="76"/>
      <c r="J75" s="76"/>
      <c r="K75" s="76"/>
      <c r="L75" s="77"/>
      <c r="M75" s="65"/>
      <c r="N75" s="66"/>
      <c r="O75" s="63">
        <f>SUM(O71:Q74)</f>
        <v>-1.0699999928474426</v>
      </c>
      <c r="P75" s="63"/>
      <c r="Q75" s="63"/>
      <c r="R75" s="63">
        <f>SUM(R71:T74)</f>
        <v>-2.5679999828338609</v>
      </c>
      <c r="S75" s="63"/>
      <c r="T75" s="64"/>
      <c r="U75" s="65"/>
      <c r="V75" s="66"/>
      <c r="W75" s="63">
        <f>SUM(W71:Y74)</f>
        <v>1.419999897480011</v>
      </c>
      <c r="X75" s="63"/>
      <c r="Y75" s="63"/>
      <c r="Z75" s="63">
        <f>SUM(Z71:AB74)</f>
        <v>1.1359999932183129</v>
      </c>
      <c r="AA75" s="63"/>
      <c r="AB75" s="64"/>
      <c r="AC75" s="65"/>
      <c r="AD75" s="66"/>
      <c r="AE75" s="63">
        <f>SUM(AE71:AG74)</f>
        <v>0.23000010848045349</v>
      </c>
      <c r="AF75" s="63"/>
      <c r="AG75" s="63"/>
      <c r="AH75" s="63">
        <f>SUM(AH71:AJ74)</f>
        <v>0.25875011632839628</v>
      </c>
      <c r="AI75" s="63"/>
      <c r="AJ75" s="64"/>
      <c r="AK75" s="65"/>
      <c r="AL75" s="66"/>
      <c r="AM75" s="63">
        <f>SUM(AM71:AO74)</f>
        <v>0.13000005483627319</v>
      </c>
      <c r="AN75" s="63"/>
      <c r="AO75" s="63"/>
      <c r="AP75" s="63">
        <f>SUM(AP71:AR74)</f>
        <v>0.13325005297859444</v>
      </c>
      <c r="AQ75" s="63"/>
      <c r="AR75" s="64"/>
    </row>
    <row r="76" spans="1:44" x14ac:dyDescent="0.2">
      <c r="A76" s="67" t="s">
        <v>100</v>
      </c>
      <c r="B76" s="68"/>
      <c r="C76" s="68"/>
      <c r="D76" s="68"/>
      <c r="E76" s="35"/>
      <c r="F76" s="35"/>
      <c r="G76" s="35"/>
      <c r="H76" s="35"/>
      <c r="I76" s="35"/>
      <c r="J76" s="35"/>
      <c r="K76" s="35"/>
      <c r="L76" s="69"/>
      <c r="M76" s="70"/>
      <c r="N76" s="71"/>
      <c r="O76" s="72"/>
      <c r="P76" s="72"/>
      <c r="Q76" s="72"/>
      <c r="R76" s="72"/>
      <c r="S76" s="72"/>
      <c r="T76" s="73"/>
      <c r="U76" s="70"/>
      <c r="V76" s="71"/>
      <c r="W76" s="72"/>
      <c r="X76" s="72"/>
      <c r="Y76" s="72"/>
      <c r="Z76" s="72"/>
      <c r="AA76" s="72"/>
      <c r="AB76" s="73"/>
      <c r="AC76" s="70"/>
      <c r="AD76" s="71"/>
      <c r="AE76" s="72"/>
      <c r="AF76" s="72"/>
      <c r="AG76" s="72"/>
      <c r="AH76" s="72"/>
      <c r="AI76" s="72"/>
      <c r="AJ76" s="73"/>
      <c r="AK76" s="70"/>
      <c r="AL76" s="71"/>
      <c r="AM76" s="72"/>
      <c r="AN76" s="72"/>
      <c r="AO76" s="72"/>
      <c r="AP76" s="72"/>
      <c r="AQ76" s="72"/>
      <c r="AR76" s="73"/>
    </row>
    <row r="77" spans="1:44" x14ac:dyDescent="0.2">
      <c r="A77" s="57" t="s">
        <v>457</v>
      </c>
      <c r="B77" s="58"/>
      <c r="C77" s="58"/>
      <c r="D77" s="58"/>
      <c r="E77" s="24"/>
      <c r="F77" s="24"/>
      <c r="G77" s="24"/>
      <c r="H77" s="24"/>
      <c r="I77" s="24"/>
      <c r="J77" s="24"/>
      <c r="K77" s="24"/>
      <c r="L77" s="21"/>
      <c r="M77" s="61">
        <f>M19</f>
        <v>245.22653500438511</v>
      </c>
      <c r="N77" s="62"/>
      <c r="O77" s="59">
        <f>O19</f>
        <v>3</v>
      </c>
      <c r="P77" s="59"/>
      <c r="Q77" s="59"/>
      <c r="R77" s="59">
        <f>Q19</f>
        <v>3.2999999523162842</v>
      </c>
      <c r="S77" s="59"/>
      <c r="T77" s="60"/>
      <c r="U77" s="61">
        <f>U19</f>
        <v>261.62538199605694</v>
      </c>
      <c r="V77" s="62"/>
      <c r="W77" s="59">
        <f>W19</f>
        <v>3.5999999046325684</v>
      </c>
      <c r="X77" s="59"/>
      <c r="Y77" s="59"/>
      <c r="Z77" s="59">
        <f>Y19</f>
        <v>3.1800000667572021</v>
      </c>
      <c r="AA77" s="59"/>
      <c r="AB77" s="60"/>
      <c r="AC77" s="61">
        <f>AC19</f>
        <v>216.99753656826715</v>
      </c>
      <c r="AD77" s="62"/>
      <c r="AE77" s="59">
        <f>AE19</f>
        <v>2.4000000953674316</v>
      </c>
      <c r="AF77" s="59"/>
      <c r="AG77" s="59"/>
      <c r="AH77" s="59">
        <f>AG19</f>
        <v>3.1800000667572021</v>
      </c>
      <c r="AI77" s="59"/>
      <c r="AJ77" s="60"/>
      <c r="AK77" s="61">
        <f>AK19</f>
        <v>213.39947113278006</v>
      </c>
      <c r="AL77" s="62"/>
      <c r="AM77" s="59">
        <f>AM19</f>
        <v>3</v>
      </c>
      <c r="AN77" s="59"/>
      <c r="AO77" s="59"/>
      <c r="AP77" s="59">
        <f>AO19</f>
        <v>2.5199999809265137</v>
      </c>
      <c r="AQ77" s="59"/>
      <c r="AR77" s="60"/>
    </row>
    <row r="78" spans="1:44" x14ac:dyDescent="0.2">
      <c r="A78" s="57" t="s">
        <v>458</v>
      </c>
      <c r="B78" s="58"/>
      <c r="C78" s="58"/>
      <c r="D78" s="58"/>
      <c r="E78" s="24"/>
      <c r="F78" s="24"/>
      <c r="G78" s="24"/>
      <c r="H78" s="24"/>
      <c r="I78" s="24"/>
      <c r="J78" s="24"/>
      <c r="K78" s="24"/>
      <c r="L78" s="21"/>
      <c r="M78" s="61" t="s">
        <v>128</v>
      </c>
      <c r="N78" s="62"/>
      <c r="O78" s="59">
        <v>0</v>
      </c>
      <c r="P78" s="59"/>
      <c r="Q78" s="59"/>
      <c r="R78" s="59">
        <v>0</v>
      </c>
      <c r="S78" s="59"/>
      <c r="T78" s="60"/>
      <c r="U78" s="61" t="s">
        <v>128</v>
      </c>
      <c r="V78" s="62"/>
      <c r="W78" s="59">
        <v>0</v>
      </c>
      <c r="X78" s="59"/>
      <c r="Y78" s="59"/>
      <c r="Z78" s="59">
        <v>0</v>
      </c>
      <c r="AA78" s="59"/>
      <c r="AB78" s="60"/>
      <c r="AC78" s="61" t="s">
        <v>128</v>
      </c>
      <c r="AD78" s="62"/>
      <c r="AE78" s="59">
        <v>0</v>
      </c>
      <c r="AF78" s="59"/>
      <c r="AG78" s="59"/>
      <c r="AH78" s="59">
        <v>0</v>
      </c>
      <c r="AI78" s="59"/>
      <c r="AJ78" s="60"/>
      <c r="AK78" s="61" t="s">
        <v>128</v>
      </c>
      <c r="AL78" s="62"/>
      <c r="AM78" s="59">
        <v>0</v>
      </c>
      <c r="AN78" s="59"/>
      <c r="AO78" s="59"/>
      <c r="AP78" s="59">
        <v>0</v>
      </c>
      <c r="AQ78" s="59"/>
      <c r="AR78" s="60"/>
    </row>
    <row r="79" spans="1:44" x14ac:dyDescent="0.2">
      <c r="A79" s="57" t="s">
        <v>459</v>
      </c>
      <c r="B79" s="58"/>
      <c r="C79" s="58"/>
      <c r="D79" s="58"/>
      <c r="E79" s="24"/>
      <c r="F79" s="24"/>
      <c r="G79" s="24"/>
      <c r="H79" s="24"/>
      <c r="I79" s="24"/>
      <c r="J79" s="24"/>
      <c r="K79" s="24"/>
      <c r="L79" s="21"/>
      <c r="M79" s="209">
        <f>IF(OR(M40=0,S19=0),0,ABS(1000*O79/(SQRT(3)*M40*S19)))</f>
        <v>98.090617899524844</v>
      </c>
      <c r="N79" s="210"/>
      <c r="O79" s="211">
        <v>-1.2000000476837158</v>
      </c>
      <c r="P79" s="211"/>
      <c r="Q79" s="211"/>
      <c r="R79" s="49">
        <f>-ABS(O79)*TAN(ACOS(S19))</f>
        <v>-1.3200000333785999</v>
      </c>
      <c r="S79" s="49"/>
      <c r="T79" s="50"/>
      <c r="U79" s="209">
        <f>IF(OR(U40=0,AA19=0),0,ABS(1000*W79/(SQRT(3)*U40*AA19)))</f>
        <v>348.83386576376239</v>
      </c>
      <c r="V79" s="210"/>
      <c r="W79" s="211">
        <v>-4.8000001907348633</v>
      </c>
      <c r="X79" s="211"/>
      <c r="Y79" s="211"/>
      <c r="Z79" s="49">
        <f>-ABS(W79)*TAN(ACOS(AA19))</f>
        <v>-4.2400003698137203</v>
      </c>
      <c r="AA79" s="49"/>
      <c r="AB79" s="50"/>
      <c r="AC79" s="209">
        <f>IF(OR(AC40=0,AI19=0),0,ABS(1000*AE79/(SQRT(3)*AC40*AI19)))</f>
        <v>54.249384142066788</v>
      </c>
      <c r="AD79" s="210"/>
      <c r="AE79" s="211">
        <v>-0.60000002384185791</v>
      </c>
      <c r="AF79" s="211"/>
      <c r="AG79" s="211"/>
      <c r="AH79" s="49">
        <f>-ABS(AE79)*TAN(ACOS(AI19))</f>
        <v>-0.79500001668930054</v>
      </c>
      <c r="AI79" s="49"/>
      <c r="AJ79" s="50"/>
      <c r="AK79" s="209">
        <f>IF(OR(AK40=0,AQ19=0),0,ABS(1000*AM79/(SQRT(3)*AK40*AQ19)))</f>
        <v>170.71958369001055</v>
      </c>
      <c r="AL79" s="210"/>
      <c r="AM79" s="211">
        <v>-2.4000000953674316</v>
      </c>
      <c r="AN79" s="211"/>
      <c r="AO79" s="211"/>
      <c r="AP79" s="49">
        <f>-ABS(AM79)*TAN(ACOS(AQ19))</f>
        <v>-2.0160000648498526</v>
      </c>
      <c r="AQ79" s="49"/>
      <c r="AR79" s="50"/>
    </row>
    <row r="80" spans="1:44" x14ac:dyDescent="0.2">
      <c r="A80" s="57" t="s">
        <v>460</v>
      </c>
      <c r="B80" s="58"/>
      <c r="C80" s="58"/>
      <c r="D80" s="58"/>
      <c r="E80" s="24"/>
      <c r="F80" s="24"/>
      <c r="G80" s="24"/>
      <c r="H80" s="24"/>
      <c r="I80" s="24"/>
      <c r="J80" s="24"/>
      <c r="K80" s="24"/>
      <c r="L80" s="21"/>
      <c r="M80" s="209">
        <f>IF(OR(M40=0,S19=0),0,ABS(1000*O80/(SQRT(3)*M40*S19)))</f>
        <v>32.696871821139361</v>
      </c>
      <c r="N80" s="210"/>
      <c r="O80" s="211">
        <v>-0.40000000596046448</v>
      </c>
      <c r="P80" s="211"/>
      <c r="Q80" s="211"/>
      <c r="R80" s="49">
        <f>-ABS(O80)*TAN(ACOS(S19))</f>
        <v>-0.44000000019868196</v>
      </c>
      <c r="S80" s="49"/>
      <c r="T80" s="50"/>
      <c r="U80" s="209">
        <f>IF(OR(U40=0,AA19=0),0,ABS(1000*W80/(SQRT(3)*U40*AA19)))</f>
        <v>14.534744045849166</v>
      </c>
      <c r="V80" s="210"/>
      <c r="W80" s="211">
        <v>-0.20000000298023224</v>
      </c>
      <c r="X80" s="211"/>
      <c r="Y80" s="211"/>
      <c r="Z80" s="49">
        <f>-ABS(W80)*TAN(ACOS(AA19))</f>
        <v>-0.17666667768800734</v>
      </c>
      <c r="AA80" s="49"/>
      <c r="AB80" s="50"/>
      <c r="AC80" s="209">
        <f>IF(OR(AC40=0,AI19=0),0,ABS(1000*AE80/(SQRT(3)*AC40*AI19)))</f>
        <v>18.083127598256272</v>
      </c>
      <c r="AD80" s="210"/>
      <c r="AE80" s="211">
        <v>-0.20000000298023224</v>
      </c>
      <c r="AF80" s="211"/>
      <c r="AG80" s="211"/>
      <c r="AH80" s="49">
        <f>-ABS(AE80)*TAN(ACOS(AI19))</f>
        <v>-0.26499999898175414</v>
      </c>
      <c r="AI80" s="49"/>
      <c r="AJ80" s="50"/>
      <c r="AK80" s="209">
        <f>IF(OR(AK40=0,AQ19=0),0,ABS(1000*AM80/(SQRT(3)*AK40*AQ19)))</f>
        <v>14.226631620845334</v>
      </c>
      <c r="AL80" s="210"/>
      <c r="AM80" s="211">
        <v>-0.20000000298023224</v>
      </c>
      <c r="AN80" s="211"/>
      <c r="AO80" s="211"/>
      <c r="AP80" s="49">
        <f>-ABS(AM80)*TAN(ACOS(AQ19))</f>
        <v>-0.16800000123182929</v>
      </c>
      <c r="AQ80" s="49"/>
      <c r="AR80" s="50"/>
    </row>
    <row r="81" spans="1:44" x14ac:dyDescent="0.2">
      <c r="A81" s="57" t="s">
        <v>461</v>
      </c>
      <c r="B81" s="58"/>
      <c r="C81" s="58"/>
      <c r="D81" s="58"/>
      <c r="E81" s="24">
        <v>47.8</v>
      </c>
      <c r="F81" s="24">
        <v>0.5</v>
      </c>
      <c r="G81" s="24"/>
      <c r="H81" s="24"/>
      <c r="I81" s="24"/>
      <c r="J81" s="24"/>
      <c r="K81" s="24"/>
      <c r="L81" s="21"/>
      <c r="M81" s="209">
        <f>IF(OR(M40=0,S19=0),0,ABS(1000*O81/(SQRT(3)*M40*S19)))</f>
        <v>16.34843591056968</v>
      </c>
      <c r="N81" s="210"/>
      <c r="O81" s="211">
        <v>-0.20000000298023224</v>
      </c>
      <c r="P81" s="211"/>
      <c r="Q81" s="211"/>
      <c r="R81" s="49">
        <f>-ABS(O81)*TAN(ACOS(S19))</f>
        <v>-0.22000000009934098</v>
      </c>
      <c r="S81" s="49"/>
      <c r="T81" s="50"/>
      <c r="U81" s="209">
        <f>IF(OR(U40=0,AA19=0),0,ABS(1000*W81/(SQRT(3)*U40*AA19)))</f>
        <v>14.534744045849166</v>
      </c>
      <c r="V81" s="210"/>
      <c r="W81" s="211">
        <v>-0.20000000298023224</v>
      </c>
      <c r="X81" s="211"/>
      <c r="Y81" s="211"/>
      <c r="Z81" s="49">
        <f>-ABS(W81)*TAN(ACOS(AA19))</f>
        <v>-0.17666667768800734</v>
      </c>
      <c r="AA81" s="49"/>
      <c r="AB81" s="50"/>
      <c r="AC81" s="209">
        <f>IF(OR(AC40=0,AI19=0),0,ABS(1000*AE81/(SQRT(3)*AC40*AI19)))</f>
        <v>28.933003079371652</v>
      </c>
      <c r="AD81" s="210"/>
      <c r="AE81" s="211">
        <v>-0.31999999284744263</v>
      </c>
      <c r="AF81" s="211"/>
      <c r="AG81" s="211"/>
      <c r="AH81" s="49">
        <f>-ABS(AE81)*TAN(ACOS(AI19))</f>
        <v>-0.42399998257557603</v>
      </c>
      <c r="AI81" s="49"/>
      <c r="AJ81" s="50"/>
      <c r="AK81" s="209">
        <f>IF(OR(AK40=0,AQ19=0),0,ABS(1000*AM81/(SQRT(3)*AK40*AQ19)))</f>
        <v>17.071957309034417</v>
      </c>
      <c r="AL81" s="210"/>
      <c r="AM81" s="211">
        <v>-0.23999999463558197</v>
      </c>
      <c r="AN81" s="211"/>
      <c r="AO81" s="211"/>
      <c r="AP81" s="49">
        <f>-ABS(AM81)*TAN(ACOS(AQ19))</f>
        <v>-0.20159999396800996</v>
      </c>
      <c r="AQ81" s="49"/>
      <c r="AR81" s="50"/>
    </row>
    <row r="82" spans="1:44" ht="13.5" thickBot="1" x14ac:dyDescent="0.25">
      <c r="A82" s="74" t="s">
        <v>107</v>
      </c>
      <c r="B82" s="75"/>
      <c r="C82" s="75"/>
      <c r="D82" s="75"/>
      <c r="E82" s="76"/>
      <c r="F82" s="76"/>
      <c r="G82" s="76"/>
      <c r="H82" s="76"/>
      <c r="I82" s="76"/>
      <c r="J82" s="76"/>
      <c r="K82" s="76"/>
      <c r="L82" s="77"/>
      <c r="M82" s="65"/>
      <c r="N82" s="66"/>
      <c r="O82" s="63">
        <f>SUM(O77:Q81)</f>
        <v>1.1999999433755875</v>
      </c>
      <c r="P82" s="63"/>
      <c r="Q82" s="63"/>
      <c r="R82" s="63">
        <f>SUM(R77:T81)</f>
        <v>1.3199999186396614</v>
      </c>
      <c r="S82" s="63"/>
      <c r="T82" s="64"/>
      <c r="U82" s="65"/>
      <c r="V82" s="66"/>
      <c r="W82" s="63">
        <f>SUM(W77:Y81)</f>
        <v>-1.6000002920627594</v>
      </c>
      <c r="X82" s="63"/>
      <c r="Y82" s="63"/>
      <c r="Z82" s="63">
        <f>SUM(Z77:AB81)</f>
        <v>-1.4133336584325327</v>
      </c>
      <c r="AA82" s="63"/>
      <c r="AB82" s="64"/>
      <c r="AC82" s="65"/>
      <c r="AD82" s="66"/>
      <c r="AE82" s="63">
        <f>SUM(AE77:AG81)</f>
        <v>1.2800000756978989</v>
      </c>
      <c r="AF82" s="63"/>
      <c r="AG82" s="63"/>
      <c r="AH82" s="63">
        <f>SUM(AH77:AJ81)</f>
        <v>1.6960000685105714</v>
      </c>
      <c r="AI82" s="63"/>
      <c r="AJ82" s="64"/>
      <c r="AK82" s="65"/>
      <c r="AL82" s="66"/>
      <c r="AM82" s="63">
        <f>SUM(AM77:AO81)</f>
        <v>0.15999990701675415</v>
      </c>
      <c r="AN82" s="63"/>
      <c r="AO82" s="63"/>
      <c r="AP82" s="63">
        <f>SUM(AP77:AR81)</f>
        <v>0.13439992087682182</v>
      </c>
      <c r="AQ82" s="63"/>
      <c r="AR82" s="64"/>
    </row>
    <row r="83" spans="1:44" x14ac:dyDescent="0.2">
      <c r="A83" s="67" t="s">
        <v>108</v>
      </c>
      <c r="B83" s="68"/>
      <c r="C83" s="68"/>
      <c r="D83" s="68"/>
      <c r="E83" s="35"/>
      <c r="F83" s="35"/>
      <c r="G83" s="35"/>
      <c r="H83" s="35"/>
      <c r="I83" s="35"/>
      <c r="J83" s="35"/>
      <c r="K83" s="35"/>
      <c r="L83" s="69"/>
      <c r="M83" s="70"/>
      <c r="N83" s="71"/>
      <c r="O83" s="72"/>
      <c r="P83" s="72"/>
      <c r="Q83" s="72"/>
      <c r="R83" s="72"/>
      <c r="S83" s="72"/>
      <c r="T83" s="73"/>
      <c r="U83" s="70"/>
      <c r="V83" s="71"/>
      <c r="W83" s="72"/>
      <c r="X83" s="72"/>
      <c r="Y83" s="72"/>
      <c r="Z83" s="72"/>
      <c r="AA83" s="72"/>
      <c r="AB83" s="73"/>
      <c r="AC83" s="70"/>
      <c r="AD83" s="71"/>
      <c r="AE83" s="72"/>
      <c r="AF83" s="72"/>
      <c r="AG83" s="72"/>
      <c r="AH83" s="72"/>
      <c r="AI83" s="72"/>
      <c r="AJ83" s="73"/>
      <c r="AK83" s="70"/>
      <c r="AL83" s="71"/>
      <c r="AM83" s="72"/>
      <c r="AN83" s="72"/>
      <c r="AO83" s="72"/>
      <c r="AP83" s="72"/>
      <c r="AQ83" s="72"/>
      <c r="AR83" s="73"/>
    </row>
    <row r="84" spans="1:44" x14ac:dyDescent="0.2">
      <c r="A84" s="57" t="s">
        <v>462</v>
      </c>
      <c r="B84" s="58"/>
      <c r="C84" s="58"/>
      <c r="D84" s="58"/>
      <c r="E84" s="24"/>
      <c r="F84" s="24"/>
      <c r="G84" s="24"/>
      <c r="H84" s="24"/>
      <c r="I84" s="24"/>
      <c r="J84" s="24"/>
      <c r="K84" s="24"/>
      <c r="L84" s="21"/>
      <c r="M84" s="61">
        <f>M20</f>
        <v>283.03771480246508</v>
      </c>
      <c r="N84" s="62"/>
      <c r="O84" s="59">
        <f>O20</f>
        <v>4.1999998092651367</v>
      </c>
      <c r="P84" s="59"/>
      <c r="Q84" s="59"/>
      <c r="R84" s="59">
        <f>Q20</f>
        <v>3.059999942779541</v>
      </c>
      <c r="S84" s="59"/>
      <c r="T84" s="60"/>
      <c r="U84" s="61">
        <f>U20</f>
        <v>363.92601129483705</v>
      </c>
      <c r="V84" s="62"/>
      <c r="W84" s="59">
        <f>W20</f>
        <v>6</v>
      </c>
      <c r="X84" s="59"/>
      <c r="Y84" s="59"/>
      <c r="Z84" s="59">
        <f>Y20</f>
        <v>2.940000057220459</v>
      </c>
      <c r="AA84" s="59"/>
      <c r="AB84" s="60"/>
      <c r="AC84" s="61">
        <f>AC20</f>
        <v>261.87018695420244</v>
      </c>
      <c r="AD84" s="62"/>
      <c r="AE84" s="59">
        <f>AE20</f>
        <v>4.1999998092651367</v>
      </c>
      <c r="AF84" s="59"/>
      <c r="AG84" s="59"/>
      <c r="AH84" s="59">
        <f>AG20</f>
        <v>2.3399999141693115</v>
      </c>
      <c r="AI84" s="59"/>
      <c r="AJ84" s="60"/>
      <c r="AK84" s="61">
        <f>AK20</f>
        <v>174.8009024077819</v>
      </c>
      <c r="AL84" s="62"/>
      <c r="AM84" s="59">
        <f>AM20</f>
        <v>3</v>
      </c>
      <c r="AN84" s="59"/>
      <c r="AO84" s="59"/>
      <c r="AP84" s="59">
        <f>AO20</f>
        <v>1.1399999856948853</v>
      </c>
      <c r="AQ84" s="59"/>
      <c r="AR84" s="60"/>
    </row>
    <row r="85" spans="1:44" x14ac:dyDescent="0.2">
      <c r="A85" s="57" t="s">
        <v>463</v>
      </c>
      <c r="B85" s="58"/>
      <c r="C85" s="58"/>
      <c r="D85" s="58"/>
      <c r="E85" s="24"/>
      <c r="F85" s="24"/>
      <c r="G85" s="24"/>
      <c r="H85" s="24"/>
      <c r="I85" s="24"/>
      <c r="J85" s="24"/>
      <c r="K85" s="24"/>
      <c r="L85" s="21"/>
      <c r="M85" s="61" t="s">
        <v>128</v>
      </c>
      <c r="N85" s="62"/>
      <c r="O85" s="59">
        <v>0</v>
      </c>
      <c r="P85" s="59"/>
      <c r="Q85" s="59"/>
      <c r="R85" s="59">
        <v>0</v>
      </c>
      <c r="S85" s="59"/>
      <c r="T85" s="60"/>
      <c r="U85" s="61" t="s">
        <v>128</v>
      </c>
      <c r="V85" s="62"/>
      <c r="W85" s="59">
        <v>0</v>
      </c>
      <c r="X85" s="59"/>
      <c r="Y85" s="59"/>
      <c r="Z85" s="59">
        <v>0</v>
      </c>
      <c r="AA85" s="59"/>
      <c r="AB85" s="60"/>
      <c r="AC85" s="61" t="s">
        <v>128</v>
      </c>
      <c r="AD85" s="62"/>
      <c r="AE85" s="59">
        <v>0</v>
      </c>
      <c r="AF85" s="59"/>
      <c r="AG85" s="59"/>
      <c r="AH85" s="59">
        <v>0</v>
      </c>
      <c r="AI85" s="59"/>
      <c r="AJ85" s="60"/>
      <c r="AK85" s="61" t="s">
        <v>128</v>
      </c>
      <c r="AL85" s="62"/>
      <c r="AM85" s="59">
        <v>0</v>
      </c>
      <c r="AN85" s="59"/>
      <c r="AO85" s="59"/>
      <c r="AP85" s="59">
        <v>0</v>
      </c>
      <c r="AQ85" s="59"/>
      <c r="AR85" s="60"/>
    </row>
    <row r="86" spans="1:44" x14ac:dyDescent="0.2">
      <c r="A86" s="57" t="s">
        <v>464</v>
      </c>
      <c r="B86" s="58"/>
      <c r="C86" s="58"/>
      <c r="D86" s="58"/>
      <c r="E86" s="24">
        <v>47.8</v>
      </c>
      <c r="F86" s="24">
        <v>0.5</v>
      </c>
      <c r="G86" s="24"/>
      <c r="H86" s="24"/>
      <c r="I86" s="24"/>
      <c r="J86" s="24"/>
      <c r="K86" s="24"/>
      <c r="L86" s="21"/>
      <c r="M86" s="209">
        <f>IF(OR(M41=0,S20=0),0,ABS(1000*O86/(SQRT(3)*M41*S20)))</f>
        <v>202.1698054686251</v>
      </c>
      <c r="N86" s="210"/>
      <c r="O86" s="211">
        <v>-3</v>
      </c>
      <c r="P86" s="211"/>
      <c r="Q86" s="211"/>
      <c r="R86" s="49">
        <f>-ABS(O86)*TAN(ACOS(S20))</f>
        <v>-2.1857143441025113</v>
      </c>
      <c r="S86" s="49"/>
      <c r="T86" s="50"/>
      <c r="U86" s="209">
        <f>IF(OR(U41=0,AA20=0),0,ABS(1000*W86/(SQRT(3)*U41*AA20)))</f>
        <v>196.52004667765681</v>
      </c>
      <c r="V86" s="210"/>
      <c r="W86" s="211">
        <v>-3.2400000095367432</v>
      </c>
      <c r="X86" s="211"/>
      <c r="Y86" s="211"/>
      <c r="Z86" s="49">
        <f>-ABS(W86)*TAN(ACOS(AA20))</f>
        <v>-1.5876000355720516</v>
      </c>
      <c r="AA86" s="49"/>
      <c r="AB86" s="50"/>
      <c r="AC86" s="209">
        <f>IF(OR(AC41=0,AI20=0),0,ABS(1000*AE86/(SQRT(3)*AC41*AI20)))</f>
        <v>196.40265508106154</v>
      </c>
      <c r="AD86" s="210"/>
      <c r="AE86" s="211">
        <v>-3.1500000953674316</v>
      </c>
      <c r="AF86" s="211"/>
      <c r="AG86" s="211"/>
      <c r="AH86" s="49">
        <f>-ABS(AE86)*TAN(ACOS(AI20))</f>
        <v>-1.7550000684601932</v>
      </c>
      <c r="AI86" s="49"/>
      <c r="AJ86" s="50"/>
      <c r="AK86" s="209">
        <f>IF(OR(AK41=0,AQ20=0),0,ABS(1000*AM86/(SQRT(3)*AK41*AQ20)))</f>
        <v>94.392487578040786</v>
      </c>
      <c r="AL86" s="210"/>
      <c r="AM86" s="211">
        <v>-1.6200000047683716</v>
      </c>
      <c r="AN86" s="211"/>
      <c r="AO86" s="211"/>
      <c r="AP86" s="49">
        <f>-ABS(AM86)*TAN(ACOS(AQ20))</f>
        <v>-0.61559999408721899</v>
      </c>
      <c r="AQ86" s="49"/>
      <c r="AR86" s="50"/>
    </row>
    <row r="87" spans="1:44" x14ac:dyDescent="0.2">
      <c r="A87" s="57" t="s">
        <v>465</v>
      </c>
      <c r="B87" s="58"/>
      <c r="C87" s="58"/>
      <c r="D87" s="58"/>
      <c r="E87" s="24">
        <v>47.8</v>
      </c>
      <c r="F87" s="24">
        <v>0.5</v>
      </c>
      <c r="G87" s="24"/>
      <c r="H87" s="24"/>
      <c r="I87" s="24"/>
      <c r="J87" s="24"/>
      <c r="K87" s="24"/>
      <c r="L87" s="21"/>
      <c r="M87" s="209">
        <f>IF(OR(M41=0,S20=0),0,ABS(1000*O87/(SQRT(3)*M41*S20)))</f>
        <v>192.73520747727039</v>
      </c>
      <c r="N87" s="210"/>
      <c r="O87" s="211">
        <v>-2.8599998950958252</v>
      </c>
      <c r="P87" s="211"/>
      <c r="Q87" s="211"/>
      <c r="R87" s="49">
        <f>-ABS(O87)*TAN(ACOS(S20))</f>
        <v>-2.0837142649475409</v>
      </c>
      <c r="S87" s="49"/>
      <c r="T87" s="50"/>
      <c r="U87" s="209">
        <f>IF(OR(U41=0,AA20=0),0,ABS(1000*W87/(SQRT(3)*U41*AA20)))</f>
        <v>181.96300564741853</v>
      </c>
      <c r="V87" s="210"/>
      <c r="W87" s="211">
        <v>-3</v>
      </c>
      <c r="X87" s="211"/>
      <c r="Y87" s="211"/>
      <c r="Z87" s="49">
        <f>-ABS(W87)*TAN(ACOS(AA20))</f>
        <v>-1.470000028610229</v>
      </c>
      <c r="AA87" s="49"/>
      <c r="AB87" s="50"/>
      <c r="AC87" s="209">
        <f>IF(OR(AC41=0,AI20=0),0,ABS(1000*AE87/(SQRT(3)*AC41*AI20)))</f>
        <v>183.30914276026948</v>
      </c>
      <c r="AD87" s="210"/>
      <c r="AE87" s="211">
        <v>-2.940000057220459</v>
      </c>
      <c r="AF87" s="211"/>
      <c r="AG87" s="211"/>
      <c r="AH87" s="49">
        <f>-ABS(AE87)*TAN(ACOS(AI20))</f>
        <v>-1.6380000461850859</v>
      </c>
      <c r="AI87" s="49"/>
      <c r="AJ87" s="50"/>
      <c r="AK87" s="209">
        <f>IF(OR(AK41=0,AQ20=0),0,ABS(1000*AM87/(SQRT(3)*AK41*AQ20)))</f>
        <v>89.148458560937456</v>
      </c>
      <c r="AL87" s="210"/>
      <c r="AM87" s="211">
        <v>-1.5299999713897705</v>
      </c>
      <c r="AN87" s="211"/>
      <c r="AO87" s="211"/>
      <c r="AP87" s="49">
        <f>-ABS(AM87)*TAN(ACOS(AQ20))</f>
        <v>-0.58139998183250419</v>
      </c>
      <c r="AQ87" s="49"/>
      <c r="AR87" s="50"/>
    </row>
    <row r="88" spans="1:44" ht="13.5" thickBot="1" x14ac:dyDescent="0.25">
      <c r="A88" s="53" t="s">
        <v>114</v>
      </c>
      <c r="B88" s="54"/>
      <c r="C88" s="54"/>
      <c r="D88" s="54"/>
      <c r="E88" s="55"/>
      <c r="F88" s="55"/>
      <c r="G88" s="55"/>
      <c r="H88" s="55"/>
      <c r="I88" s="55"/>
      <c r="J88" s="55"/>
      <c r="K88" s="55"/>
      <c r="L88" s="56"/>
      <c r="M88" s="47"/>
      <c r="N88" s="48"/>
      <c r="O88" s="42">
        <f>SUM(O84:Q87)</f>
        <v>-1.6600000858306885</v>
      </c>
      <c r="P88" s="42"/>
      <c r="Q88" s="42"/>
      <c r="R88" s="42">
        <f>SUM(R84:T87)</f>
        <v>-1.2094286662705112</v>
      </c>
      <c r="S88" s="42"/>
      <c r="T88" s="43"/>
      <c r="U88" s="47"/>
      <c r="V88" s="48"/>
      <c r="W88" s="42">
        <f>SUM(W84:Y87)</f>
        <v>-0.24000000953674316</v>
      </c>
      <c r="X88" s="42"/>
      <c r="Y88" s="42"/>
      <c r="Z88" s="42">
        <f>SUM(Z84:AB87)</f>
        <v>-0.11760000696182171</v>
      </c>
      <c r="AA88" s="42"/>
      <c r="AB88" s="43"/>
      <c r="AC88" s="47"/>
      <c r="AD88" s="48"/>
      <c r="AE88" s="42">
        <f>SUM(AE84:AG87)</f>
        <v>-1.8900003433227539</v>
      </c>
      <c r="AF88" s="42"/>
      <c r="AG88" s="42"/>
      <c r="AH88" s="42">
        <f>SUM(AH84:AJ87)</f>
        <v>-1.0530002004759675</v>
      </c>
      <c r="AI88" s="42"/>
      <c r="AJ88" s="43"/>
      <c r="AK88" s="47"/>
      <c r="AL88" s="48"/>
      <c r="AM88" s="42">
        <f>SUM(AM84:AO87)</f>
        <v>-0.14999997615814209</v>
      </c>
      <c r="AN88" s="42"/>
      <c r="AO88" s="42"/>
      <c r="AP88" s="42">
        <f>SUM(AP84:AR87)</f>
        <v>-5.6999990224837926E-2</v>
      </c>
      <c r="AQ88" s="42"/>
      <c r="AR88" s="43"/>
    </row>
    <row r="89" spans="1:44" ht="13.5" thickBot="1" x14ac:dyDescent="0.25">
      <c r="A89" s="44" t="s">
        <v>115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  <c r="M89" s="33"/>
      <c r="N89" s="34"/>
      <c r="O89" s="31">
        <f>SUM(O64:Q68)+SUM(O71:Q74)+SUM(O77:Q81)+SUM(O84:Q87)</f>
        <v>-2.3900001049041748</v>
      </c>
      <c r="P89" s="31"/>
      <c r="Q89" s="31"/>
      <c r="R89" s="31">
        <f>SUM(R64:T68)+SUM(R71:T74)+SUM(R77:T81)+SUM(R84:T87)</f>
        <v>-5.5534286210305837</v>
      </c>
      <c r="S89" s="31"/>
      <c r="T89" s="32"/>
      <c r="U89" s="33"/>
      <c r="V89" s="34"/>
      <c r="W89" s="31">
        <f>SUM(W64:Y68)+SUM(W71:Y74)+SUM(W77:Y81)+SUM(W84:Y87)</f>
        <v>-1.3400003537535667</v>
      </c>
      <c r="X89" s="31"/>
      <c r="Y89" s="31"/>
      <c r="Z89" s="31">
        <f>SUM(Z64:AB68)+SUM(Z71:AB74)+SUM(Z77:AB81)+SUM(Z84:AB87)</f>
        <v>-3.4309333889844456</v>
      </c>
      <c r="AA89" s="31"/>
      <c r="AB89" s="32"/>
      <c r="AC89" s="33"/>
      <c r="AD89" s="34"/>
      <c r="AE89" s="31">
        <f>SUM(AE64:AG68)+SUM(AE71:AG74)+SUM(AE77:AG81)+SUM(AE84:AG87)</f>
        <v>-1.3500002175569534</v>
      </c>
      <c r="AF89" s="31"/>
      <c r="AG89" s="31"/>
      <c r="AH89" s="31">
        <f>SUM(AH64:AJ68)+SUM(AH71:AJ74)+SUM(AH77:AJ81)+SUM(AH84:AJ87)</f>
        <v>-3.3662504268295947</v>
      </c>
      <c r="AI89" s="31"/>
      <c r="AJ89" s="32"/>
      <c r="AK89" s="33"/>
      <c r="AL89" s="34"/>
      <c r="AM89" s="31">
        <f>SUM(AM64:AO68)+SUM(AM71:AO74)+SUM(AM77:AO81)+SUM(AM84:AO87)</f>
        <v>-6.0000017285346985E-2</v>
      </c>
      <c r="AN89" s="31"/>
      <c r="AO89" s="31"/>
      <c r="AP89" s="31">
        <f>SUM(AP64:AR68)+SUM(AP71:AR74)+SUM(AP77:AR81)+SUM(AP84:AR87)</f>
        <v>-0.65934995979467947</v>
      </c>
      <c r="AQ89" s="31"/>
      <c r="AR89" s="32"/>
    </row>
    <row r="90" spans="1:44" x14ac:dyDescent="0.2">
      <c r="A90" s="67" t="s">
        <v>53</v>
      </c>
      <c r="B90" s="68"/>
      <c r="C90" s="68"/>
      <c r="D90" s="68"/>
      <c r="E90" s="35"/>
      <c r="F90" s="35"/>
      <c r="G90" s="35"/>
      <c r="H90" s="35"/>
      <c r="I90" s="35"/>
      <c r="J90" s="35"/>
      <c r="K90" s="35"/>
      <c r="L90" s="69"/>
      <c r="M90" s="70"/>
      <c r="N90" s="71"/>
      <c r="O90" s="72"/>
      <c r="P90" s="72"/>
      <c r="Q90" s="72"/>
      <c r="R90" s="72"/>
      <c r="S90" s="72"/>
      <c r="T90" s="73"/>
      <c r="U90" s="70"/>
      <c r="V90" s="71"/>
      <c r="W90" s="72"/>
      <c r="X90" s="72"/>
      <c r="Y90" s="72"/>
      <c r="Z90" s="72"/>
      <c r="AA90" s="72"/>
      <c r="AB90" s="73"/>
      <c r="AC90" s="70"/>
      <c r="AD90" s="71"/>
      <c r="AE90" s="72"/>
      <c r="AF90" s="72"/>
      <c r="AG90" s="72"/>
      <c r="AH90" s="72"/>
      <c r="AI90" s="72"/>
      <c r="AJ90" s="73"/>
      <c r="AK90" s="70"/>
      <c r="AL90" s="71"/>
      <c r="AM90" s="72"/>
      <c r="AN90" s="72"/>
      <c r="AO90" s="72"/>
      <c r="AP90" s="72"/>
      <c r="AQ90" s="72"/>
      <c r="AR90" s="73"/>
    </row>
    <row r="91" spans="1:44" x14ac:dyDescent="0.2">
      <c r="A91" s="57" t="s">
        <v>54</v>
      </c>
      <c r="B91" s="58"/>
      <c r="C91" s="58"/>
      <c r="D91" s="58"/>
      <c r="E91" s="24"/>
      <c r="F91" s="24"/>
      <c r="G91" s="24"/>
      <c r="H91" s="24"/>
      <c r="I91" s="24"/>
      <c r="J91" s="24"/>
      <c r="K91" s="24"/>
      <c r="L91" s="21"/>
      <c r="M91" s="61">
        <f>M7</f>
        <v>91.85586763563424</v>
      </c>
      <c r="N91" s="62"/>
      <c r="O91" s="59">
        <f>O7</f>
        <v>0.72000002861022949</v>
      </c>
      <c r="P91" s="59"/>
      <c r="Q91" s="59"/>
      <c r="R91" s="59">
        <f>Q7</f>
        <v>0.72000002861022949</v>
      </c>
      <c r="S91" s="59"/>
      <c r="T91" s="60"/>
      <c r="U91" s="61">
        <f>U7</f>
        <v>86.039486539320677</v>
      </c>
      <c r="V91" s="62"/>
      <c r="W91" s="59">
        <f>W7</f>
        <v>0.72000002861022949</v>
      </c>
      <c r="X91" s="59"/>
      <c r="Y91" s="59"/>
      <c r="Z91" s="59">
        <f>Y7</f>
        <v>0.64800000190734863</v>
      </c>
      <c r="AA91" s="59"/>
      <c r="AB91" s="60"/>
      <c r="AC91" s="61">
        <f>AC7</f>
        <v>117.09623028985357</v>
      </c>
      <c r="AD91" s="62"/>
      <c r="AE91" s="59">
        <f>AE7</f>
        <v>1.0800000429153442</v>
      </c>
      <c r="AF91" s="59"/>
      <c r="AG91" s="59"/>
      <c r="AH91" s="59">
        <f>AG7</f>
        <v>0.75599998235702515</v>
      </c>
      <c r="AI91" s="59"/>
      <c r="AJ91" s="60"/>
      <c r="AK91" s="61">
        <f>AK7</f>
        <v>115.29227532096597</v>
      </c>
      <c r="AL91" s="62"/>
      <c r="AM91" s="59">
        <f>AM7</f>
        <v>1.0800000429153442</v>
      </c>
      <c r="AN91" s="59"/>
      <c r="AO91" s="59"/>
      <c r="AP91" s="59">
        <f>AO7</f>
        <v>0.72000002861022949</v>
      </c>
      <c r="AQ91" s="59"/>
      <c r="AR91" s="60"/>
    </row>
    <row r="92" spans="1:44" x14ac:dyDescent="0.2">
      <c r="A92" s="57" t="s">
        <v>466</v>
      </c>
      <c r="B92" s="58"/>
      <c r="C92" s="58"/>
      <c r="D92" s="58"/>
      <c r="E92" s="24"/>
      <c r="F92" s="24"/>
      <c r="G92" s="24"/>
      <c r="H92" s="24"/>
      <c r="I92" s="24"/>
      <c r="J92" s="24"/>
      <c r="K92" s="24"/>
      <c r="L92" s="21"/>
      <c r="M92" s="61" t="s">
        <v>128</v>
      </c>
      <c r="N92" s="62"/>
      <c r="O92" s="59">
        <v>0</v>
      </c>
      <c r="P92" s="59"/>
      <c r="Q92" s="59"/>
      <c r="R92" s="59">
        <v>0</v>
      </c>
      <c r="S92" s="59"/>
      <c r="T92" s="60"/>
      <c r="U92" s="61" t="s">
        <v>128</v>
      </c>
      <c r="V92" s="62"/>
      <c r="W92" s="59">
        <v>0</v>
      </c>
      <c r="X92" s="59"/>
      <c r="Y92" s="59"/>
      <c r="Z92" s="59">
        <v>0</v>
      </c>
      <c r="AA92" s="59"/>
      <c r="AB92" s="60"/>
      <c r="AC92" s="61" t="s">
        <v>128</v>
      </c>
      <c r="AD92" s="62"/>
      <c r="AE92" s="59">
        <v>0</v>
      </c>
      <c r="AF92" s="59"/>
      <c r="AG92" s="59"/>
      <c r="AH92" s="59">
        <v>0</v>
      </c>
      <c r="AI92" s="59"/>
      <c r="AJ92" s="60"/>
      <c r="AK92" s="61" t="s">
        <v>128</v>
      </c>
      <c r="AL92" s="62"/>
      <c r="AM92" s="59">
        <v>0</v>
      </c>
      <c r="AN92" s="59"/>
      <c r="AO92" s="59"/>
      <c r="AP92" s="59">
        <v>0</v>
      </c>
      <c r="AQ92" s="59"/>
      <c r="AR92" s="60"/>
    </row>
    <row r="93" spans="1:44" x14ac:dyDescent="0.2">
      <c r="A93" s="57" t="s">
        <v>467</v>
      </c>
      <c r="B93" s="58"/>
      <c r="C93" s="58"/>
      <c r="D93" s="58"/>
      <c r="E93" s="24"/>
      <c r="F93" s="24"/>
      <c r="G93" s="24"/>
      <c r="H93" s="24"/>
      <c r="I93" s="24"/>
      <c r="J93" s="24"/>
      <c r="K93" s="24"/>
      <c r="L93" s="21"/>
      <c r="M93" s="209">
        <f>IF(OR(M42=0,S7=0),0,ABS(1000*O93/(SQRT(3)*M42*S7)))</f>
        <v>22.96396690890856</v>
      </c>
      <c r="N93" s="210"/>
      <c r="O93" s="211">
        <v>-0.18000000715255737</v>
      </c>
      <c r="P93" s="211"/>
      <c r="Q93" s="211"/>
      <c r="R93" s="49">
        <f>-ABS(O93)*TAN(ACOS(S7))</f>
        <v>-0.18000000715255732</v>
      </c>
      <c r="S93" s="49"/>
      <c r="T93" s="50"/>
      <c r="U93" s="209">
        <f>IF(OR(U42=0,AA7=0),0,ABS(1000*W93/(SQRT(3)*U42*AA7)))</f>
        <v>73.133559284795211</v>
      </c>
      <c r="V93" s="210"/>
      <c r="W93" s="211">
        <v>-0.6119999885559082</v>
      </c>
      <c r="X93" s="211"/>
      <c r="Y93" s="211"/>
      <c r="Z93" s="49">
        <f>-ABS(W93)*TAN(ACOS(AA7))</f>
        <v>-0.55079996943473919</v>
      </c>
      <c r="AA93" s="49"/>
      <c r="AB93" s="50"/>
      <c r="AC93" s="209">
        <f>IF(OR(AC42=0,AI7=0),0,ABS(1000*AE93/(SQRT(3)*AC42*AI7)))</f>
        <v>27.322453088051116</v>
      </c>
      <c r="AD93" s="210"/>
      <c r="AE93" s="211">
        <v>-0.25200000405311584</v>
      </c>
      <c r="AF93" s="211"/>
      <c r="AG93" s="211"/>
      <c r="AH93" s="49">
        <f>-ABS(AE93)*TAN(ACOS(AI7))</f>
        <v>-0.17639999171098097</v>
      </c>
      <c r="AI93" s="49"/>
      <c r="AJ93" s="50"/>
      <c r="AK93" s="209">
        <f>IF(OR(AK42=0,AQ7=0),0,ABS(1000*AM93/(SQRT(3)*AK42*AQ7)))</f>
        <v>38.430758440321988</v>
      </c>
      <c r="AL93" s="210"/>
      <c r="AM93" s="211">
        <v>-0.36000001430511475</v>
      </c>
      <c r="AN93" s="211"/>
      <c r="AO93" s="211"/>
      <c r="AP93" s="49">
        <f>-ABS(AM93)*TAN(ACOS(AQ7))</f>
        <v>-0.24000000953674308</v>
      </c>
      <c r="AQ93" s="49"/>
      <c r="AR93" s="50"/>
    </row>
    <row r="94" spans="1:44" x14ac:dyDescent="0.2">
      <c r="A94" s="57" t="s">
        <v>468</v>
      </c>
      <c r="B94" s="58"/>
      <c r="C94" s="58"/>
      <c r="D94" s="58"/>
      <c r="E94" s="24"/>
      <c r="F94" s="24"/>
      <c r="G94" s="24"/>
      <c r="H94" s="24"/>
      <c r="I94" s="24"/>
      <c r="J94" s="24"/>
      <c r="K94" s="24"/>
      <c r="L94" s="21"/>
      <c r="M94" s="209">
        <f>IF(OR(M42=0,S7=0),0,ABS(1000*O94/(SQRT(3)*M42*S7)))</f>
        <v>41.33513891519204</v>
      </c>
      <c r="N94" s="210"/>
      <c r="O94" s="211">
        <v>-0.32400000095367432</v>
      </c>
      <c r="P94" s="211"/>
      <c r="Q94" s="211"/>
      <c r="R94" s="49">
        <f>-ABS(O94)*TAN(ACOS(S7))</f>
        <v>-0.32400000095367421</v>
      </c>
      <c r="S94" s="49"/>
      <c r="T94" s="50"/>
      <c r="U94" s="209">
        <f>IF(OR(U42=0,AA7=0),0,ABS(1000*W94/(SQRT(3)*U42*AA7)))</f>
        <v>34.415791766643366</v>
      </c>
      <c r="V94" s="210"/>
      <c r="W94" s="211">
        <v>-0.28799998760223389</v>
      </c>
      <c r="X94" s="211"/>
      <c r="Y94" s="211"/>
      <c r="Z94" s="49">
        <f>-ABS(W94)*TAN(ACOS(AA7))</f>
        <v>-0.25919997930526806</v>
      </c>
      <c r="AA94" s="49"/>
      <c r="AB94" s="50"/>
      <c r="AC94" s="209">
        <f>IF(OR(AC42=0,AI7=0),0,ABS(1000*AE94/(SQRT(3)*AC42*AI7)))</f>
        <v>27.322453088051116</v>
      </c>
      <c r="AD94" s="210"/>
      <c r="AE94" s="211">
        <v>-0.25200000405311584</v>
      </c>
      <c r="AF94" s="211"/>
      <c r="AG94" s="211"/>
      <c r="AH94" s="49">
        <f>-ABS(AE94)*TAN(ACOS(AI7))</f>
        <v>-0.17639999171098097</v>
      </c>
      <c r="AI94" s="49"/>
      <c r="AJ94" s="50"/>
      <c r="AK94" s="209">
        <f>IF(OR(AK42=0,AQ7=0),0,ABS(1000*AM94/(SQRT(3)*AK42*AQ7)))</f>
        <v>57.646137660482985</v>
      </c>
      <c r="AL94" s="210"/>
      <c r="AM94" s="211">
        <v>-0.54000002145767212</v>
      </c>
      <c r="AN94" s="211"/>
      <c r="AO94" s="211"/>
      <c r="AP94" s="49">
        <f>-ABS(AM94)*TAN(ACOS(AQ7))</f>
        <v>-0.36000001430511458</v>
      </c>
      <c r="AQ94" s="49"/>
      <c r="AR94" s="50"/>
    </row>
    <row r="95" spans="1:44" x14ac:dyDescent="0.2">
      <c r="A95" s="57" t="s">
        <v>469</v>
      </c>
      <c r="B95" s="58"/>
      <c r="C95" s="58"/>
      <c r="D95" s="58"/>
      <c r="E95" s="24"/>
      <c r="F95" s="24"/>
      <c r="G95" s="24"/>
      <c r="H95" s="24"/>
      <c r="I95" s="24"/>
      <c r="J95" s="24"/>
      <c r="K95" s="24"/>
      <c r="L95" s="21"/>
      <c r="M95" s="209">
        <f>IF(OR(M42=0,S7=0),0,ABS(1000*O95/(SQRT(3)*M42*S7)))</f>
        <v>9.1855860031417382</v>
      </c>
      <c r="N95" s="210"/>
      <c r="O95" s="211">
        <v>-7.1999996900558472E-2</v>
      </c>
      <c r="P95" s="211"/>
      <c r="Q95" s="211"/>
      <c r="R95" s="49">
        <f>-ABS(O95)*TAN(ACOS(S7))</f>
        <v>-7.1999996900558444E-2</v>
      </c>
      <c r="S95" s="49"/>
      <c r="T95" s="50"/>
      <c r="U95" s="209">
        <f>IF(OR(U42=0,AA7=0),0,ABS(1000*W95/(SQRT(3)*U42*AA7)))</f>
        <v>8.6039479416608415</v>
      </c>
      <c r="V95" s="210"/>
      <c r="W95" s="211">
        <v>-7.1999996900558472E-2</v>
      </c>
      <c r="X95" s="211"/>
      <c r="Y95" s="211"/>
      <c r="Z95" s="49">
        <f>-ABS(W95)*TAN(ACOS(AA7))</f>
        <v>-6.4799994826317014E-2</v>
      </c>
      <c r="AA95" s="49"/>
      <c r="AB95" s="50"/>
      <c r="AC95" s="209">
        <f>IF(OR(AC42=0,AI7=0),0,ABS(1000*AE95/(SQRT(3)*AC42*AI7)))</f>
        <v>5.8548114337116726</v>
      </c>
      <c r="AD95" s="210"/>
      <c r="AE95" s="211">
        <v>-5.4000001400709152E-2</v>
      </c>
      <c r="AF95" s="211"/>
      <c r="AG95" s="211"/>
      <c r="AH95" s="49">
        <f>-ABS(AE95)*TAN(ACOS(AI7))</f>
        <v>-3.7799998596310641E-2</v>
      </c>
      <c r="AI95" s="49"/>
      <c r="AJ95" s="50"/>
      <c r="AK95" s="209">
        <f>IF(OR(AK42=0,AQ7=0),0,ABS(1000*AM95/(SQRT(3)*AK42*AQ7)))</f>
        <v>7.6861510517722831</v>
      </c>
      <c r="AL95" s="210"/>
      <c r="AM95" s="211">
        <v>-7.1999996900558472E-2</v>
      </c>
      <c r="AN95" s="211"/>
      <c r="AO95" s="211"/>
      <c r="AP95" s="49">
        <f>-ABS(AM95)*TAN(ACOS(AQ7))</f>
        <v>-4.7999997933705629E-2</v>
      </c>
      <c r="AQ95" s="49"/>
      <c r="AR95" s="50"/>
    </row>
    <row r="96" spans="1:44" x14ac:dyDescent="0.2">
      <c r="A96" s="57" t="s">
        <v>470</v>
      </c>
      <c r="B96" s="58"/>
      <c r="C96" s="58"/>
      <c r="D96" s="58"/>
      <c r="E96" s="24"/>
      <c r="F96" s="24"/>
      <c r="G96" s="24"/>
      <c r="H96" s="24"/>
      <c r="I96" s="24"/>
      <c r="J96" s="24"/>
      <c r="K96" s="24"/>
      <c r="L96" s="21"/>
      <c r="M96" s="209">
        <f>IF(OR(M42=0,S7=0),0,ABS(1000*O96/(SQRT(3)*M42*S7)))</f>
        <v>30.618620644157197</v>
      </c>
      <c r="N96" s="210"/>
      <c r="O96" s="211">
        <v>-0.23999999463558197</v>
      </c>
      <c r="P96" s="211"/>
      <c r="Q96" s="211"/>
      <c r="R96" s="49">
        <f>-ABS(O96)*TAN(ACOS(S7))</f>
        <v>-0.23999999463558189</v>
      </c>
      <c r="S96" s="49"/>
      <c r="T96" s="50"/>
      <c r="U96" s="209">
        <f>IF(OR(U42=0,AA7=0),0,ABS(1000*W96/(SQRT(3)*U42*AA7)))</f>
        <v>28.679827065762158</v>
      </c>
      <c r="V96" s="210"/>
      <c r="W96" s="211">
        <v>-0.23999999463558197</v>
      </c>
      <c r="X96" s="211"/>
      <c r="Y96" s="211"/>
      <c r="Z96" s="49">
        <f>-ABS(W96)*TAN(ACOS(AA7))</f>
        <v>-0.21599998722473826</v>
      </c>
      <c r="AA96" s="49"/>
      <c r="AB96" s="50"/>
      <c r="AC96" s="209">
        <f>IF(OR(AC42=0,AI7=0),0,ABS(1000*AE96/(SQRT(3)*AC42*AI7)))</f>
        <v>13.010691446618113</v>
      </c>
      <c r="AD96" s="210"/>
      <c r="AE96" s="211">
        <v>-0.11999999731779099</v>
      </c>
      <c r="AF96" s="211"/>
      <c r="AG96" s="211"/>
      <c r="AH96" s="49">
        <f>-ABS(AE96)*TAN(ACOS(AI7))</f>
        <v>-8.3999992824263361E-2</v>
      </c>
      <c r="AI96" s="49"/>
      <c r="AJ96" s="50"/>
      <c r="AK96" s="209">
        <f>IF(OR(AK42=0,AQ7=0),0,ABS(1000*AM96/(SQRT(3)*AK42*AQ7)))</f>
        <v>25.62050403615104</v>
      </c>
      <c r="AL96" s="210"/>
      <c r="AM96" s="211">
        <v>-0.23999999463558197</v>
      </c>
      <c r="AN96" s="211"/>
      <c r="AO96" s="211"/>
      <c r="AP96" s="49">
        <f>-ABS(AM96)*TAN(ACOS(AQ7))</f>
        <v>-0.15999999642372126</v>
      </c>
      <c r="AQ96" s="49"/>
      <c r="AR96" s="50"/>
    </row>
    <row r="97" spans="1:44" x14ac:dyDescent="0.2">
      <c r="A97" s="57" t="s">
        <v>471</v>
      </c>
      <c r="B97" s="58"/>
      <c r="C97" s="58"/>
      <c r="D97" s="58"/>
      <c r="E97" s="24">
        <v>47.8</v>
      </c>
      <c r="F97" s="24">
        <v>0.5</v>
      </c>
      <c r="G97" s="24"/>
      <c r="H97" s="24"/>
      <c r="I97" s="24"/>
      <c r="J97" s="24"/>
      <c r="K97" s="24"/>
      <c r="L97" s="21"/>
      <c r="M97" s="209">
        <f>IF(OR(M42=0,S7=0),0,ABS(1000*O97/(SQRT(3)*M42*S7)))</f>
        <v>0</v>
      </c>
      <c r="N97" s="210"/>
      <c r="O97" s="211">
        <v>0</v>
      </c>
      <c r="P97" s="211"/>
      <c r="Q97" s="211"/>
      <c r="R97" s="49">
        <f>-ABS(O97)*TAN(ACOS(S7))</f>
        <v>0</v>
      </c>
      <c r="S97" s="49"/>
      <c r="T97" s="50"/>
      <c r="U97" s="209">
        <f>IF(OR(U42=0,AA7=0),0,ABS(1000*W97/(SQRT(3)*U42*AA7)))</f>
        <v>0</v>
      </c>
      <c r="V97" s="210"/>
      <c r="W97" s="211">
        <v>0</v>
      </c>
      <c r="X97" s="211"/>
      <c r="Y97" s="211"/>
      <c r="Z97" s="49">
        <f>-ABS(W97)*TAN(ACOS(AA7))</f>
        <v>0</v>
      </c>
      <c r="AA97" s="49"/>
      <c r="AB97" s="50"/>
      <c r="AC97" s="209">
        <f>IF(OR(AC42=0,AI7=0),0,ABS(1000*AE97/(SQRT(3)*AC42*AI7)))</f>
        <v>0</v>
      </c>
      <c r="AD97" s="210"/>
      <c r="AE97" s="211">
        <v>0</v>
      </c>
      <c r="AF97" s="211"/>
      <c r="AG97" s="211"/>
      <c r="AH97" s="49">
        <f>-ABS(AE97)*TAN(ACOS(AI7))</f>
        <v>0</v>
      </c>
      <c r="AI97" s="49"/>
      <c r="AJ97" s="50"/>
      <c r="AK97" s="209">
        <f>IF(OR(AK42=0,AQ7=0),0,ABS(1000*AM97/(SQRT(3)*AK42*AQ7)))</f>
        <v>0</v>
      </c>
      <c r="AL97" s="210"/>
      <c r="AM97" s="211">
        <v>0</v>
      </c>
      <c r="AN97" s="211"/>
      <c r="AO97" s="211"/>
      <c r="AP97" s="49">
        <f>-ABS(AM97)*TAN(ACOS(AQ7))</f>
        <v>0</v>
      </c>
      <c r="AQ97" s="49"/>
      <c r="AR97" s="50"/>
    </row>
    <row r="98" spans="1:44" ht="13.5" thickBot="1" x14ac:dyDescent="0.25">
      <c r="A98" s="74" t="s">
        <v>64</v>
      </c>
      <c r="B98" s="75"/>
      <c r="C98" s="75"/>
      <c r="D98" s="75"/>
      <c r="E98" s="76"/>
      <c r="F98" s="76"/>
      <c r="G98" s="76"/>
      <c r="H98" s="76"/>
      <c r="I98" s="76"/>
      <c r="J98" s="76"/>
      <c r="K98" s="76"/>
      <c r="L98" s="77"/>
      <c r="M98" s="65"/>
      <c r="N98" s="66"/>
      <c r="O98" s="63">
        <f>SUM(O91:Q97)</f>
        <v>-9.5999971032142639E-2</v>
      </c>
      <c r="P98" s="63"/>
      <c r="Q98" s="63"/>
      <c r="R98" s="63">
        <f>SUM(R91:T97)</f>
        <v>-9.5999971032142417E-2</v>
      </c>
      <c r="S98" s="63"/>
      <c r="T98" s="64"/>
      <c r="U98" s="65"/>
      <c r="V98" s="66"/>
      <c r="W98" s="63">
        <f>SUM(W91:Y97)</f>
        <v>-0.49199993908405304</v>
      </c>
      <c r="X98" s="63"/>
      <c r="Y98" s="63"/>
      <c r="Z98" s="63">
        <f>SUM(Z91:AB97)</f>
        <v>-0.44279992888371389</v>
      </c>
      <c r="AA98" s="63"/>
      <c r="AB98" s="64"/>
      <c r="AC98" s="65"/>
      <c r="AD98" s="66"/>
      <c r="AE98" s="63">
        <f>SUM(AE91:AG97)</f>
        <v>0.40200003609061241</v>
      </c>
      <c r="AF98" s="63"/>
      <c r="AG98" s="63"/>
      <c r="AH98" s="63">
        <f>SUM(AH91:AJ97)</f>
        <v>0.28140000751448918</v>
      </c>
      <c r="AI98" s="63"/>
      <c r="AJ98" s="64"/>
      <c r="AK98" s="65"/>
      <c r="AL98" s="66"/>
      <c r="AM98" s="63">
        <f>SUM(AM91:AO97)</f>
        <v>-0.13199998438358307</v>
      </c>
      <c r="AN98" s="63"/>
      <c r="AO98" s="63"/>
      <c r="AP98" s="63">
        <f>SUM(AP91:AR97)</f>
        <v>-8.7999989589055028E-2</v>
      </c>
      <c r="AQ98" s="63"/>
      <c r="AR98" s="64"/>
    </row>
    <row r="99" spans="1:44" x14ac:dyDescent="0.2">
      <c r="A99" s="67" t="s">
        <v>65</v>
      </c>
      <c r="B99" s="68"/>
      <c r="C99" s="68"/>
      <c r="D99" s="68"/>
      <c r="E99" s="35"/>
      <c r="F99" s="35"/>
      <c r="G99" s="35"/>
      <c r="H99" s="35"/>
      <c r="I99" s="35"/>
      <c r="J99" s="35"/>
      <c r="K99" s="35"/>
      <c r="L99" s="69"/>
      <c r="M99" s="70"/>
      <c r="N99" s="71"/>
      <c r="O99" s="72"/>
      <c r="P99" s="72"/>
      <c r="Q99" s="72"/>
      <c r="R99" s="72"/>
      <c r="S99" s="72"/>
      <c r="T99" s="73"/>
      <c r="U99" s="70"/>
      <c r="V99" s="71"/>
      <c r="W99" s="72"/>
      <c r="X99" s="72"/>
      <c r="Y99" s="72"/>
      <c r="Z99" s="72"/>
      <c r="AA99" s="72"/>
      <c r="AB99" s="73"/>
      <c r="AC99" s="70"/>
      <c r="AD99" s="71"/>
      <c r="AE99" s="72"/>
      <c r="AF99" s="72"/>
      <c r="AG99" s="72"/>
      <c r="AH99" s="72"/>
      <c r="AI99" s="72"/>
      <c r="AJ99" s="73"/>
      <c r="AK99" s="70"/>
      <c r="AL99" s="71"/>
      <c r="AM99" s="72"/>
      <c r="AN99" s="72"/>
      <c r="AO99" s="72"/>
      <c r="AP99" s="72"/>
      <c r="AQ99" s="72"/>
      <c r="AR99" s="73"/>
    </row>
    <row r="100" spans="1:44" x14ac:dyDescent="0.2">
      <c r="A100" s="57" t="s">
        <v>299</v>
      </c>
      <c r="B100" s="58"/>
      <c r="C100" s="58"/>
      <c r="D100" s="58"/>
      <c r="E100" s="24"/>
      <c r="F100" s="24"/>
      <c r="G100" s="24"/>
      <c r="H100" s="24"/>
      <c r="I100" s="24"/>
      <c r="J100" s="24"/>
      <c r="K100" s="24"/>
      <c r="L100" s="21"/>
      <c r="M100" s="61">
        <f>M8</f>
        <v>279.3686999195279</v>
      </c>
      <c r="N100" s="62"/>
      <c r="O100" s="59">
        <f>O8</f>
        <v>2.5199999809265137</v>
      </c>
      <c r="P100" s="59"/>
      <c r="Q100" s="59"/>
      <c r="R100" s="59">
        <f>Q8</f>
        <v>1.7999999523162842</v>
      </c>
      <c r="S100" s="59"/>
      <c r="T100" s="60"/>
      <c r="U100" s="61">
        <f>U8</f>
        <v>275.07072401963899</v>
      </c>
      <c r="V100" s="62"/>
      <c r="W100" s="59">
        <f>W8</f>
        <v>2.5199999809265137</v>
      </c>
      <c r="X100" s="59"/>
      <c r="Y100" s="59"/>
      <c r="Z100" s="59">
        <f>Y8</f>
        <v>1.7999999523162842</v>
      </c>
      <c r="AA100" s="59"/>
      <c r="AB100" s="60"/>
      <c r="AC100" s="61">
        <f>AC8</f>
        <v>232.37350446979542</v>
      </c>
      <c r="AD100" s="62"/>
      <c r="AE100" s="59">
        <f>AE8</f>
        <v>2.1600000858306885</v>
      </c>
      <c r="AF100" s="59"/>
      <c r="AG100" s="59"/>
      <c r="AH100" s="59">
        <f>AG8</f>
        <v>1.4759999513626099</v>
      </c>
      <c r="AI100" s="59"/>
      <c r="AJ100" s="60"/>
      <c r="AK100" s="61">
        <f>AK8</f>
        <v>330.78110814369836</v>
      </c>
      <c r="AL100" s="62"/>
      <c r="AM100" s="59">
        <f>AM8</f>
        <v>3.2400000095367432</v>
      </c>
      <c r="AN100" s="59"/>
      <c r="AO100" s="59"/>
      <c r="AP100" s="59">
        <f>AO8</f>
        <v>1.8359999656677246</v>
      </c>
      <c r="AQ100" s="59"/>
      <c r="AR100" s="60"/>
    </row>
    <row r="101" spans="1:44" x14ac:dyDescent="0.2">
      <c r="A101" s="57" t="s">
        <v>472</v>
      </c>
      <c r="B101" s="58"/>
      <c r="C101" s="58"/>
      <c r="D101" s="58"/>
      <c r="E101" s="24"/>
      <c r="F101" s="24"/>
      <c r="G101" s="24"/>
      <c r="H101" s="24"/>
      <c r="I101" s="24"/>
      <c r="J101" s="24"/>
      <c r="K101" s="24"/>
      <c r="L101" s="21"/>
      <c r="M101" s="61" t="s">
        <v>128</v>
      </c>
      <c r="N101" s="62"/>
      <c r="O101" s="59">
        <v>0</v>
      </c>
      <c r="P101" s="59"/>
      <c r="Q101" s="59"/>
      <c r="R101" s="59">
        <v>0</v>
      </c>
      <c r="S101" s="59"/>
      <c r="T101" s="60"/>
      <c r="U101" s="61" t="s">
        <v>128</v>
      </c>
      <c r="V101" s="62"/>
      <c r="W101" s="59">
        <v>0</v>
      </c>
      <c r="X101" s="59"/>
      <c r="Y101" s="59"/>
      <c r="Z101" s="59">
        <v>0</v>
      </c>
      <c r="AA101" s="59"/>
      <c r="AB101" s="60"/>
      <c r="AC101" s="61" t="s">
        <v>128</v>
      </c>
      <c r="AD101" s="62"/>
      <c r="AE101" s="59">
        <v>0</v>
      </c>
      <c r="AF101" s="59"/>
      <c r="AG101" s="59"/>
      <c r="AH101" s="59">
        <v>0</v>
      </c>
      <c r="AI101" s="59"/>
      <c r="AJ101" s="60"/>
      <c r="AK101" s="61" t="s">
        <v>128</v>
      </c>
      <c r="AL101" s="62"/>
      <c r="AM101" s="59">
        <v>0</v>
      </c>
      <c r="AN101" s="59"/>
      <c r="AO101" s="59"/>
      <c r="AP101" s="59">
        <v>0</v>
      </c>
      <c r="AQ101" s="59"/>
      <c r="AR101" s="60"/>
    </row>
    <row r="102" spans="1:44" x14ac:dyDescent="0.2">
      <c r="A102" s="57" t="s">
        <v>473</v>
      </c>
      <c r="B102" s="58"/>
      <c r="C102" s="58"/>
      <c r="D102" s="58"/>
      <c r="E102" s="24">
        <v>47.8</v>
      </c>
      <c r="F102" s="24">
        <v>0.5</v>
      </c>
      <c r="G102" s="24"/>
      <c r="H102" s="24"/>
      <c r="I102" s="24"/>
      <c r="J102" s="24"/>
      <c r="K102" s="24"/>
      <c r="L102" s="21"/>
      <c r="M102" s="209">
        <f>IF(OR(M43=0,S8=0),0,ABS(1000*O102/(SQRT(3)*M43*S8)))</f>
        <v>38.801207955056292</v>
      </c>
      <c r="N102" s="210"/>
      <c r="O102" s="211">
        <v>-0.34999999403953552</v>
      </c>
      <c r="P102" s="211"/>
      <c r="Q102" s="211"/>
      <c r="R102" s="49">
        <f>-ABS(O102)*TAN(ACOS(S8))</f>
        <v>-0.24999999101199805</v>
      </c>
      <c r="S102" s="49"/>
      <c r="T102" s="50"/>
      <c r="U102" s="209">
        <f>IF(OR(U43=0,AA8=0),0,ABS(1000*W102/(SQRT(3)*U43*AA8)))</f>
        <v>38.204266863497196</v>
      </c>
      <c r="V102" s="210"/>
      <c r="W102" s="211">
        <v>-0.34999999403953552</v>
      </c>
      <c r="X102" s="211"/>
      <c r="Y102" s="211"/>
      <c r="Z102" s="49">
        <f>-ABS(W102)*TAN(ACOS(AA8))</f>
        <v>-0.24999999101199805</v>
      </c>
      <c r="AA102" s="49"/>
      <c r="AB102" s="50"/>
      <c r="AC102" s="209">
        <f>IF(OR(AC43=0,AI8=0),0,ABS(1000*AE102/(SQRT(3)*AC43*AI8)))</f>
        <v>38.728917411632573</v>
      </c>
      <c r="AD102" s="210"/>
      <c r="AE102" s="211">
        <v>-0.36000001430511475</v>
      </c>
      <c r="AF102" s="211"/>
      <c r="AG102" s="211"/>
      <c r="AH102" s="49">
        <f>-ABS(AE102)*TAN(ACOS(AI8))</f>
        <v>-0.2459999918937682</v>
      </c>
      <c r="AI102" s="49"/>
      <c r="AJ102" s="50"/>
      <c r="AK102" s="209">
        <f>IF(OR(AK43=0,AQ8=0),0,ABS(1000*AM102/(SQRT(3)*AK43*AQ8)))</f>
        <v>37.774386182163894</v>
      </c>
      <c r="AL102" s="210"/>
      <c r="AM102" s="211">
        <v>-0.37000000476837158</v>
      </c>
      <c r="AN102" s="211"/>
      <c r="AO102" s="211"/>
      <c r="AP102" s="49">
        <f>-ABS(AM102)*TAN(ACOS(AQ8))</f>
        <v>-0.20966666483094165</v>
      </c>
      <c r="AQ102" s="49"/>
      <c r="AR102" s="50"/>
    </row>
    <row r="103" spans="1:44" x14ac:dyDescent="0.2">
      <c r="A103" s="57" t="s">
        <v>474</v>
      </c>
      <c r="B103" s="58"/>
      <c r="C103" s="58"/>
      <c r="D103" s="58"/>
      <c r="E103" s="24"/>
      <c r="F103" s="24"/>
      <c r="G103" s="24"/>
      <c r="H103" s="24"/>
      <c r="I103" s="24"/>
      <c r="J103" s="24"/>
      <c r="K103" s="24"/>
      <c r="L103" s="21"/>
      <c r="M103" s="209">
        <f>IF(OR(M43=0,S8=0),0,ABS(1000*O103/(SQRT(3)*M43*S8)))</f>
        <v>39.909816162162969</v>
      </c>
      <c r="N103" s="210"/>
      <c r="O103" s="211">
        <v>-0.36000001430511475</v>
      </c>
      <c r="P103" s="211"/>
      <c r="Q103" s="211"/>
      <c r="R103" s="49">
        <f>-ABS(O103)*TAN(ACOS(S8))</f>
        <v>-0.2571428624951107</v>
      </c>
      <c r="S103" s="49"/>
      <c r="T103" s="50"/>
      <c r="U103" s="209">
        <f>IF(OR(U43=0,AA8=0),0,ABS(1000*W103/(SQRT(3)*U43*AA8)))</f>
        <v>39.295819575990713</v>
      </c>
      <c r="V103" s="210"/>
      <c r="W103" s="211">
        <v>-0.36000001430511475</v>
      </c>
      <c r="X103" s="211"/>
      <c r="Y103" s="211"/>
      <c r="Z103" s="49">
        <f>-ABS(W103)*TAN(ACOS(AA8))</f>
        <v>-0.2571428624951107</v>
      </c>
      <c r="AA103" s="49"/>
      <c r="AB103" s="50"/>
      <c r="AC103" s="209">
        <f>IF(OR(AC43=0,AI8=0),0,ABS(1000*AE103/(SQRT(3)*AC43*AI8)))</f>
        <v>77.457834823265145</v>
      </c>
      <c r="AD103" s="210"/>
      <c r="AE103" s="211">
        <v>-0.72000002861022949</v>
      </c>
      <c r="AF103" s="211"/>
      <c r="AG103" s="211"/>
      <c r="AH103" s="49">
        <f>-ABS(AE103)*TAN(ACOS(AI8))</f>
        <v>-0.4919999837875364</v>
      </c>
      <c r="AI103" s="49"/>
      <c r="AJ103" s="50"/>
      <c r="AK103" s="209">
        <f>IF(OR(AK43=0,AQ8=0),0,ABS(1000*AM103/(SQRT(3)*AK43*AQ8)))</f>
        <v>91.883638446488177</v>
      </c>
      <c r="AL103" s="210"/>
      <c r="AM103" s="211">
        <v>-0.89999997615814209</v>
      </c>
      <c r="AN103" s="211"/>
      <c r="AO103" s="211"/>
      <c r="AP103" s="49">
        <f>-ABS(AM103)*TAN(ACOS(AQ8))</f>
        <v>-0.50999997545171694</v>
      </c>
      <c r="AQ103" s="49"/>
      <c r="AR103" s="50"/>
    </row>
    <row r="104" spans="1:44" x14ac:dyDescent="0.2">
      <c r="A104" s="57" t="s">
        <v>475</v>
      </c>
      <c r="B104" s="58"/>
      <c r="C104" s="58"/>
      <c r="D104" s="58"/>
      <c r="E104" s="24">
        <v>47.8</v>
      </c>
      <c r="F104" s="24">
        <v>0.5</v>
      </c>
      <c r="G104" s="24"/>
      <c r="H104" s="24"/>
      <c r="I104" s="24"/>
      <c r="J104" s="24"/>
      <c r="K104" s="24"/>
      <c r="L104" s="21"/>
      <c r="M104" s="209">
        <f>IF(OR(M43=0,S8=0),0,ABS(1000*O104/(SQRT(3)*M43*S8)))</f>
        <v>105.31756492142468</v>
      </c>
      <c r="N104" s="210"/>
      <c r="O104" s="211">
        <v>-0.94999998807907104</v>
      </c>
      <c r="P104" s="211"/>
      <c r="Q104" s="211"/>
      <c r="R104" s="49">
        <f>-ABS(O104)*TAN(ACOS(S8))</f>
        <v>-0.67857140721647657</v>
      </c>
      <c r="S104" s="49"/>
      <c r="T104" s="50"/>
      <c r="U104" s="209">
        <f>IF(OR(U43=0,AA8=0),0,ABS(1000*W104/(SQRT(3)*U43*AA8)))</f>
        <v>102.60574677765487</v>
      </c>
      <c r="V104" s="210"/>
      <c r="W104" s="211">
        <v>-0.93999999761581421</v>
      </c>
      <c r="X104" s="211"/>
      <c r="Y104" s="211"/>
      <c r="Z104" s="49">
        <f>-ABS(W104)*TAN(ACOS(AA8))</f>
        <v>-0.67142855702073656</v>
      </c>
      <c r="AA104" s="49"/>
      <c r="AB104" s="50"/>
      <c r="AC104" s="209">
        <f>IF(OR(AC43=0,AI8=0),0,ABS(1000*AE104/(SQRT(3)*AC43*AI8)))</f>
        <v>102.20130449268022</v>
      </c>
      <c r="AD104" s="210"/>
      <c r="AE104" s="211">
        <v>-0.94999998807907104</v>
      </c>
      <c r="AF104" s="211"/>
      <c r="AG104" s="211"/>
      <c r="AH104" s="49">
        <f>-ABS(AE104)*TAN(ACOS(AI8))</f>
        <v>-0.64916661133369025</v>
      </c>
      <c r="AI104" s="49"/>
      <c r="AJ104" s="50"/>
      <c r="AK104" s="209">
        <f>IF(OR(AK43=0,AQ8=0),0,ABS(1000*AM104/(SQRT(3)*AK43*AQ8)))</f>
        <v>95.967358009634808</v>
      </c>
      <c r="AL104" s="210"/>
      <c r="AM104" s="211">
        <v>-0.93999999761581421</v>
      </c>
      <c r="AN104" s="211"/>
      <c r="AO104" s="211"/>
      <c r="AP104" s="49">
        <f>-ABS(AM104)*TAN(ACOS(AQ8))</f>
        <v>-0.53266665378715761</v>
      </c>
      <c r="AQ104" s="49"/>
      <c r="AR104" s="50"/>
    </row>
    <row r="105" spans="1:44" x14ac:dyDescent="0.2">
      <c r="A105" s="57" t="s">
        <v>476</v>
      </c>
      <c r="B105" s="58"/>
      <c r="C105" s="58"/>
      <c r="D105" s="58"/>
      <c r="E105" s="24"/>
      <c r="F105" s="24"/>
      <c r="G105" s="24"/>
      <c r="H105" s="24"/>
      <c r="I105" s="24"/>
      <c r="J105" s="24"/>
      <c r="K105" s="24"/>
      <c r="L105" s="21"/>
      <c r="M105" s="209">
        <f>IF(OR(M43=0,S8=0),0,ABS(1000*O105/(SQRT(3)*M43*S8)))</f>
        <v>23.945889366907458</v>
      </c>
      <c r="N105" s="210"/>
      <c r="O105" s="211">
        <v>-0.21600000560283661</v>
      </c>
      <c r="P105" s="211"/>
      <c r="Q105" s="211"/>
      <c r="R105" s="49">
        <f>-ABS(O105)*TAN(ACOS(S8))</f>
        <v>-0.15428571536832916</v>
      </c>
      <c r="S105" s="49"/>
      <c r="T105" s="50"/>
      <c r="U105" s="209">
        <f>IF(OR(U43=0,AA8=0),0,ABS(1000*W105/(SQRT(3)*U43*AA8)))</f>
        <v>39.295819575990713</v>
      </c>
      <c r="V105" s="210"/>
      <c r="W105" s="211">
        <v>-0.36000001430511475</v>
      </c>
      <c r="X105" s="211"/>
      <c r="Y105" s="211"/>
      <c r="Z105" s="49">
        <f>-ABS(W105)*TAN(ACOS(AA8))</f>
        <v>-0.2571428624951107</v>
      </c>
      <c r="AA105" s="49"/>
      <c r="AB105" s="50"/>
      <c r="AC105" s="209">
        <f>IF(OR(AC43=0,AI8=0),0,ABS(1000*AE105/(SQRT(3)*AC43*AI8)))</f>
        <v>38.728917411632573</v>
      </c>
      <c r="AD105" s="210"/>
      <c r="AE105" s="211">
        <v>-0.36000001430511475</v>
      </c>
      <c r="AF105" s="211"/>
      <c r="AG105" s="211"/>
      <c r="AH105" s="49">
        <f>-ABS(AE105)*TAN(ACOS(AI8))</f>
        <v>-0.2459999918937682</v>
      </c>
      <c r="AI105" s="49"/>
      <c r="AJ105" s="50"/>
      <c r="AK105" s="209">
        <f>IF(OR(AK43=0,AQ8=0),0,ABS(1000*AM105/(SQRT(3)*AK43*AQ8)))</f>
        <v>58.805527632118334</v>
      </c>
      <c r="AL105" s="210"/>
      <c r="AM105" s="211">
        <v>-0.57599997520446777</v>
      </c>
      <c r="AN105" s="211"/>
      <c r="AO105" s="211"/>
      <c r="AP105" s="49">
        <f>-ABS(AM105)*TAN(ACOS(AQ8))</f>
        <v>-0.32639997888494449</v>
      </c>
      <c r="AQ105" s="49"/>
      <c r="AR105" s="50"/>
    </row>
    <row r="106" spans="1:44" x14ac:dyDescent="0.2">
      <c r="A106" s="57" t="s">
        <v>477</v>
      </c>
      <c r="B106" s="58"/>
      <c r="C106" s="58"/>
      <c r="D106" s="58"/>
      <c r="E106" s="24"/>
      <c r="F106" s="24"/>
      <c r="G106" s="24"/>
      <c r="H106" s="24"/>
      <c r="I106" s="24"/>
      <c r="J106" s="24"/>
      <c r="K106" s="24"/>
      <c r="L106" s="21"/>
      <c r="M106" s="209">
        <f>IF(OR(M43=0,S8=0),0,ABS(1000*O106/(SQRT(3)*M43*S8)))</f>
        <v>0</v>
      </c>
      <c r="N106" s="210"/>
      <c r="O106" s="211">
        <v>0</v>
      </c>
      <c r="P106" s="211"/>
      <c r="Q106" s="211"/>
      <c r="R106" s="49">
        <f>-ABS(O106)*TAN(ACOS(S8))</f>
        <v>0</v>
      </c>
      <c r="S106" s="49"/>
      <c r="T106" s="50"/>
      <c r="U106" s="209">
        <f>IF(OR(U43=0,AA8=0),0,ABS(1000*W106/(SQRT(3)*U43*AA8)))</f>
        <v>9.8239548939976782</v>
      </c>
      <c r="V106" s="210"/>
      <c r="W106" s="211">
        <v>-9.0000003576278687E-2</v>
      </c>
      <c r="X106" s="211"/>
      <c r="Y106" s="211"/>
      <c r="Z106" s="49">
        <f>-ABS(W106)*TAN(ACOS(AA8))</f>
        <v>-6.4285715623777676E-2</v>
      </c>
      <c r="AA106" s="49"/>
      <c r="AB106" s="50"/>
      <c r="AC106" s="209">
        <f>IF(OR(AC43=0,AI8=0),0,ABS(1000*AE106/(SQRT(3)*AC43*AI8)))</f>
        <v>0</v>
      </c>
      <c r="AD106" s="210"/>
      <c r="AE106" s="211">
        <v>0</v>
      </c>
      <c r="AF106" s="211"/>
      <c r="AG106" s="211"/>
      <c r="AH106" s="49">
        <f>-ABS(AE106)*TAN(ACOS(AI8))</f>
        <v>0</v>
      </c>
      <c r="AI106" s="49"/>
      <c r="AJ106" s="50"/>
      <c r="AK106" s="209">
        <f>IF(OR(AK43=0,AQ8=0),0,ABS(1000*AM106/(SQRT(3)*AK43*AQ8)))</f>
        <v>0</v>
      </c>
      <c r="AL106" s="210"/>
      <c r="AM106" s="211">
        <v>0</v>
      </c>
      <c r="AN106" s="211"/>
      <c r="AO106" s="211"/>
      <c r="AP106" s="49">
        <f>-ABS(AM106)*TAN(ACOS(AQ8))</f>
        <v>0</v>
      </c>
      <c r="AQ106" s="49"/>
      <c r="AR106" s="50"/>
    </row>
    <row r="107" spans="1:44" ht="13.5" thickBot="1" x14ac:dyDescent="0.25">
      <c r="A107" s="74" t="s">
        <v>76</v>
      </c>
      <c r="B107" s="75"/>
      <c r="C107" s="75"/>
      <c r="D107" s="75"/>
      <c r="E107" s="76"/>
      <c r="F107" s="76"/>
      <c r="G107" s="76"/>
      <c r="H107" s="76"/>
      <c r="I107" s="76"/>
      <c r="J107" s="76"/>
      <c r="K107" s="76"/>
      <c r="L107" s="77"/>
      <c r="M107" s="65"/>
      <c r="N107" s="66"/>
      <c r="O107" s="63">
        <f>SUM(O100:Q106)</f>
        <v>0.64399997889995575</v>
      </c>
      <c r="P107" s="63"/>
      <c r="Q107" s="63"/>
      <c r="R107" s="63">
        <f>SUM(R100:T106)</f>
        <v>0.45999997622436972</v>
      </c>
      <c r="S107" s="63"/>
      <c r="T107" s="64"/>
      <c r="U107" s="65"/>
      <c r="V107" s="66"/>
      <c r="W107" s="63">
        <f>SUM(W100:Y106)</f>
        <v>0.41999995708465576</v>
      </c>
      <c r="X107" s="63"/>
      <c r="Y107" s="63"/>
      <c r="Z107" s="63">
        <f>SUM(Z100:AB106)</f>
        <v>0.29999996366955051</v>
      </c>
      <c r="AA107" s="63"/>
      <c r="AB107" s="64"/>
      <c r="AC107" s="65"/>
      <c r="AD107" s="66"/>
      <c r="AE107" s="63">
        <f>SUM(AE100:AG106)</f>
        <v>-0.22999995946884155</v>
      </c>
      <c r="AF107" s="63"/>
      <c r="AG107" s="63"/>
      <c r="AH107" s="63">
        <f>SUM(AH100:AJ106)</f>
        <v>-0.15716662754615329</v>
      </c>
      <c r="AI107" s="63"/>
      <c r="AJ107" s="64"/>
      <c r="AK107" s="65"/>
      <c r="AL107" s="66"/>
      <c r="AM107" s="63">
        <f>SUM(AM100:AO106)</f>
        <v>0.45400005578994751</v>
      </c>
      <c r="AN107" s="63"/>
      <c r="AO107" s="63"/>
      <c r="AP107" s="63">
        <f>SUM(AP100:AR106)</f>
        <v>0.25726669271296393</v>
      </c>
      <c r="AQ107" s="63"/>
      <c r="AR107" s="64"/>
    </row>
    <row r="108" spans="1:44" x14ac:dyDescent="0.2">
      <c r="A108" s="67" t="s">
        <v>160</v>
      </c>
      <c r="B108" s="68"/>
      <c r="C108" s="68"/>
      <c r="D108" s="68"/>
      <c r="E108" s="35"/>
      <c r="F108" s="35"/>
      <c r="G108" s="35"/>
      <c r="H108" s="35"/>
      <c r="I108" s="35"/>
      <c r="J108" s="35"/>
      <c r="K108" s="35"/>
      <c r="L108" s="69"/>
      <c r="M108" s="70"/>
      <c r="N108" s="71"/>
      <c r="O108" s="72"/>
      <c r="P108" s="72"/>
      <c r="Q108" s="72"/>
      <c r="R108" s="72"/>
      <c r="S108" s="72"/>
      <c r="T108" s="73"/>
      <c r="U108" s="70"/>
      <c r="V108" s="71"/>
      <c r="W108" s="72"/>
      <c r="X108" s="72"/>
      <c r="Y108" s="72"/>
      <c r="Z108" s="72"/>
      <c r="AA108" s="72"/>
      <c r="AB108" s="73"/>
      <c r="AC108" s="70"/>
      <c r="AD108" s="71"/>
      <c r="AE108" s="72"/>
      <c r="AF108" s="72"/>
      <c r="AG108" s="72"/>
      <c r="AH108" s="72"/>
      <c r="AI108" s="72"/>
      <c r="AJ108" s="73"/>
      <c r="AK108" s="70"/>
      <c r="AL108" s="71"/>
      <c r="AM108" s="72"/>
      <c r="AN108" s="72"/>
      <c r="AO108" s="72"/>
      <c r="AP108" s="72"/>
      <c r="AQ108" s="72"/>
      <c r="AR108" s="73"/>
    </row>
    <row r="109" spans="1:44" x14ac:dyDescent="0.2">
      <c r="A109" s="57" t="s">
        <v>306</v>
      </c>
      <c r="B109" s="58"/>
      <c r="C109" s="58"/>
      <c r="D109" s="58"/>
      <c r="E109" s="24"/>
      <c r="F109" s="24"/>
      <c r="G109" s="24"/>
      <c r="H109" s="24"/>
      <c r="I109" s="24"/>
      <c r="J109" s="24"/>
      <c r="K109" s="24"/>
      <c r="L109" s="21"/>
      <c r="M109" s="61">
        <f>M11</f>
        <v>671.4792125590028</v>
      </c>
      <c r="N109" s="62"/>
      <c r="O109" s="59">
        <f>O11</f>
        <v>6.4800000190734863</v>
      </c>
      <c r="P109" s="59"/>
      <c r="Q109" s="59"/>
      <c r="R109" s="59">
        <f>Q11</f>
        <v>3.4200000762939453</v>
      </c>
      <c r="S109" s="59"/>
      <c r="T109" s="60"/>
      <c r="U109" s="61">
        <f>U11</f>
        <v>569.77483210666855</v>
      </c>
      <c r="V109" s="62"/>
      <c r="W109" s="59">
        <f>W11</f>
        <v>5.4000000953674316</v>
      </c>
      <c r="X109" s="59"/>
      <c r="Y109" s="59"/>
      <c r="Z109" s="59">
        <f>Y11</f>
        <v>3.2760000228881836</v>
      </c>
      <c r="AA109" s="59"/>
      <c r="AB109" s="60"/>
      <c r="AC109" s="61">
        <f>AC11</f>
        <v>620.18864868437026</v>
      </c>
      <c r="AD109" s="62"/>
      <c r="AE109" s="59">
        <f>AE11</f>
        <v>6.119999885559082</v>
      </c>
      <c r="AF109" s="59"/>
      <c r="AG109" s="59"/>
      <c r="AH109" s="59">
        <f>AG11</f>
        <v>3.1319999694824219</v>
      </c>
      <c r="AI109" s="59"/>
      <c r="AJ109" s="60"/>
      <c r="AK109" s="61">
        <f>AK11</f>
        <v>726.98149734735398</v>
      </c>
      <c r="AL109" s="62"/>
      <c r="AM109" s="59">
        <f>AM11</f>
        <v>7.2800002098083496</v>
      </c>
      <c r="AN109" s="59"/>
      <c r="AO109" s="59"/>
      <c r="AP109" s="59">
        <f>AO11</f>
        <v>3.4560000896453857</v>
      </c>
      <c r="AQ109" s="59"/>
      <c r="AR109" s="60"/>
    </row>
    <row r="110" spans="1:44" x14ac:dyDescent="0.2">
      <c r="A110" s="57" t="s">
        <v>478</v>
      </c>
      <c r="B110" s="58"/>
      <c r="C110" s="58"/>
      <c r="D110" s="58"/>
      <c r="E110" s="24"/>
      <c r="F110" s="24"/>
      <c r="G110" s="24"/>
      <c r="H110" s="24"/>
      <c r="I110" s="24"/>
      <c r="J110" s="24"/>
      <c r="K110" s="24"/>
      <c r="L110" s="21"/>
      <c r="M110" s="61" t="s">
        <v>128</v>
      </c>
      <c r="N110" s="62"/>
      <c r="O110" s="59">
        <v>0</v>
      </c>
      <c r="P110" s="59"/>
      <c r="Q110" s="59"/>
      <c r="R110" s="59">
        <v>0</v>
      </c>
      <c r="S110" s="59"/>
      <c r="T110" s="60"/>
      <c r="U110" s="61" t="s">
        <v>128</v>
      </c>
      <c r="V110" s="62"/>
      <c r="W110" s="59">
        <v>0</v>
      </c>
      <c r="X110" s="59"/>
      <c r="Y110" s="59"/>
      <c r="Z110" s="59">
        <v>0</v>
      </c>
      <c r="AA110" s="59"/>
      <c r="AB110" s="60"/>
      <c r="AC110" s="61" t="s">
        <v>128</v>
      </c>
      <c r="AD110" s="62"/>
      <c r="AE110" s="59">
        <v>0</v>
      </c>
      <c r="AF110" s="59"/>
      <c r="AG110" s="59"/>
      <c r="AH110" s="59">
        <v>0</v>
      </c>
      <c r="AI110" s="59"/>
      <c r="AJ110" s="60"/>
      <c r="AK110" s="61" t="s">
        <v>128</v>
      </c>
      <c r="AL110" s="62"/>
      <c r="AM110" s="59">
        <v>0</v>
      </c>
      <c r="AN110" s="59"/>
      <c r="AO110" s="59"/>
      <c r="AP110" s="59">
        <v>0</v>
      </c>
      <c r="AQ110" s="59"/>
      <c r="AR110" s="60"/>
    </row>
    <row r="111" spans="1:44" x14ac:dyDescent="0.2">
      <c r="A111" s="57" t="s">
        <v>479</v>
      </c>
      <c r="B111" s="58"/>
      <c r="C111" s="58"/>
      <c r="D111" s="58"/>
      <c r="E111" s="24"/>
      <c r="F111" s="24"/>
      <c r="G111" s="24"/>
      <c r="H111" s="24"/>
      <c r="I111" s="24"/>
      <c r="J111" s="24"/>
      <c r="K111" s="24"/>
      <c r="L111" s="21"/>
      <c r="M111" s="209">
        <f>IF(OR(M44=0,S11=0),0,ABS(1000*O111/(SQRT(3)*M44*S11)))</f>
        <v>87.043598654181224</v>
      </c>
      <c r="N111" s="210"/>
      <c r="O111" s="211">
        <v>-0.8399999737739563</v>
      </c>
      <c r="P111" s="211"/>
      <c r="Q111" s="211"/>
      <c r="R111" s="49">
        <f>-ABS(O111)*TAN(ACOS(S11))</f>
        <v>-0.44333332807684106</v>
      </c>
      <c r="S111" s="49"/>
      <c r="T111" s="50"/>
      <c r="U111" s="209">
        <f>IF(OR(U44=0,AA11=0),0,ABS(1000*W111/(SQRT(3)*U44*AA11)))</f>
        <v>25.323324858161037</v>
      </c>
      <c r="V111" s="210"/>
      <c r="W111" s="211">
        <v>-0.23999999463558197</v>
      </c>
      <c r="X111" s="211"/>
      <c r="Y111" s="211"/>
      <c r="Z111" s="49">
        <f>-ABS(W111)*TAN(ACOS(AA11))</f>
        <v>-0.14559999519145048</v>
      </c>
      <c r="AA111" s="49"/>
      <c r="AB111" s="50"/>
      <c r="AC111" s="209">
        <f>IF(OR(AC44=0,AI11=0),0,ABS(1000*AE111/(SQRT(3)*AC44*AI11)))</f>
        <v>36.481687348568769</v>
      </c>
      <c r="AD111" s="210"/>
      <c r="AE111" s="211">
        <v>-0.36000001430511475</v>
      </c>
      <c r="AF111" s="211"/>
      <c r="AG111" s="211"/>
      <c r="AH111" s="49">
        <f>-ABS(AE111)*TAN(ACOS(AI11))</f>
        <v>-0.18423530308845548</v>
      </c>
      <c r="AI111" s="49"/>
      <c r="AJ111" s="50"/>
      <c r="AK111" s="209">
        <f>IF(OR(AK44=0,AQ11=0),0,ABS(1000*AM111/(SQRT(3)*AK44*AQ11)))</f>
        <v>71.899269753315266</v>
      </c>
      <c r="AL111" s="210"/>
      <c r="AM111" s="211">
        <v>-0.72000002861022949</v>
      </c>
      <c r="AN111" s="211"/>
      <c r="AO111" s="211"/>
      <c r="AP111" s="49">
        <f>-ABS(AM111)*TAN(ACOS(AQ11))</f>
        <v>-0.34180221039954323</v>
      </c>
      <c r="AQ111" s="49"/>
      <c r="AR111" s="50"/>
    </row>
    <row r="112" spans="1:44" x14ac:dyDescent="0.2">
      <c r="A112" s="57" t="s">
        <v>480</v>
      </c>
      <c r="B112" s="58"/>
      <c r="C112" s="58"/>
      <c r="D112" s="58"/>
      <c r="E112" s="24"/>
      <c r="F112" s="24"/>
      <c r="G112" s="24"/>
      <c r="H112" s="24"/>
      <c r="I112" s="24"/>
      <c r="J112" s="24"/>
      <c r="K112" s="24"/>
      <c r="L112" s="21"/>
      <c r="M112" s="209">
        <f>IF(OR(M44=0,S11=0),0,ABS(1000*O112/(SQRT(3)*M44*S11)))</f>
        <v>14.921759592818722</v>
      </c>
      <c r="N112" s="210"/>
      <c r="O112" s="211">
        <v>-0.14399999380111694</v>
      </c>
      <c r="P112" s="211"/>
      <c r="Q112" s="211"/>
      <c r="R112" s="49">
        <f>-ABS(O112)*TAN(ACOS(S11))</f>
        <v>-7.5999998200086821E-2</v>
      </c>
      <c r="S112" s="49"/>
      <c r="T112" s="50"/>
      <c r="U112" s="209">
        <f>IF(OR(U44=0,AA11=0),0,ABS(1000*W112/(SQRT(3)*U44*AA11)))</f>
        <v>37.984989645660022</v>
      </c>
      <c r="V112" s="210"/>
      <c r="W112" s="211">
        <v>-0.36000001430511475</v>
      </c>
      <c r="X112" s="211"/>
      <c r="Y112" s="211"/>
      <c r="Z112" s="49">
        <f>-ABS(W112)*TAN(ACOS(AA11))</f>
        <v>-0.21840000634723225</v>
      </c>
      <c r="AA112" s="49"/>
      <c r="AB112" s="50"/>
      <c r="AC112" s="209">
        <f>IF(OR(AC44=0,AI11=0),0,ABS(1000*AE112/(SQRT(3)*AC44*AI11)))</f>
        <v>36.481687348568769</v>
      </c>
      <c r="AD112" s="210"/>
      <c r="AE112" s="211">
        <v>-0.36000001430511475</v>
      </c>
      <c r="AF112" s="211"/>
      <c r="AG112" s="211"/>
      <c r="AH112" s="49">
        <f>-ABS(AE112)*TAN(ACOS(AI11))</f>
        <v>-0.18423530308845548</v>
      </c>
      <c r="AI112" s="49"/>
      <c r="AJ112" s="50"/>
      <c r="AK112" s="209">
        <f>IF(OR(AK44=0,AQ11=0),0,ABS(1000*AM112/(SQRT(3)*AK44*AQ11)))</f>
        <v>50.329487636895621</v>
      </c>
      <c r="AL112" s="210"/>
      <c r="AM112" s="211">
        <v>-0.50400000810623169</v>
      </c>
      <c r="AN112" s="211"/>
      <c r="AO112" s="211"/>
      <c r="AP112" s="49">
        <f>-ABS(AM112)*TAN(ACOS(AQ11))</f>
        <v>-0.239261541620514</v>
      </c>
      <c r="AQ112" s="49"/>
      <c r="AR112" s="50"/>
    </row>
    <row r="113" spans="1:44" x14ac:dyDescent="0.2">
      <c r="A113" s="57" t="s">
        <v>481</v>
      </c>
      <c r="B113" s="58"/>
      <c r="C113" s="58"/>
      <c r="D113" s="58"/>
      <c r="E113" s="24"/>
      <c r="F113" s="24"/>
      <c r="G113" s="24"/>
      <c r="H113" s="24"/>
      <c r="I113" s="24"/>
      <c r="J113" s="24"/>
      <c r="K113" s="24"/>
      <c r="L113" s="21"/>
      <c r="M113" s="209">
        <f>IF(OR(M44=0,S11=0),0,ABS(1000*O113/(SQRT(3)*M44*S11)))</f>
        <v>87.043598654181224</v>
      </c>
      <c r="N113" s="210"/>
      <c r="O113" s="211">
        <v>-0.8399999737739563</v>
      </c>
      <c r="P113" s="211"/>
      <c r="Q113" s="211"/>
      <c r="R113" s="49">
        <f>-ABS(O113)*TAN(ACOS(S11))</f>
        <v>-0.44333332807684106</v>
      </c>
      <c r="S113" s="49"/>
      <c r="T113" s="50"/>
      <c r="U113" s="209">
        <f>IF(OR(U44=0,AA11=0),0,ABS(1000*W113/(SQRT(3)*U44*AA11)))</f>
        <v>126.61663215220007</v>
      </c>
      <c r="V113" s="210"/>
      <c r="W113" s="211">
        <v>-1.2000000476837158</v>
      </c>
      <c r="X113" s="211"/>
      <c r="Y113" s="211"/>
      <c r="Z113" s="49">
        <f>-ABS(W113)*TAN(ACOS(AA11))</f>
        <v>-0.72800002115744078</v>
      </c>
      <c r="AA113" s="49"/>
      <c r="AB113" s="50"/>
      <c r="AC113" s="209">
        <f>IF(OR(AC44=0,AI11=0),0,ABS(1000*AE113/(SQRT(3)*AC44*AI11)))</f>
        <v>133.76618694475215</v>
      </c>
      <c r="AD113" s="210"/>
      <c r="AE113" s="211">
        <v>-1.3200000524520874</v>
      </c>
      <c r="AF113" s="211"/>
      <c r="AG113" s="211"/>
      <c r="AH113" s="49">
        <f>-ABS(AE113)*TAN(ACOS(AI11))</f>
        <v>-0.67552944465767006</v>
      </c>
      <c r="AI113" s="49"/>
      <c r="AJ113" s="50"/>
      <c r="AK113" s="209">
        <f>IF(OR(AK44=0,AQ11=0),0,ABS(1000*AM113/(SQRT(3)*AK44*AQ11)))</f>
        <v>155.78173922793235</v>
      </c>
      <c r="AL113" s="210"/>
      <c r="AM113" s="211">
        <v>-1.559999942779541</v>
      </c>
      <c r="AN113" s="211"/>
      <c r="AO113" s="211"/>
      <c r="AP113" s="49">
        <f>-ABS(AM113)*TAN(ACOS(AQ11))</f>
        <v>-0.74057139927401439</v>
      </c>
      <c r="AQ113" s="49"/>
      <c r="AR113" s="50"/>
    </row>
    <row r="114" spans="1:44" x14ac:dyDescent="0.2">
      <c r="A114" s="57" t="s">
        <v>482</v>
      </c>
      <c r="B114" s="58"/>
      <c r="C114" s="58"/>
      <c r="D114" s="58"/>
      <c r="E114" s="24">
        <v>47.8</v>
      </c>
      <c r="F114" s="24">
        <v>0.5</v>
      </c>
      <c r="G114" s="24"/>
      <c r="H114" s="24"/>
      <c r="I114" s="24"/>
      <c r="J114" s="24"/>
      <c r="K114" s="24"/>
      <c r="L114" s="21"/>
      <c r="M114" s="209">
        <f>IF(OR(M44=0,S11=0),0,ABS(1000*O114/(SQRT(3)*M44*S11)))</f>
        <v>476.66733096334218</v>
      </c>
      <c r="N114" s="210"/>
      <c r="O114" s="211">
        <v>-4.5999999046325684</v>
      </c>
      <c r="P114" s="211"/>
      <c r="Q114" s="211"/>
      <c r="R114" s="49">
        <f>-ABS(O114)*TAN(ACOS(S11))</f>
        <v>-2.4277777744582312</v>
      </c>
      <c r="S114" s="49"/>
      <c r="T114" s="50"/>
      <c r="U114" s="209">
        <f>IF(OR(U44=0,AA11=0),0,ABS(1000*W114/(SQRT(3)*U44*AA11)))</f>
        <v>487.47400234039077</v>
      </c>
      <c r="V114" s="210"/>
      <c r="W114" s="211">
        <v>-4.619999885559082</v>
      </c>
      <c r="X114" s="211"/>
      <c r="Y114" s="211"/>
      <c r="Z114" s="49">
        <f>-ABS(W114)*TAN(ACOS(AA11))</f>
        <v>-2.8027999006553932</v>
      </c>
      <c r="AA114" s="49"/>
      <c r="AB114" s="50"/>
      <c r="AC114" s="209">
        <f>IF(OR(AC44=0,AI11=0),0,ABS(1000*AE114/(SQRT(3)*AC44*AI11)))</f>
        <v>466.15486571070187</v>
      </c>
      <c r="AD114" s="210"/>
      <c r="AE114" s="211">
        <v>-4.5999999046325684</v>
      </c>
      <c r="AF114" s="211"/>
      <c r="AG114" s="211"/>
      <c r="AH114" s="49">
        <f>-ABS(AE114)*TAN(ACOS(AI11))</f>
        <v>-2.3541176193359026</v>
      </c>
      <c r="AI114" s="49"/>
      <c r="AJ114" s="50"/>
      <c r="AK114" s="209">
        <f>IF(OR(AK44=0,AQ11=0),0,ABS(1000*AM114/(SQRT(3)*AK44*AQ11)))</f>
        <v>460.35504165487248</v>
      </c>
      <c r="AL114" s="210"/>
      <c r="AM114" s="211">
        <v>-4.6100001335144043</v>
      </c>
      <c r="AN114" s="211"/>
      <c r="AO114" s="211"/>
      <c r="AP114" s="49">
        <f>-ABS(AM114)*TAN(ACOS(AQ11))</f>
        <v>-2.1884835735616601</v>
      </c>
      <c r="AQ114" s="49"/>
      <c r="AR114" s="50"/>
    </row>
    <row r="115" spans="1:44" ht="13.5" thickBot="1" x14ac:dyDescent="0.25">
      <c r="A115" s="74" t="s">
        <v>170</v>
      </c>
      <c r="B115" s="75"/>
      <c r="C115" s="75"/>
      <c r="D115" s="75"/>
      <c r="E115" s="76"/>
      <c r="F115" s="76"/>
      <c r="G115" s="76"/>
      <c r="H115" s="76"/>
      <c r="I115" s="76"/>
      <c r="J115" s="76"/>
      <c r="K115" s="76"/>
      <c r="L115" s="77"/>
      <c r="M115" s="65"/>
      <c r="N115" s="66"/>
      <c r="O115" s="63">
        <f>SUM(O109:Q114)</f>
        <v>5.6000173091888428E-2</v>
      </c>
      <c r="P115" s="63"/>
      <c r="Q115" s="63"/>
      <c r="R115" s="63">
        <f>SUM(R109:T114)</f>
        <v>2.9555647481944725E-2</v>
      </c>
      <c r="S115" s="63"/>
      <c r="T115" s="64"/>
      <c r="U115" s="65"/>
      <c r="V115" s="66"/>
      <c r="W115" s="63">
        <f>SUM(W109:Y114)</f>
        <v>-1.0199998468160629</v>
      </c>
      <c r="X115" s="63"/>
      <c r="Y115" s="63"/>
      <c r="Z115" s="63">
        <f>SUM(Z109:AB114)</f>
        <v>-0.61879990046333333</v>
      </c>
      <c r="AA115" s="63"/>
      <c r="AB115" s="64"/>
      <c r="AC115" s="65"/>
      <c r="AD115" s="66"/>
      <c r="AE115" s="63">
        <f>SUM(AE109:AG114)</f>
        <v>-0.52000010013580322</v>
      </c>
      <c r="AF115" s="63"/>
      <c r="AG115" s="63"/>
      <c r="AH115" s="63">
        <f>SUM(AH109:AJ114)</f>
        <v>-0.26611770068806129</v>
      </c>
      <c r="AI115" s="63"/>
      <c r="AJ115" s="64"/>
      <c r="AK115" s="65"/>
      <c r="AL115" s="66"/>
      <c r="AM115" s="63">
        <f>SUM(AM109:AO114)</f>
        <v>-0.11399990320205688</v>
      </c>
      <c r="AN115" s="63"/>
      <c r="AO115" s="63"/>
      <c r="AP115" s="63">
        <f>SUM(AP109:AR114)</f>
        <v>-5.4118635210345989E-2</v>
      </c>
      <c r="AQ115" s="63"/>
      <c r="AR115" s="64"/>
    </row>
    <row r="116" spans="1:44" x14ac:dyDescent="0.2">
      <c r="A116" s="67" t="s">
        <v>171</v>
      </c>
      <c r="B116" s="68"/>
      <c r="C116" s="68"/>
      <c r="D116" s="68"/>
      <c r="E116" s="35"/>
      <c r="F116" s="35"/>
      <c r="G116" s="35"/>
      <c r="H116" s="35"/>
      <c r="I116" s="35"/>
      <c r="J116" s="35"/>
      <c r="K116" s="35"/>
      <c r="L116" s="69"/>
      <c r="M116" s="70"/>
      <c r="N116" s="71"/>
      <c r="O116" s="72"/>
      <c r="P116" s="72"/>
      <c r="Q116" s="72"/>
      <c r="R116" s="72"/>
      <c r="S116" s="72"/>
      <c r="T116" s="73"/>
      <c r="U116" s="70"/>
      <c r="V116" s="71"/>
      <c r="W116" s="72"/>
      <c r="X116" s="72"/>
      <c r="Y116" s="72"/>
      <c r="Z116" s="72"/>
      <c r="AA116" s="72"/>
      <c r="AB116" s="73"/>
      <c r="AC116" s="70"/>
      <c r="AD116" s="71"/>
      <c r="AE116" s="72"/>
      <c r="AF116" s="72"/>
      <c r="AG116" s="72"/>
      <c r="AH116" s="72"/>
      <c r="AI116" s="72"/>
      <c r="AJ116" s="73"/>
      <c r="AK116" s="70"/>
      <c r="AL116" s="71"/>
      <c r="AM116" s="72"/>
      <c r="AN116" s="72"/>
      <c r="AO116" s="72"/>
      <c r="AP116" s="72"/>
      <c r="AQ116" s="72"/>
      <c r="AR116" s="73"/>
    </row>
    <row r="117" spans="1:44" x14ac:dyDescent="0.2">
      <c r="A117" s="57" t="s">
        <v>172</v>
      </c>
      <c r="B117" s="58"/>
      <c r="C117" s="58"/>
      <c r="D117" s="58"/>
      <c r="E117" s="24"/>
      <c r="F117" s="24"/>
      <c r="G117" s="24"/>
      <c r="H117" s="24"/>
      <c r="I117" s="24"/>
      <c r="J117" s="24"/>
      <c r="K117" s="24"/>
      <c r="L117" s="21"/>
      <c r="M117" s="61">
        <f>M12</f>
        <v>460.09184526736806</v>
      </c>
      <c r="N117" s="62"/>
      <c r="O117" s="59">
        <f>O12</f>
        <v>3.5999999046325684</v>
      </c>
      <c r="P117" s="59"/>
      <c r="Q117" s="59"/>
      <c r="R117" s="59">
        <f>Q12</f>
        <v>3.3840000629425049</v>
      </c>
      <c r="S117" s="59"/>
      <c r="T117" s="60"/>
      <c r="U117" s="61">
        <f>U12</f>
        <v>883.50567109907774</v>
      </c>
      <c r="V117" s="62"/>
      <c r="W117" s="59">
        <f>W12</f>
        <v>9</v>
      </c>
      <c r="X117" s="59"/>
      <c r="Y117" s="59"/>
      <c r="Z117" s="59">
        <f>Y12</f>
        <v>3.4560000896453857</v>
      </c>
      <c r="AA117" s="59"/>
      <c r="AB117" s="60"/>
      <c r="AC117" s="61">
        <f>AC12</f>
        <v>612.22022873218634</v>
      </c>
      <c r="AD117" s="62"/>
      <c r="AE117" s="59">
        <f>AE12</f>
        <v>5.7600002288818359</v>
      </c>
      <c r="AF117" s="59"/>
      <c r="AG117" s="59"/>
      <c r="AH117" s="59">
        <f>AG12</f>
        <v>3.3840000629425049</v>
      </c>
      <c r="AI117" s="59"/>
      <c r="AJ117" s="60"/>
      <c r="AK117" s="61">
        <f>AK12</f>
        <v>759.06133552150004</v>
      </c>
      <c r="AL117" s="62"/>
      <c r="AM117" s="59">
        <f>AM12</f>
        <v>7.559999942779541</v>
      </c>
      <c r="AN117" s="59"/>
      <c r="AO117" s="59"/>
      <c r="AP117" s="59">
        <f>AO12</f>
        <v>3.3840000629425049</v>
      </c>
      <c r="AQ117" s="59"/>
      <c r="AR117" s="60"/>
    </row>
    <row r="118" spans="1:44" x14ac:dyDescent="0.2">
      <c r="A118" s="57" t="s">
        <v>483</v>
      </c>
      <c r="B118" s="58"/>
      <c r="C118" s="58"/>
      <c r="D118" s="58"/>
      <c r="E118" s="24"/>
      <c r="F118" s="24"/>
      <c r="G118" s="24"/>
      <c r="H118" s="24"/>
      <c r="I118" s="24"/>
      <c r="J118" s="24"/>
      <c r="K118" s="24"/>
      <c r="L118" s="21"/>
      <c r="M118" s="61" t="s">
        <v>128</v>
      </c>
      <c r="N118" s="62"/>
      <c r="O118" s="59">
        <v>0</v>
      </c>
      <c r="P118" s="59"/>
      <c r="Q118" s="59"/>
      <c r="R118" s="59">
        <v>0</v>
      </c>
      <c r="S118" s="59"/>
      <c r="T118" s="60"/>
      <c r="U118" s="61" t="s">
        <v>128</v>
      </c>
      <c r="V118" s="62"/>
      <c r="W118" s="59">
        <v>0</v>
      </c>
      <c r="X118" s="59"/>
      <c r="Y118" s="59"/>
      <c r="Z118" s="59">
        <v>0</v>
      </c>
      <c r="AA118" s="59"/>
      <c r="AB118" s="60"/>
      <c r="AC118" s="61" t="s">
        <v>128</v>
      </c>
      <c r="AD118" s="62"/>
      <c r="AE118" s="59">
        <v>0</v>
      </c>
      <c r="AF118" s="59"/>
      <c r="AG118" s="59"/>
      <c r="AH118" s="59">
        <v>0</v>
      </c>
      <c r="AI118" s="59"/>
      <c r="AJ118" s="60"/>
      <c r="AK118" s="61" t="s">
        <v>128</v>
      </c>
      <c r="AL118" s="62"/>
      <c r="AM118" s="59">
        <v>0</v>
      </c>
      <c r="AN118" s="59"/>
      <c r="AO118" s="59"/>
      <c r="AP118" s="59">
        <v>0</v>
      </c>
      <c r="AQ118" s="59"/>
      <c r="AR118" s="60"/>
    </row>
    <row r="119" spans="1:44" x14ac:dyDescent="0.2">
      <c r="A119" s="57" t="s">
        <v>484</v>
      </c>
      <c r="B119" s="58"/>
      <c r="C119" s="58"/>
      <c r="D119" s="58"/>
      <c r="E119" s="24"/>
      <c r="F119" s="24"/>
      <c r="G119" s="24"/>
      <c r="H119" s="24"/>
      <c r="I119" s="24"/>
      <c r="J119" s="24"/>
      <c r="K119" s="24"/>
      <c r="L119" s="21"/>
      <c r="M119" s="209">
        <f>IF(OR(M45=0,S12=0),0,ABS(1000*O119/(SQRT(3)*M45*S12)))</f>
        <v>529.10561901040535</v>
      </c>
      <c r="N119" s="210"/>
      <c r="O119" s="211">
        <v>-4.1399998664855957</v>
      </c>
      <c r="P119" s="211"/>
      <c r="Q119" s="211"/>
      <c r="R119" s="49">
        <f>-ABS(O119)*TAN(ACOS(S12))</f>
        <v>-3.8916000499725318</v>
      </c>
      <c r="S119" s="49"/>
      <c r="T119" s="50"/>
      <c r="U119" s="209">
        <f>IF(OR(U45=0,AA12=0),0,ABS(1000*W119/(SQRT(3)*U45*AA12)))</f>
        <v>406.41259559882764</v>
      </c>
      <c r="V119" s="210"/>
      <c r="W119" s="211">
        <v>-4.1399998664855957</v>
      </c>
      <c r="X119" s="211"/>
      <c r="Y119" s="211"/>
      <c r="Z119" s="49">
        <f>-ABS(W119)*TAN(ACOS(AA12))</f>
        <v>-1.5897599899673447</v>
      </c>
      <c r="AA119" s="49"/>
      <c r="AB119" s="50"/>
      <c r="AC119" s="209">
        <f>IF(OR(AC45=0,AI12=0),0,ABS(1000*AE119/(SQRT(3)*AC45*AI12)))</f>
        <v>752.52065980501254</v>
      </c>
      <c r="AD119" s="210"/>
      <c r="AE119" s="211">
        <v>-7.0799999237060547</v>
      </c>
      <c r="AF119" s="211"/>
      <c r="AG119" s="211"/>
      <c r="AH119" s="49">
        <f>-ABS(AE119)*TAN(ACOS(AI12))</f>
        <v>-4.1594998672604593</v>
      </c>
      <c r="AI119" s="49"/>
      <c r="AJ119" s="50"/>
      <c r="AK119" s="209">
        <f>IF(OR(AK45=0,AQ12=0),0,ABS(1000*AM119/(SQRT(3)*AK45*AQ12)))</f>
        <v>578.33247346979385</v>
      </c>
      <c r="AL119" s="210"/>
      <c r="AM119" s="211">
        <v>-5.7600002288818359</v>
      </c>
      <c r="AN119" s="211"/>
      <c r="AO119" s="211"/>
      <c r="AP119" s="49">
        <f>-ABS(AM119)*TAN(ACOS(AQ12))</f>
        <v>-2.5782858842084213</v>
      </c>
      <c r="AQ119" s="49"/>
      <c r="AR119" s="50"/>
    </row>
    <row r="120" spans="1:44" x14ac:dyDescent="0.2">
      <c r="A120" s="57" t="s">
        <v>485</v>
      </c>
      <c r="B120" s="58"/>
      <c r="C120" s="58"/>
      <c r="D120" s="58"/>
      <c r="E120" s="24"/>
      <c r="F120" s="24"/>
      <c r="G120" s="24"/>
      <c r="H120" s="24"/>
      <c r="I120" s="24"/>
      <c r="J120" s="24"/>
      <c r="K120" s="24"/>
      <c r="L120" s="21"/>
      <c r="M120" s="209">
        <f>IF(OR(M45=0,S12=0),0,ABS(1000*O120/(SQRT(3)*M45*S12)))</f>
        <v>13.802756081699686</v>
      </c>
      <c r="N120" s="210"/>
      <c r="O120" s="211">
        <v>-0.1080000028014183</v>
      </c>
      <c r="P120" s="211"/>
      <c r="Q120" s="211"/>
      <c r="R120" s="49">
        <f>-ABS(O120)*TAN(ACOS(S12))</f>
        <v>-0.10152000721097013</v>
      </c>
      <c r="S120" s="49"/>
      <c r="T120" s="50"/>
      <c r="U120" s="209">
        <f>IF(OR(U45=0,AA12=0),0,ABS(1000*W120/(SQRT(3)*U45*AA12)))</f>
        <v>28.272180258115302</v>
      </c>
      <c r="V120" s="210"/>
      <c r="W120" s="211">
        <v>-0.28799998760223389</v>
      </c>
      <c r="X120" s="211"/>
      <c r="Y120" s="211"/>
      <c r="Z120" s="49">
        <f>-ABS(W120)*TAN(ACOS(AA12))</f>
        <v>-0.11059199810791001</v>
      </c>
      <c r="AA120" s="49"/>
      <c r="AB120" s="50"/>
      <c r="AC120" s="209">
        <f>IF(OR(AC45=0,AI12=0),0,ABS(1000*AE120/(SQRT(3)*AC45*AI12)))</f>
        <v>26.784634373505931</v>
      </c>
      <c r="AD120" s="210"/>
      <c r="AE120" s="211">
        <v>-0.25200000405311584</v>
      </c>
      <c r="AF120" s="211"/>
      <c r="AG120" s="211"/>
      <c r="AH120" s="49">
        <f>-ABS(AE120)*TAN(ACOS(AI12))</f>
        <v>-0.14804999925196174</v>
      </c>
      <c r="AI120" s="49"/>
      <c r="AJ120" s="50"/>
      <c r="AK120" s="209">
        <f>IF(OR(AK45=0,AQ12=0),0,ABS(1000*AM120/(SQRT(3)*AK45*AQ12)))</f>
        <v>36.145779591862116</v>
      </c>
      <c r="AL120" s="210"/>
      <c r="AM120" s="211">
        <v>-0.36000001430511475</v>
      </c>
      <c r="AN120" s="211"/>
      <c r="AO120" s="211"/>
      <c r="AP120" s="49">
        <f>-ABS(AM120)*TAN(ACOS(AQ12))</f>
        <v>-0.16114286776302633</v>
      </c>
      <c r="AQ120" s="49"/>
      <c r="AR120" s="50"/>
    </row>
    <row r="121" spans="1:44" x14ac:dyDescent="0.2">
      <c r="A121" s="57" t="s">
        <v>486</v>
      </c>
      <c r="B121" s="58"/>
      <c r="C121" s="58"/>
      <c r="D121" s="58"/>
      <c r="E121" s="24">
        <v>47.8</v>
      </c>
      <c r="F121" s="24">
        <v>0.5</v>
      </c>
      <c r="G121" s="24"/>
      <c r="H121" s="24"/>
      <c r="I121" s="24"/>
      <c r="J121" s="24"/>
      <c r="K121" s="24"/>
      <c r="L121" s="21"/>
      <c r="M121" s="209">
        <f>IF(OR(M45=0,S12=0),0,ABS(1000*O121/(SQRT(3)*M45*S12)))</f>
        <v>15.336394905726186</v>
      </c>
      <c r="N121" s="210"/>
      <c r="O121" s="211">
        <v>-0.11999999731779099</v>
      </c>
      <c r="P121" s="211"/>
      <c r="Q121" s="211"/>
      <c r="R121" s="49">
        <f>-ABS(O121)*TAN(ACOS(S12))</f>
        <v>-0.11280000256498653</v>
      </c>
      <c r="S121" s="49"/>
      <c r="T121" s="50"/>
      <c r="U121" s="209">
        <f>IF(OR(U45=0,AA12=0),0,ABS(1000*W121/(SQRT(3)*U45*AA12)))</f>
        <v>10.798402588254238</v>
      </c>
      <c r="V121" s="210"/>
      <c r="W121" s="211">
        <v>-0.10999999940395355</v>
      </c>
      <c r="X121" s="211"/>
      <c r="Y121" s="211"/>
      <c r="Z121" s="49">
        <f>-ABS(W121)*TAN(ACOS(AA12))</f>
        <v>-4.2240000866783978E-2</v>
      </c>
      <c r="AA121" s="49"/>
      <c r="AB121" s="50"/>
      <c r="AC121" s="209">
        <f>IF(OR(AC45=0,AI12=0),0,ABS(1000*AE121/(SQRT(3)*AC45*AI12)))</f>
        <v>11.691705229098931</v>
      </c>
      <c r="AD121" s="210"/>
      <c r="AE121" s="211">
        <v>-0.10999999940395355</v>
      </c>
      <c r="AF121" s="211"/>
      <c r="AG121" s="211"/>
      <c r="AH121" s="49">
        <f>-ABS(AE121)*TAN(ACOS(AI12))</f>
        <v>-6.4624998283882976E-2</v>
      </c>
      <c r="AI121" s="49"/>
      <c r="AJ121" s="50"/>
      <c r="AK121" s="209">
        <f>IF(OR(AK45=0,AQ12=0),0,ABS(1000*AM121/(SQRT(3)*AK45*AQ12)))</f>
        <v>11.044543265463362</v>
      </c>
      <c r="AL121" s="210"/>
      <c r="AM121" s="211">
        <v>-0.10999999940395355</v>
      </c>
      <c r="AN121" s="211"/>
      <c r="AO121" s="211"/>
      <c r="AP121" s="49">
        <f>-ABS(AM121)*TAN(ACOS(AQ12))</f>
        <v>-4.9238096259799018E-2</v>
      </c>
      <c r="AQ121" s="49"/>
      <c r="AR121" s="50"/>
    </row>
    <row r="122" spans="1:44" x14ac:dyDescent="0.2">
      <c r="A122" s="57" t="s">
        <v>487</v>
      </c>
      <c r="B122" s="58"/>
      <c r="C122" s="58"/>
      <c r="D122" s="58"/>
      <c r="E122" s="24"/>
      <c r="F122" s="24"/>
      <c r="G122" s="24"/>
      <c r="H122" s="24"/>
      <c r="I122" s="24"/>
      <c r="J122" s="24"/>
      <c r="K122" s="24"/>
      <c r="L122" s="21"/>
      <c r="M122" s="209">
        <f>IF(OR(M45=0,S12=0),0,ABS(1000*O122/(SQRT(3)*M45*S12)))</f>
        <v>55.211024326798743</v>
      </c>
      <c r="N122" s="210"/>
      <c r="O122" s="211">
        <v>-0.43200001120567322</v>
      </c>
      <c r="P122" s="211"/>
      <c r="Q122" s="211"/>
      <c r="R122" s="49">
        <f>-ABS(O122)*TAN(ACOS(S12))</f>
        <v>-0.4060800288438805</v>
      </c>
      <c r="S122" s="49"/>
      <c r="T122" s="50"/>
      <c r="U122" s="209">
        <f>IF(OR(U45=0,AA12=0),0,ABS(1000*W122/(SQRT(3)*U45*AA12)))</f>
        <v>45.942294382244079</v>
      </c>
      <c r="V122" s="210"/>
      <c r="W122" s="211">
        <v>-0.46799999475479126</v>
      </c>
      <c r="X122" s="211"/>
      <c r="Y122" s="211"/>
      <c r="Z122" s="49">
        <f>-ABS(W122)*TAN(ACOS(AA12))</f>
        <v>-0.17971200264739981</v>
      </c>
      <c r="AA122" s="49"/>
      <c r="AB122" s="50"/>
      <c r="AC122" s="209">
        <f>IF(OR(AC45=0,AI12=0),0,ABS(1000*AE122/(SQRT(3)*AC45*AI12)))</f>
        <v>49.74289105038126</v>
      </c>
      <c r="AD122" s="210"/>
      <c r="AE122" s="211">
        <v>-0.46799999475479126</v>
      </c>
      <c r="AF122" s="211"/>
      <c r="AG122" s="211"/>
      <c r="AH122" s="49">
        <f>-ABS(AE122)*TAN(ACOS(AI12))</f>
        <v>-0.2749499911069872</v>
      </c>
      <c r="AI122" s="49"/>
      <c r="AJ122" s="50"/>
      <c r="AK122" s="209">
        <f>IF(OR(AK45=0,AQ12=0),0,ABS(1000*AM122/(SQRT(3)*AK45*AQ12)))</f>
        <v>50.604090231686811</v>
      </c>
      <c r="AL122" s="210"/>
      <c r="AM122" s="211">
        <v>-0.50400000810623169</v>
      </c>
      <c r="AN122" s="211"/>
      <c r="AO122" s="211"/>
      <c r="AP122" s="49">
        <f>-ABS(AM122)*TAN(ACOS(AQ12))</f>
        <v>-0.22560000953220188</v>
      </c>
      <c r="AQ122" s="49"/>
      <c r="AR122" s="50"/>
    </row>
    <row r="123" spans="1:44" x14ac:dyDescent="0.2">
      <c r="A123" s="57" t="s">
        <v>488</v>
      </c>
      <c r="B123" s="58"/>
      <c r="C123" s="58"/>
      <c r="D123" s="58"/>
      <c r="E123" s="24"/>
      <c r="F123" s="24"/>
      <c r="G123" s="24"/>
      <c r="H123" s="24"/>
      <c r="I123" s="24"/>
      <c r="J123" s="24"/>
      <c r="K123" s="24"/>
      <c r="L123" s="21"/>
      <c r="M123" s="209">
        <f>IF(OR(M45=0,S12=0),0,ABS(1000*O123/(SQRT(3)*M45*S12)))</f>
        <v>4.6009183764969812</v>
      </c>
      <c r="N123" s="210"/>
      <c r="O123" s="211">
        <v>-3.5999998450279236E-2</v>
      </c>
      <c r="P123" s="211"/>
      <c r="Q123" s="211"/>
      <c r="R123" s="49">
        <f>-ABS(O123)*TAN(ACOS(S12))</f>
        <v>-3.3840000069141347E-2</v>
      </c>
      <c r="S123" s="49"/>
      <c r="T123" s="50"/>
      <c r="U123" s="209">
        <f>IF(OR(U45=0,AA12=0),0,ABS(1000*W123/(SQRT(3)*U45*AA12)))</f>
        <v>5.3010341640982981</v>
      </c>
      <c r="V123" s="210"/>
      <c r="W123" s="211">
        <v>-5.4000001400709152E-2</v>
      </c>
      <c r="X123" s="211"/>
      <c r="Y123" s="211"/>
      <c r="Z123" s="49">
        <f>-ABS(W123)*TAN(ACOS(AA12))</f>
        <v>-2.073600107574464E-2</v>
      </c>
      <c r="AA123" s="49"/>
      <c r="AB123" s="50"/>
      <c r="AC123" s="209">
        <f>IF(OR(AC45=0,AI12=0),0,ABS(1000*AE123/(SQRT(3)*AC45*AI12)))</f>
        <v>5.7395645651733442</v>
      </c>
      <c r="AD123" s="210"/>
      <c r="AE123" s="211">
        <v>-5.4000001400709152E-2</v>
      </c>
      <c r="AF123" s="211"/>
      <c r="AG123" s="211"/>
      <c r="AH123" s="49">
        <f>-ABS(AE123)*TAN(ACOS(AI12))</f>
        <v>-3.1725000152364374E-2</v>
      </c>
      <c r="AI123" s="49"/>
      <c r="AJ123" s="50"/>
      <c r="AK123" s="209">
        <f>IF(OR(AK45=0,AQ12=0),0,ABS(1000*AM123/(SQRT(3)*AK45*AQ12)))</f>
        <v>5.4218668639718084</v>
      </c>
      <c r="AL123" s="210"/>
      <c r="AM123" s="211">
        <v>-5.4000001400709152E-2</v>
      </c>
      <c r="AN123" s="211"/>
      <c r="AO123" s="211"/>
      <c r="AP123" s="49">
        <f>-ABS(AM123)*TAN(ACOS(AQ12))</f>
        <v>-2.4171429830951763E-2</v>
      </c>
      <c r="AQ123" s="49"/>
      <c r="AR123" s="50"/>
    </row>
    <row r="124" spans="1:44" x14ac:dyDescent="0.2">
      <c r="A124" s="57" t="s">
        <v>489</v>
      </c>
      <c r="B124" s="58"/>
      <c r="C124" s="58"/>
      <c r="D124" s="58"/>
      <c r="E124" s="24">
        <v>47.8</v>
      </c>
      <c r="F124" s="24">
        <v>0.5</v>
      </c>
      <c r="G124" s="24"/>
      <c r="H124" s="24"/>
      <c r="I124" s="24"/>
      <c r="J124" s="24"/>
      <c r="K124" s="24"/>
      <c r="L124" s="21"/>
      <c r="M124" s="209">
        <f>IF(OR(M45=0,S12=0),0,ABS(1000*O124/(SQRT(3)*M45*S12)))</f>
        <v>69.013781360707171</v>
      </c>
      <c r="N124" s="210"/>
      <c r="O124" s="211">
        <v>-0.54000002145767212</v>
      </c>
      <c r="P124" s="211"/>
      <c r="Q124" s="211"/>
      <c r="R124" s="49">
        <f>-ABS(O124)*TAN(ACOS(S12))</f>
        <v>-0.50760004305839668</v>
      </c>
      <c r="S124" s="49"/>
      <c r="T124" s="50"/>
      <c r="U124" s="209">
        <f>IF(OR(U45=0,AA12=0),0,ABS(1000*W124/(SQRT(3)*U45*AA12)))</f>
        <v>46.138629373705079</v>
      </c>
      <c r="V124" s="210"/>
      <c r="W124" s="211">
        <v>-0.4699999988079071</v>
      </c>
      <c r="X124" s="211"/>
      <c r="Y124" s="211"/>
      <c r="Z124" s="49">
        <f>-ABS(W124)*TAN(ACOS(AA12))</f>
        <v>-0.18048000422371754</v>
      </c>
      <c r="AA124" s="49"/>
      <c r="AB124" s="50"/>
      <c r="AC124" s="209">
        <f>IF(OR(AC45=0,AI12=0),0,ABS(1000*AE124/(SQRT(3)*AC45*AI12)))</f>
        <v>43.578173891748918</v>
      </c>
      <c r="AD124" s="210"/>
      <c r="AE124" s="211">
        <v>-0.40999999642372131</v>
      </c>
      <c r="AF124" s="211"/>
      <c r="AG124" s="211"/>
      <c r="AH124" s="49">
        <f>-ABS(AE124)*TAN(ACOS(AI12))</f>
        <v>-0.24087499280770638</v>
      </c>
      <c r="AI124" s="49"/>
      <c r="AJ124" s="50"/>
      <c r="AK124" s="209">
        <f>IF(OR(AK45=0,AQ12=0),0,ABS(1000*AM124/(SQRT(3)*AK45*AQ12)))</f>
        <v>50.202469660497137</v>
      </c>
      <c r="AL124" s="210"/>
      <c r="AM124" s="211">
        <v>-0.5</v>
      </c>
      <c r="AN124" s="211"/>
      <c r="AO124" s="211"/>
      <c r="AP124" s="49">
        <f>-ABS(AM124)*TAN(ACOS(AQ12))</f>
        <v>-0.22380952966636714</v>
      </c>
      <c r="AQ124" s="49"/>
      <c r="AR124" s="50"/>
    </row>
    <row r="125" spans="1:44" ht="13.5" thickBot="1" x14ac:dyDescent="0.25">
      <c r="A125" s="53" t="s">
        <v>179</v>
      </c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6"/>
      <c r="M125" s="47"/>
      <c r="N125" s="48"/>
      <c r="O125" s="42">
        <f>SUM(O117:Q124)</f>
        <v>-1.7759999930858612</v>
      </c>
      <c r="P125" s="42"/>
      <c r="Q125" s="42"/>
      <c r="R125" s="42">
        <f>SUM(R117:T124)</f>
        <v>-1.6694400687774023</v>
      </c>
      <c r="S125" s="42"/>
      <c r="T125" s="43"/>
      <c r="U125" s="47"/>
      <c r="V125" s="48"/>
      <c r="W125" s="42">
        <f>SUM(W117:Y124)</f>
        <v>3.4700001515448093</v>
      </c>
      <c r="X125" s="42"/>
      <c r="Y125" s="42"/>
      <c r="Z125" s="42">
        <f>SUM(Z117:AB124)</f>
        <v>1.332480092756485</v>
      </c>
      <c r="AA125" s="42"/>
      <c r="AB125" s="43"/>
      <c r="AC125" s="47"/>
      <c r="AD125" s="48"/>
      <c r="AE125" s="42">
        <f>SUM(AE117:AG124)</f>
        <v>-2.6139996908605099</v>
      </c>
      <c r="AF125" s="42"/>
      <c r="AG125" s="42"/>
      <c r="AH125" s="42">
        <f>SUM(AH117:AJ124)</f>
        <v>-1.5357247859208569</v>
      </c>
      <c r="AI125" s="42"/>
      <c r="AJ125" s="43"/>
      <c r="AK125" s="47"/>
      <c r="AL125" s="48"/>
      <c r="AM125" s="42">
        <f>SUM(AM117:AO124)</f>
        <v>0.27199969068169594</v>
      </c>
      <c r="AN125" s="42"/>
      <c r="AO125" s="42"/>
      <c r="AP125" s="42">
        <f>SUM(AP117:AR124)</f>
        <v>0.12175224568173743</v>
      </c>
      <c r="AQ125" s="42"/>
      <c r="AR125" s="43"/>
    </row>
    <row r="126" spans="1:44" ht="13.5" thickBot="1" x14ac:dyDescent="0.25">
      <c r="A126" s="44" t="s">
        <v>77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6"/>
      <c r="M126" s="33"/>
      <c r="N126" s="34"/>
      <c r="O126" s="31">
        <f>SUM(O91:Q97)+SUM(O100:Q106)+SUM(O109:Q114)+SUM(O117:Q124)</f>
        <v>-1.1719998121261597</v>
      </c>
      <c r="P126" s="31"/>
      <c r="Q126" s="31"/>
      <c r="R126" s="31">
        <f>SUM(R91:T97)+SUM(R100:T106)+SUM(R109:T114)+SUM(R117:T124)</f>
        <v>-1.2758844161032301</v>
      </c>
      <c r="S126" s="31"/>
      <c r="T126" s="32"/>
      <c r="U126" s="33"/>
      <c r="V126" s="34"/>
      <c r="W126" s="31">
        <f>SUM(W91:Y97)+SUM(W100:Y106)+SUM(W109:Y114)+SUM(W117:Y124)</f>
        <v>2.3780003227293491</v>
      </c>
      <c r="X126" s="31"/>
      <c r="Y126" s="31"/>
      <c r="Z126" s="31">
        <f>SUM(Z91:AB97)+SUM(Z100:AB106)+SUM(Z109:AB114)+SUM(Z117:AB124)</f>
        <v>0.57088022707898833</v>
      </c>
      <c r="AA126" s="31"/>
      <c r="AB126" s="32"/>
      <c r="AC126" s="33"/>
      <c r="AD126" s="34"/>
      <c r="AE126" s="31">
        <f>SUM(AE91:AG97)+SUM(AE100:AG106)+SUM(AE109:AG114)+SUM(AE117:AG124)</f>
        <v>-2.9619997143745422</v>
      </c>
      <c r="AF126" s="31"/>
      <c r="AG126" s="31"/>
      <c r="AH126" s="31">
        <f>SUM(AH91:AJ97)+SUM(AH100:AJ106)+SUM(AH109:AJ114)+SUM(AH117:AJ124)</f>
        <v>-1.6776091066405823</v>
      </c>
      <c r="AI126" s="31"/>
      <c r="AJ126" s="32"/>
      <c r="AK126" s="33"/>
      <c r="AL126" s="34"/>
      <c r="AM126" s="31">
        <f>SUM(AM91:AO97)+SUM(AM100:AO106)+SUM(AM109:AO114)+SUM(AM117:AO124)</f>
        <v>0.47999985888600349</v>
      </c>
      <c r="AN126" s="31"/>
      <c r="AO126" s="31"/>
      <c r="AP126" s="31">
        <f>SUM(AP91:AR97)+SUM(AP100:AR106)+SUM(AP109:AR114)+SUM(AP117:AR124)</f>
        <v>0.23690031359530034</v>
      </c>
      <c r="AQ126" s="31"/>
      <c r="AR126" s="32"/>
    </row>
    <row r="127" spans="1:44" ht="13.5" thickBot="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</row>
    <row r="128" spans="1:44" ht="13.5" thickBot="1" x14ac:dyDescent="0.25">
      <c r="A128" s="36" t="s">
        <v>78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8"/>
      <c r="M128" s="39" t="s">
        <v>543</v>
      </c>
      <c r="N128" s="40"/>
      <c r="O128" s="40"/>
      <c r="P128" s="40"/>
      <c r="Q128" s="40"/>
      <c r="R128" s="40"/>
      <c r="S128" s="40"/>
      <c r="T128" s="41"/>
      <c r="U128" s="39" t="s">
        <v>490</v>
      </c>
      <c r="V128" s="40"/>
      <c r="W128" s="40"/>
      <c r="X128" s="40"/>
      <c r="Y128" s="40"/>
      <c r="Z128" s="40"/>
      <c r="AA128" s="40"/>
      <c r="AB128" s="41"/>
      <c r="AC128" s="39" t="s">
        <v>490</v>
      </c>
      <c r="AD128" s="40"/>
      <c r="AE128" s="40"/>
      <c r="AF128" s="40"/>
      <c r="AG128" s="40"/>
      <c r="AH128" s="40"/>
      <c r="AI128" s="40"/>
      <c r="AJ128" s="41"/>
      <c r="AK128" s="39" t="s">
        <v>544</v>
      </c>
      <c r="AL128" s="40"/>
      <c r="AM128" s="40"/>
      <c r="AN128" s="40"/>
      <c r="AO128" s="40"/>
      <c r="AP128" s="40"/>
      <c r="AQ128" s="40"/>
      <c r="AR128" s="41"/>
    </row>
    <row r="132" spans="3:28" x14ac:dyDescent="0.2">
      <c r="F132" s="22" t="s">
        <v>118</v>
      </c>
    </row>
    <row r="133" spans="3:28" x14ac:dyDescent="0.2">
      <c r="F133" s="22" t="s">
        <v>119</v>
      </c>
      <c r="AB133" s="22" t="s">
        <v>120</v>
      </c>
    </row>
    <row r="136" spans="3:28" x14ac:dyDescent="0.2">
      <c r="F136" s="22" t="s">
        <v>121</v>
      </c>
      <c r="AB136" s="22" t="s">
        <v>122</v>
      </c>
    </row>
    <row r="139" spans="3:28" x14ac:dyDescent="0.2">
      <c r="C139" s="22" t="s">
        <v>123</v>
      </c>
    </row>
    <row r="140" spans="3:28" x14ac:dyDescent="0.2">
      <c r="C140" s="22" t="s">
        <v>124</v>
      </c>
    </row>
    <row r="141" spans="3:28" x14ac:dyDescent="0.2">
      <c r="C141" s="22" t="s">
        <v>125</v>
      </c>
    </row>
  </sheetData>
  <mergeCells count="1503">
    <mergeCell ref="AH126:AJ126"/>
    <mergeCell ref="AK126:AL126"/>
    <mergeCell ref="AM126:AO126"/>
    <mergeCell ref="AP126:AR126"/>
    <mergeCell ref="A127:AR127"/>
    <mergeCell ref="A128:L128"/>
    <mergeCell ref="M128:T128"/>
    <mergeCell ref="U128:AB128"/>
    <mergeCell ref="AC128:AJ128"/>
    <mergeCell ref="AK128:AR128"/>
    <mergeCell ref="AP125:AR125"/>
    <mergeCell ref="A126:L126"/>
    <mergeCell ref="M126:N126"/>
    <mergeCell ref="O126:Q126"/>
    <mergeCell ref="R126:T126"/>
    <mergeCell ref="U126:V126"/>
    <mergeCell ref="W126:Y126"/>
    <mergeCell ref="Z126:AB126"/>
    <mergeCell ref="AC126:AD126"/>
    <mergeCell ref="AE126:AG126"/>
    <mergeCell ref="Z125:AB125"/>
    <mergeCell ref="AC125:AD125"/>
    <mergeCell ref="AE125:AG125"/>
    <mergeCell ref="AH125:AJ125"/>
    <mergeCell ref="AK125:AL125"/>
    <mergeCell ref="AM125:AO125"/>
    <mergeCell ref="AH124:AJ124"/>
    <mergeCell ref="AK124:AL124"/>
    <mergeCell ref="AM124:AO124"/>
    <mergeCell ref="AP124:AR124"/>
    <mergeCell ref="A125:L125"/>
    <mergeCell ref="M125:N125"/>
    <mergeCell ref="O125:Q125"/>
    <mergeCell ref="R125:T125"/>
    <mergeCell ref="U125:V125"/>
    <mergeCell ref="W125:Y125"/>
    <mergeCell ref="AP123:AR123"/>
    <mergeCell ref="A124:D124"/>
    <mergeCell ref="M124:N124"/>
    <mergeCell ref="O124:Q124"/>
    <mergeCell ref="R124:T124"/>
    <mergeCell ref="U124:V124"/>
    <mergeCell ref="W124:Y124"/>
    <mergeCell ref="Z124:AB124"/>
    <mergeCell ref="AC124:AD124"/>
    <mergeCell ref="AE124:AG124"/>
    <mergeCell ref="Z123:AB123"/>
    <mergeCell ref="AC123:AD123"/>
    <mergeCell ref="AE123:AG123"/>
    <mergeCell ref="AH123:AJ123"/>
    <mergeCell ref="AK123:AL123"/>
    <mergeCell ref="AM123:AO123"/>
    <mergeCell ref="AH122:AJ122"/>
    <mergeCell ref="AK122:AL122"/>
    <mergeCell ref="AM122:AO122"/>
    <mergeCell ref="AP122:AR122"/>
    <mergeCell ref="A123:D123"/>
    <mergeCell ref="M123:N123"/>
    <mergeCell ref="O123:Q123"/>
    <mergeCell ref="R123:T123"/>
    <mergeCell ref="U123:V123"/>
    <mergeCell ref="W123:Y123"/>
    <mergeCell ref="AP121:AR121"/>
    <mergeCell ref="A122:D122"/>
    <mergeCell ref="M122:N122"/>
    <mergeCell ref="O122:Q122"/>
    <mergeCell ref="R122:T122"/>
    <mergeCell ref="U122:V122"/>
    <mergeCell ref="W122:Y122"/>
    <mergeCell ref="Z122:AB122"/>
    <mergeCell ref="AC122:AD122"/>
    <mergeCell ref="AE122:AG122"/>
    <mergeCell ref="Z121:AB121"/>
    <mergeCell ref="AC121:AD121"/>
    <mergeCell ref="AE121:AG121"/>
    <mergeCell ref="AH121:AJ121"/>
    <mergeCell ref="AK121:AL121"/>
    <mergeCell ref="AM121:AO121"/>
    <mergeCell ref="AH120:AJ120"/>
    <mergeCell ref="AK120:AL120"/>
    <mergeCell ref="AM120:AO120"/>
    <mergeCell ref="AP120:AR120"/>
    <mergeCell ref="A121:D121"/>
    <mergeCell ref="M121:N121"/>
    <mergeCell ref="O121:Q121"/>
    <mergeCell ref="R121:T121"/>
    <mergeCell ref="U121:V121"/>
    <mergeCell ref="W121:Y121"/>
    <mergeCell ref="AP119:AR119"/>
    <mergeCell ref="A120:D120"/>
    <mergeCell ref="M120:N120"/>
    <mergeCell ref="O120:Q120"/>
    <mergeCell ref="R120:T120"/>
    <mergeCell ref="U120:V120"/>
    <mergeCell ref="W120:Y120"/>
    <mergeCell ref="Z120:AB120"/>
    <mergeCell ref="AC120:AD120"/>
    <mergeCell ref="AE120:AG120"/>
    <mergeCell ref="Z119:AB119"/>
    <mergeCell ref="AC119:AD119"/>
    <mergeCell ref="AE119:AG119"/>
    <mergeCell ref="AH119:AJ119"/>
    <mergeCell ref="AK119:AL119"/>
    <mergeCell ref="AM119:AO119"/>
    <mergeCell ref="AH118:AJ118"/>
    <mergeCell ref="AK118:AL118"/>
    <mergeCell ref="AM118:AO118"/>
    <mergeCell ref="AP118:AR118"/>
    <mergeCell ref="A119:D119"/>
    <mergeCell ref="M119:N119"/>
    <mergeCell ref="O119:Q119"/>
    <mergeCell ref="R119:T119"/>
    <mergeCell ref="U119:V119"/>
    <mergeCell ref="W119:Y119"/>
    <mergeCell ref="AP117:AR117"/>
    <mergeCell ref="A118:D118"/>
    <mergeCell ref="M118:N118"/>
    <mergeCell ref="O118:Q118"/>
    <mergeCell ref="R118:T118"/>
    <mergeCell ref="U118:V118"/>
    <mergeCell ref="W118:Y118"/>
    <mergeCell ref="Z118:AB118"/>
    <mergeCell ref="AC118:AD118"/>
    <mergeCell ref="AE118:AG118"/>
    <mergeCell ref="Z117:AB117"/>
    <mergeCell ref="AC117:AD117"/>
    <mergeCell ref="AE117:AG117"/>
    <mergeCell ref="AH117:AJ117"/>
    <mergeCell ref="AK117:AL117"/>
    <mergeCell ref="AM117:AO117"/>
    <mergeCell ref="A117:D117"/>
    <mergeCell ref="M117:N117"/>
    <mergeCell ref="O117:Q117"/>
    <mergeCell ref="R117:T117"/>
    <mergeCell ref="U117:V117"/>
    <mergeCell ref="W117:Y117"/>
    <mergeCell ref="AH115:AJ115"/>
    <mergeCell ref="AK115:AL115"/>
    <mergeCell ref="AM115:AO115"/>
    <mergeCell ref="AP115:AR115"/>
    <mergeCell ref="A116:D116"/>
    <mergeCell ref="E116:AR116"/>
    <mergeCell ref="AP114:AR114"/>
    <mergeCell ref="A115:L115"/>
    <mergeCell ref="M115:N115"/>
    <mergeCell ref="O115:Q115"/>
    <mergeCell ref="R115:T115"/>
    <mergeCell ref="U115:V115"/>
    <mergeCell ref="W115:Y115"/>
    <mergeCell ref="Z115:AB115"/>
    <mergeCell ref="AC115:AD115"/>
    <mergeCell ref="AE115:AG115"/>
    <mergeCell ref="Z114:AB114"/>
    <mergeCell ref="AC114:AD114"/>
    <mergeCell ref="AE114:AG114"/>
    <mergeCell ref="AH114:AJ114"/>
    <mergeCell ref="AK114:AL114"/>
    <mergeCell ref="AM114:AO114"/>
    <mergeCell ref="AH113:AJ113"/>
    <mergeCell ref="AK113:AL113"/>
    <mergeCell ref="AM113:AO113"/>
    <mergeCell ref="AP113:AR113"/>
    <mergeCell ref="A114:D114"/>
    <mergeCell ref="M114:N114"/>
    <mergeCell ref="O114:Q114"/>
    <mergeCell ref="R114:T114"/>
    <mergeCell ref="U114:V114"/>
    <mergeCell ref="W114:Y114"/>
    <mergeCell ref="AP112:AR112"/>
    <mergeCell ref="A113:D113"/>
    <mergeCell ref="M113:N113"/>
    <mergeCell ref="O113:Q113"/>
    <mergeCell ref="R113:T113"/>
    <mergeCell ref="U113:V113"/>
    <mergeCell ref="W113:Y113"/>
    <mergeCell ref="Z113:AB113"/>
    <mergeCell ref="AC113:AD113"/>
    <mergeCell ref="AE113:AG113"/>
    <mergeCell ref="Z112:AB112"/>
    <mergeCell ref="AC112:AD112"/>
    <mergeCell ref="AE112:AG112"/>
    <mergeCell ref="AH112:AJ112"/>
    <mergeCell ref="AK112:AL112"/>
    <mergeCell ref="AM112:AO112"/>
    <mergeCell ref="AH111:AJ111"/>
    <mergeCell ref="AK111:AL111"/>
    <mergeCell ref="AM111:AO111"/>
    <mergeCell ref="AP111:AR111"/>
    <mergeCell ref="A112:D112"/>
    <mergeCell ref="M112:N112"/>
    <mergeCell ref="O112:Q112"/>
    <mergeCell ref="R112:T112"/>
    <mergeCell ref="U112:V112"/>
    <mergeCell ref="W112:Y112"/>
    <mergeCell ref="AP110:AR110"/>
    <mergeCell ref="A111:D111"/>
    <mergeCell ref="M111:N111"/>
    <mergeCell ref="O111:Q111"/>
    <mergeCell ref="R111:T111"/>
    <mergeCell ref="U111:V111"/>
    <mergeCell ref="W111:Y111"/>
    <mergeCell ref="Z111:AB111"/>
    <mergeCell ref="AC111:AD111"/>
    <mergeCell ref="AE111:AG111"/>
    <mergeCell ref="Z110:AB110"/>
    <mergeCell ref="AC110:AD110"/>
    <mergeCell ref="AE110:AG110"/>
    <mergeCell ref="AH110:AJ110"/>
    <mergeCell ref="AK110:AL110"/>
    <mergeCell ref="AM110:AO110"/>
    <mergeCell ref="A110:D110"/>
    <mergeCell ref="M110:N110"/>
    <mergeCell ref="O110:Q110"/>
    <mergeCell ref="R110:T110"/>
    <mergeCell ref="U110:V110"/>
    <mergeCell ref="W110:Y110"/>
    <mergeCell ref="AC109:AD109"/>
    <mergeCell ref="AE109:AG109"/>
    <mergeCell ref="AH109:AJ109"/>
    <mergeCell ref="AK109:AL109"/>
    <mergeCell ref="AM109:AO109"/>
    <mergeCell ref="AP109:AR109"/>
    <mergeCell ref="AP107:AR107"/>
    <mergeCell ref="A108:D108"/>
    <mergeCell ref="E108:AR108"/>
    <mergeCell ref="A109:D109"/>
    <mergeCell ref="M109:N109"/>
    <mergeCell ref="O109:Q109"/>
    <mergeCell ref="R109:T109"/>
    <mergeCell ref="U109:V109"/>
    <mergeCell ref="W109:Y109"/>
    <mergeCell ref="Z109:AB109"/>
    <mergeCell ref="Z107:AB107"/>
    <mergeCell ref="AC107:AD107"/>
    <mergeCell ref="AE107:AG107"/>
    <mergeCell ref="AH107:AJ107"/>
    <mergeCell ref="AK107:AL107"/>
    <mergeCell ref="AM107:AO107"/>
    <mergeCell ref="AH106:AJ106"/>
    <mergeCell ref="AK106:AL106"/>
    <mergeCell ref="AM106:AO106"/>
    <mergeCell ref="AP106:AR106"/>
    <mergeCell ref="A107:L107"/>
    <mergeCell ref="M107:N107"/>
    <mergeCell ref="O107:Q107"/>
    <mergeCell ref="R107:T107"/>
    <mergeCell ref="U107:V107"/>
    <mergeCell ref="W107:Y107"/>
    <mergeCell ref="AP105:AR105"/>
    <mergeCell ref="A106:D106"/>
    <mergeCell ref="M106:N106"/>
    <mergeCell ref="O106:Q106"/>
    <mergeCell ref="R106:T106"/>
    <mergeCell ref="U106:V106"/>
    <mergeCell ref="W106:Y106"/>
    <mergeCell ref="Z106:AB106"/>
    <mergeCell ref="AC106:AD106"/>
    <mergeCell ref="AE106:AG106"/>
    <mergeCell ref="Z105:AB105"/>
    <mergeCell ref="AC105:AD105"/>
    <mergeCell ref="AE105:AG105"/>
    <mergeCell ref="AH105:AJ105"/>
    <mergeCell ref="AK105:AL105"/>
    <mergeCell ref="AM105:AO105"/>
    <mergeCell ref="AH104:AJ104"/>
    <mergeCell ref="AK104:AL104"/>
    <mergeCell ref="AM104:AO104"/>
    <mergeCell ref="AP104:AR104"/>
    <mergeCell ref="A105:D105"/>
    <mergeCell ref="M105:N105"/>
    <mergeCell ref="O105:Q105"/>
    <mergeCell ref="R105:T105"/>
    <mergeCell ref="U105:V105"/>
    <mergeCell ref="W105:Y105"/>
    <mergeCell ref="AP103:AR103"/>
    <mergeCell ref="A104:D104"/>
    <mergeCell ref="M104:N104"/>
    <mergeCell ref="O104:Q104"/>
    <mergeCell ref="R104:T104"/>
    <mergeCell ref="U104:V104"/>
    <mergeCell ref="W104:Y104"/>
    <mergeCell ref="Z104:AB104"/>
    <mergeCell ref="AC104:AD104"/>
    <mergeCell ref="AE104:AG104"/>
    <mergeCell ref="Z103:AB103"/>
    <mergeCell ref="AC103:AD103"/>
    <mergeCell ref="AE103:AG103"/>
    <mergeCell ref="AH103:AJ103"/>
    <mergeCell ref="AK103:AL103"/>
    <mergeCell ref="AM103:AO103"/>
    <mergeCell ref="AH102:AJ102"/>
    <mergeCell ref="AK102:AL102"/>
    <mergeCell ref="AM102:AO102"/>
    <mergeCell ref="AP102:AR102"/>
    <mergeCell ref="A103:D103"/>
    <mergeCell ref="M103:N103"/>
    <mergeCell ref="O103:Q103"/>
    <mergeCell ref="R103:T103"/>
    <mergeCell ref="U103:V103"/>
    <mergeCell ref="W103:Y103"/>
    <mergeCell ref="AP101:AR101"/>
    <mergeCell ref="A102:D102"/>
    <mergeCell ref="M102:N102"/>
    <mergeCell ref="O102:Q102"/>
    <mergeCell ref="R102:T102"/>
    <mergeCell ref="U102:V102"/>
    <mergeCell ref="W102:Y102"/>
    <mergeCell ref="Z102:AB102"/>
    <mergeCell ref="AC102:AD102"/>
    <mergeCell ref="AE102:AG102"/>
    <mergeCell ref="Z101:AB101"/>
    <mergeCell ref="AC101:AD101"/>
    <mergeCell ref="AE101:AG101"/>
    <mergeCell ref="AH101:AJ101"/>
    <mergeCell ref="AK101:AL101"/>
    <mergeCell ref="AM101:AO101"/>
    <mergeCell ref="A101:D101"/>
    <mergeCell ref="M101:N101"/>
    <mergeCell ref="O101:Q101"/>
    <mergeCell ref="R101:T101"/>
    <mergeCell ref="U101:V101"/>
    <mergeCell ref="W101:Y101"/>
    <mergeCell ref="AC100:AD100"/>
    <mergeCell ref="AE100:AG100"/>
    <mergeCell ref="AH100:AJ100"/>
    <mergeCell ref="AK100:AL100"/>
    <mergeCell ref="AM100:AO100"/>
    <mergeCell ref="AP100:AR100"/>
    <mergeCell ref="AP98:AR98"/>
    <mergeCell ref="A99:D99"/>
    <mergeCell ref="E99:AR99"/>
    <mergeCell ref="A100:D100"/>
    <mergeCell ref="M100:N100"/>
    <mergeCell ref="O100:Q100"/>
    <mergeCell ref="R100:T100"/>
    <mergeCell ref="U100:V100"/>
    <mergeCell ref="W100:Y100"/>
    <mergeCell ref="Z100:AB100"/>
    <mergeCell ref="Z98:AB98"/>
    <mergeCell ref="AC98:AD98"/>
    <mergeCell ref="AE98:AG98"/>
    <mergeCell ref="AH98:AJ98"/>
    <mergeCell ref="AK98:AL98"/>
    <mergeCell ref="AM98:AO98"/>
    <mergeCell ref="AH97:AJ97"/>
    <mergeCell ref="AK97:AL97"/>
    <mergeCell ref="AM97:AO97"/>
    <mergeCell ref="AP97:AR97"/>
    <mergeCell ref="A98:L98"/>
    <mergeCell ref="M98:N98"/>
    <mergeCell ref="O98:Q98"/>
    <mergeCell ref="R98:T98"/>
    <mergeCell ref="U98:V98"/>
    <mergeCell ref="W98:Y98"/>
    <mergeCell ref="AP96:AR96"/>
    <mergeCell ref="A97:D97"/>
    <mergeCell ref="M97:N97"/>
    <mergeCell ref="O97:Q97"/>
    <mergeCell ref="R97:T97"/>
    <mergeCell ref="U97:V97"/>
    <mergeCell ref="W97:Y97"/>
    <mergeCell ref="Z97:AB97"/>
    <mergeCell ref="AC97:AD97"/>
    <mergeCell ref="AE97:AG97"/>
    <mergeCell ref="Z96:AB96"/>
    <mergeCell ref="AC96:AD96"/>
    <mergeCell ref="AE96:AG96"/>
    <mergeCell ref="AH96:AJ96"/>
    <mergeCell ref="AK96:AL96"/>
    <mergeCell ref="AM96:AO96"/>
    <mergeCell ref="AH95:AJ95"/>
    <mergeCell ref="AK95:AL95"/>
    <mergeCell ref="AM95:AO95"/>
    <mergeCell ref="AP95:AR95"/>
    <mergeCell ref="A96:D96"/>
    <mergeCell ref="M96:N96"/>
    <mergeCell ref="O96:Q96"/>
    <mergeCell ref="R96:T96"/>
    <mergeCell ref="U96:V96"/>
    <mergeCell ref="W96:Y96"/>
    <mergeCell ref="AP94:AR94"/>
    <mergeCell ref="A95:D95"/>
    <mergeCell ref="M95:N95"/>
    <mergeCell ref="O95:Q95"/>
    <mergeCell ref="R95:T95"/>
    <mergeCell ref="U95:V95"/>
    <mergeCell ref="W95:Y95"/>
    <mergeCell ref="Z95:AB95"/>
    <mergeCell ref="AC95:AD95"/>
    <mergeCell ref="AE95:AG95"/>
    <mergeCell ref="Z94:AB94"/>
    <mergeCell ref="AC94:AD94"/>
    <mergeCell ref="AE94:AG94"/>
    <mergeCell ref="AH94:AJ94"/>
    <mergeCell ref="AK94:AL94"/>
    <mergeCell ref="AM94:AO94"/>
    <mergeCell ref="AH93:AJ93"/>
    <mergeCell ref="AK93:AL93"/>
    <mergeCell ref="AM93:AO93"/>
    <mergeCell ref="AP93:AR93"/>
    <mergeCell ref="A94:D94"/>
    <mergeCell ref="M94:N94"/>
    <mergeCell ref="O94:Q94"/>
    <mergeCell ref="R94:T94"/>
    <mergeCell ref="U94:V94"/>
    <mergeCell ref="W94:Y94"/>
    <mergeCell ref="AP92:AR92"/>
    <mergeCell ref="A93:D93"/>
    <mergeCell ref="M93:N93"/>
    <mergeCell ref="O93:Q93"/>
    <mergeCell ref="R93:T93"/>
    <mergeCell ref="U93:V93"/>
    <mergeCell ref="W93:Y93"/>
    <mergeCell ref="Z93:AB93"/>
    <mergeCell ref="AC93:AD93"/>
    <mergeCell ref="AE93:AG93"/>
    <mergeCell ref="Z92:AB92"/>
    <mergeCell ref="AC92:AD92"/>
    <mergeCell ref="AE92:AG92"/>
    <mergeCell ref="AH92:AJ92"/>
    <mergeCell ref="AK92:AL92"/>
    <mergeCell ref="AM92:AO92"/>
    <mergeCell ref="A92:D92"/>
    <mergeCell ref="M92:N92"/>
    <mergeCell ref="O92:Q92"/>
    <mergeCell ref="R92:T92"/>
    <mergeCell ref="U92:V92"/>
    <mergeCell ref="W92:Y92"/>
    <mergeCell ref="AC91:AD91"/>
    <mergeCell ref="AE91:AG91"/>
    <mergeCell ref="AH91:AJ91"/>
    <mergeCell ref="AK91:AL91"/>
    <mergeCell ref="AM91:AO91"/>
    <mergeCell ref="AP91:AR91"/>
    <mergeCell ref="AP89:AR89"/>
    <mergeCell ref="A90:D90"/>
    <mergeCell ref="E90:AR90"/>
    <mergeCell ref="A91:D91"/>
    <mergeCell ref="M91:N91"/>
    <mergeCell ref="O91:Q91"/>
    <mergeCell ref="R91:T91"/>
    <mergeCell ref="U91:V91"/>
    <mergeCell ref="W91:Y91"/>
    <mergeCell ref="Z91:AB91"/>
    <mergeCell ref="Z89:AB89"/>
    <mergeCell ref="AC89:AD89"/>
    <mergeCell ref="AE89:AG89"/>
    <mergeCell ref="AH89:AJ89"/>
    <mergeCell ref="AK89:AL89"/>
    <mergeCell ref="AM89:AO89"/>
    <mergeCell ref="AH88:AJ88"/>
    <mergeCell ref="AK88:AL88"/>
    <mergeCell ref="AM88:AO88"/>
    <mergeCell ref="AP88:AR88"/>
    <mergeCell ref="A89:L89"/>
    <mergeCell ref="M89:N89"/>
    <mergeCell ref="O89:Q89"/>
    <mergeCell ref="R89:T89"/>
    <mergeCell ref="U89:V89"/>
    <mergeCell ref="W89:Y89"/>
    <mergeCell ref="AP87:AR87"/>
    <mergeCell ref="A88:L88"/>
    <mergeCell ref="M88:N88"/>
    <mergeCell ref="O88:Q88"/>
    <mergeCell ref="R88:T88"/>
    <mergeCell ref="U88:V88"/>
    <mergeCell ref="W88:Y88"/>
    <mergeCell ref="Z88:AB88"/>
    <mergeCell ref="AC88:AD88"/>
    <mergeCell ref="AE88:AG88"/>
    <mergeCell ref="Z87:AB87"/>
    <mergeCell ref="AC87:AD87"/>
    <mergeCell ref="AE87:AG87"/>
    <mergeCell ref="AH87:AJ87"/>
    <mergeCell ref="AK87:AL87"/>
    <mergeCell ref="AM87:AO87"/>
    <mergeCell ref="AH86:AJ86"/>
    <mergeCell ref="AK86:AL86"/>
    <mergeCell ref="AM86:AO86"/>
    <mergeCell ref="AP86:AR86"/>
    <mergeCell ref="A87:D87"/>
    <mergeCell ref="M87:N87"/>
    <mergeCell ref="O87:Q87"/>
    <mergeCell ref="R87:T87"/>
    <mergeCell ref="U87:V87"/>
    <mergeCell ref="W87:Y87"/>
    <mergeCell ref="AP85:AR85"/>
    <mergeCell ref="A86:D86"/>
    <mergeCell ref="M86:N86"/>
    <mergeCell ref="O86:Q86"/>
    <mergeCell ref="R86:T86"/>
    <mergeCell ref="U86:V86"/>
    <mergeCell ref="W86:Y86"/>
    <mergeCell ref="Z86:AB86"/>
    <mergeCell ref="AC86:AD86"/>
    <mergeCell ref="AE86:AG86"/>
    <mergeCell ref="Z85:AB85"/>
    <mergeCell ref="AC85:AD85"/>
    <mergeCell ref="AE85:AG85"/>
    <mergeCell ref="AH85:AJ85"/>
    <mergeCell ref="AK85:AL85"/>
    <mergeCell ref="AM85:AO85"/>
    <mergeCell ref="A85:D85"/>
    <mergeCell ref="M85:N85"/>
    <mergeCell ref="O85:Q85"/>
    <mergeCell ref="R85:T85"/>
    <mergeCell ref="U85:V85"/>
    <mergeCell ref="W85:Y85"/>
    <mergeCell ref="AC84:AD84"/>
    <mergeCell ref="AE84:AG84"/>
    <mergeCell ref="AH84:AJ84"/>
    <mergeCell ref="AK84:AL84"/>
    <mergeCell ref="AM84:AO84"/>
    <mergeCell ref="AP84:AR84"/>
    <mergeCell ref="AP82:AR82"/>
    <mergeCell ref="A83:D83"/>
    <mergeCell ref="E83:AR83"/>
    <mergeCell ref="A84:D84"/>
    <mergeCell ref="M84:N84"/>
    <mergeCell ref="O84:Q84"/>
    <mergeCell ref="R84:T84"/>
    <mergeCell ref="U84:V84"/>
    <mergeCell ref="W84:Y84"/>
    <mergeCell ref="Z84:AB84"/>
    <mergeCell ref="Z82:AB82"/>
    <mergeCell ref="AC82:AD82"/>
    <mergeCell ref="AE82:AG82"/>
    <mergeCell ref="AH82:AJ82"/>
    <mergeCell ref="AK82:AL82"/>
    <mergeCell ref="AM82:AO82"/>
    <mergeCell ref="AH81:AJ81"/>
    <mergeCell ref="AK81:AL81"/>
    <mergeCell ref="AM81:AO81"/>
    <mergeCell ref="AP81:AR81"/>
    <mergeCell ref="A82:L82"/>
    <mergeCell ref="M82:N82"/>
    <mergeCell ref="O82:Q82"/>
    <mergeCell ref="R82:T82"/>
    <mergeCell ref="U82:V82"/>
    <mergeCell ref="W82:Y82"/>
    <mergeCell ref="AP80:AR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Z80:AB80"/>
    <mergeCell ref="AC80:AD80"/>
    <mergeCell ref="AE80:AG80"/>
    <mergeCell ref="AH80:AJ80"/>
    <mergeCell ref="AK80:AL80"/>
    <mergeCell ref="AM80:AO80"/>
    <mergeCell ref="AH79:AJ79"/>
    <mergeCell ref="AK79:AL79"/>
    <mergeCell ref="AM79:AO79"/>
    <mergeCell ref="AP79:AR79"/>
    <mergeCell ref="A80:D80"/>
    <mergeCell ref="M80:N80"/>
    <mergeCell ref="O80:Q80"/>
    <mergeCell ref="R80:T80"/>
    <mergeCell ref="U80:V80"/>
    <mergeCell ref="W80:Y80"/>
    <mergeCell ref="AP78:AR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Z78:AB78"/>
    <mergeCell ref="AC78:AD78"/>
    <mergeCell ref="AE78:AG78"/>
    <mergeCell ref="AH78:AJ78"/>
    <mergeCell ref="AK78:AL78"/>
    <mergeCell ref="AM78:AO78"/>
    <mergeCell ref="A78:D78"/>
    <mergeCell ref="M78:N78"/>
    <mergeCell ref="O78:Q78"/>
    <mergeCell ref="R78:T78"/>
    <mergeCell ref="U78:V78"/>
    <mergeCell ref="W78:Y78"/>
    <mergeCell ref="AC77:AD77"/>
    <mergeCell ref="AE77:AG77"/>
    <mergeCell ref="AH77:AJ77"/>
    <mergeCell ref="AK77:AL77"/>
    <mergeCell ref="AM77:AO77"/>
    <mergeCell ref="AP77:AR77"/>
    <mergeCell ref="AP75:AR75"/>
    <mergeCell ref="A76:D76"/>
    <mergeCell ref="E76:AR76"/>
    <mergeCell ref="A77:D77"/>
    <mergeCell ref="M77:N77"/>
    <mergeCell ref="O77:Q77"/>
    <mergeCell ref="R77:T77"/>
    <mergeCell ref="U77:V77"/>
    <mergeCell ref="W77:Y77"/>
    <mergeCell ref="Z77:AB77"/>
    <mergeCell ref="Z75:AB75"/>
    <mergeCell ref="AC75:AD75"/>
    <mergeCell ref="AE75:AG75"/>
    <mergeCell ref="AH75:AJ75"/>
    <mergeCell ref="AK75:AL75"/>
    <mergeCell ref="AM75:AO75"/>
    <mergeCell ref="AH74:AJ74"/>
    <mergeCell ref="AK74:AL74"/>
    <mergeCell ref="AM74:AO74"/>
    <mergeCell ref="AP74:AR74"/>
    <mergeCell ref="A75:L75"/>
    <mergeCell ref="M75:N75"/>
    <mergeCell ref="O75:Q75"/>
    <mergeCell ref="R75:T75"/>
    <mergeCell ref="U75:V75"/>
    <mergeCell ref="W75:Y75"/>
    <mergeCell ref="AP73:AR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D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71:D71"/>
    <mergeCell ref="M71:N71"/>
    <mergeCell ref="O71:Q71"/>
    <mergeCell ref="R71:T71"/>
    <mergeCell ref="U71:V71"/>
    <mergeCell ref="W71:Y71"/>
    <mergeCell ref="AH69:AJ69"/>
    <mergeCell ref="AK69:AL69"/>
    <mergeCell ref="AM69:AO69"/>
    <mergeCell ref="AP69:AR69"/>
    <mergeCell ref="A70:D70"/>
    <mergeCell ref="E70:AR70"/>
    <mergeCell ref="AP68:AR68"/>
    <mergeCell ref="A69:L69"/>
    <mergeCell ref="M69:N69"/>
    <mergeCell ref="O69:Q69"/>
    <mergeCell ref="R69:T69"/>
    <mergeCell ref="U69:V69"/>
    <mergeCell ref="W69:Y69"/>
    <mergeCell ref="Z69:AB69"/>
    <mergeCell ref="AC69:AD69"/>
    <mergeCell ref="AE69:AG69"/>
    <mergeCell ref="Z68:AB68"/>
    <mergeCell ref="AC68:AD68"/>
    <mergeCell ref="AE68:AG68"/>
    <mergeCell ref="AH68:AJ68"/>
    <mergeCell ref="AK68:AL68"/>
    <mergeCell ref="AM68:AO68"/>
    <mergeCell ref="AH67:AJ67"/>
    <mergeCell ref="AK67:AL67"/>
    <mergeCell ref="AM67:AO67"/>
    <mergeCell ref="AP67:AR67"/>
    <mergeCell ref="A68:D68"/>
    <mergeCell ref="M68:N68"/>
    <mergeCell ref="O68:Q68"/>
    <mergeCell ref="R68:T68"/>
    <mergeCell ref="U68:V68"/>
    <mergeCell ref="W68:Y68"/>
    <mergeCell ref="AP66:AR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Z66:AB66"/>
    <mergeCell ref="AC66:AD66"/>
    <mergeCell ref="AE66:AG66"/>
    <mergeCell ref="AH66:AJ66"/>
    <mergeCell ref="AK66:AL66"/>
    <mergeCell ref="AM66:AO66"/>
    <mergeCell ref="AH65:AJ65"/>
    <mergeCell ref="AK65:AL65"/>
    <mergeCell ref="AM65:AO65"/>
    <mergeCell ref="AP65:AR65"/>
    <mergeCell ref="A66:D66"/>
    <mergeCell ref="M66:N66"/>
    <mergeCell ref="O66:Q66"/>
    <mergeCell ref="R66:T66"/>
    <mergeCell ref="U66:V66"/>
    <mergeCell ref="W66:Y66"/>
    <mergeCell ref="AP64:AR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64:D64"/>
    <mergeCell ref="M64:N64"/>
    <mergeCell ref="O64:Q64"/>
    <mergeCell ref="R64:T64"/>
    <mergeCell ref="U64:V64"/>
    <mergeCell ref="W64:Y64"/>
    <mergeCell ref="AH62:AJ62"/>
    <mergeCell ref="AK62:AL62"/>
    <mergeCell ref="AM62:AO62"/>
    <mergeCell ref="AP62:AR62"/>
    <mergeCell ref="A63:D63"/>
    <mergeCell ref="E63:AR63"/>
    <mergeCell ref="AP61:AR61"/>
    <mergeCell ref="A62:L62"/>
    <mergeCell ref="M62:N62"/>
    <mergeCell ref="O62:Q62"/>
    <mergeCell ref="R62:T62"/>
    <mergeCell ref="U62:V62"/>
    <mergeCell ref="W62:Y62"/>
    <mergeCell ref="Z62:AB62"/>
    <mergeCell ref="AC62:AD62"/>
    <mergeCell ref="AE62:AG62"/>
    <mergeCell ref="Z61:AB61"/>
    <mergeCell ref="AC61:AD61"/>
    <mergeCell ref="AE61:AG61"/>
    <mergeCell ref="AH61:AJ61"/>
    <mergeCell ref="AK61:AL61"/>
    <mergeCell ref="AM61:AO61"/>
    <mergeCell ref="AH60:AJ60"/>
    <mergeCell ref="AK60:AL60"/>
    <mergeCell ref="AM60:AO60"/>
    <mergeCell ref="AP60:AR60"/>
    <mergeCell ref="A61:L61"/>
    <mergeCell ref="M61:N61"/>
    <mergeCell ref="O61:Q61"/>
    <mergeCell ref="R61:T61"/>
    <mergeCell ref="U61:V61"/>
    <mergeCell ref="W61:Y61"/>
    <mergeCell ref="AP59:AR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Z59:AB59"/>
    <mergeCell ref="AC59:AD59"/>
    <mergeCell ref="AE59:AG59"/>
    <mergeCell ref="AH59:AJ59"/>
    <mergeCell ref="AK59:AL59"/>
    <mergeCell ref="AM59:AO59"/>
    <mergeCell ref="AH58:AJ58"/>
    <mergeCell ref="AK58:AL58"/>
    <mergeCell ref="AM58:AO58"/>
    <mergeCell ref="AP58:AR58"/>
    <mergeCell ref="A59:D59"/>
    <mergeCell ref="M59:N59"/>
    <mergeCell ref="O59:Q59"/>
    <mergeCell ref="R59:T59"/>
    <mergeCell ref="U59:V59"/>
    <mergeCell ref="W59:Y59"/>
    <mergeCell ref="AP57:AR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AE55:AG55"/>
    <mergeCell ref="AH55:AJ55"/>
    <mergeCell ref="AK55:AL55"/>
    <mergeCell ref="AM55:AO55"/>
    <mergeCell ref="AP55:AR55"/>
    <mergeCell ref="A56:D56"/>
    <mergeCell ref="E56:AR56"/>
    <mergeCell ref="AM54:AO54"/>
    <mergeCell ref="AP54:AR54"/>
    <mergeCell ref="A55:L55"/>
    <mergeCell ref="M55:N55"/>
    <mergeCell ref="O55:Q55"/>
    <mergeCell ref="R55:T55"/>
    <mergeCell ref="U55:V55"/>
    <mergeCell ref="W55:Y55"/>
    <mergeCell ref="Z55:AB55"/>
    <mergeCell ref="AC55:AD55"/>
    <mergeCell ref="W54:Y54"/>
    <mergeCell ref="Z54:AB54"/>
    <mergeCell ref="AC54:AD54"/>
    <mergeCell ref="AE54:AG54"/>
    <mergeCell ref="AH54:AJ54"/>
    <mergeCell ref="AK54:AL54"/>
    <mergeCell ref="AE53:AG53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AM52:AO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W52:Y52"/>
    <mergeCell ref="Z52:AB52"/>
    <mergeCell ref="AC52:AD52"/>
    <mergeCell ref="AE52:AG52"/>
    <mergeCell ref="AH52:AJ52"/>
    <mergeCell ref="AK52:AL52"/>
    <mergeCell ref="AE51:AG51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AM50:AO50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W50:Y50"/>
    <mergeCell ref="Z50:AB50"/>
    <mergeCell ref="AC50:AD50"/>
    <mergeCell ref="AE50:AG50"/>
    <mergeCell ref="AH50:AJ50"/>
    <mergeCell ref="AK50:AL50"/>
    <mergeCell ref="AK47:AL48"/>
    <mergeCell ref="AM47:AO48"/>
    <mergeCell ref="AP47:AR48"/>
    <mergeCell ref="A49:D49"/>
    <mergeCell ref="E49:AR49"/>
    <mergeCell ref="A50:D50"/>
    <mergeCell ref="M50:N50"/>
    <mergeCell ref="O50:Q50"/>
    <mergeCell ref="R50:T50"/>
    <mergeCell ref="U50:V50"/>
    <mergeCell ref="U47:V48"/>
    <mergeCell ref="W47:Y48"/>
    <mergeCell ref="Z47:AB48"/>
    <mergeCell ref="AC47:AD48"/>
    <mergeCell ref="AE47:AG48"/>
    <mergeCell ref="AH47:AJ48"/>
    <mergeCell ref="AK45:AR45"/>
    <mergeCell ref="A46:AR46"/>
    <mergeCell ref="A47:D48"/>
    <mergeCell ref="E47:F47"/>
    <mergeCell ref="G47:H47"/>
    <mergeCell ref="I47:J47"/>
    <mergeCell ref="K47:L47"/>
    <mergeCell ref="M47:N48"/>
    <mergeCell ref="O47:Q48"/>
    <mergeCell ref="R47:T48"/>
    <mergeCell ref="A45:B45"/>
    <mergeCell ref="C45:D45"/>
    <mergeCell ref="E45:L45"/>
    <mergeCell ref="M45:T45"/>
    <mergeCell ref="U45:AB45"/>
    <mergeCell ref="AC45:AJ45"/>
    <mergeCell ref="AK43:AR43"/>
    <mergeCell ref="A44:B44"/>
    <mergeCell ref="C44:D44"/>
    <mergeCell ref="E44:L44"/>
    <mergeCell ref="M44:T44"/>
    <mergeCell ref="U44:AB44"/>
    <mergeCell ref="AC44:AJ44"/>
    <mergeCell ref="AK44:AR44"/>
    <mergeCell ref="A43:B43"/>
    <mergeCell ref="C43:D43"/>
    <mergeCell ref="E43:L43"/>
    <mergeCell ref="M43:T43"/>
    <mergeCell ref="U43:AB43"/>
    <mergeCell ref="AC43:AJ43"/>
    <mergeCell ref="AK41:AR41"/>
    <mergeCell ref="A42:B42"/>
    <mergeCell ref="C42:D42"/>
    <mergeCell ref="E42:L42"/>
    <mergeCell ref="M42:T42"/>
    <mergeCell ref="U42:AB42"/>
    <mergeCell ref="AC42:AJ42"/>
    <mergeCell ref="AK42:AR42"/>
    <mergeCell ref="A41:B41"/>
    <mergeCell ref="C41:D41"/>
    <mergeCell ref="E41:L41"/>
    <mergeCell ref="M41:T41"/>
    <mergeCell ref="U41:AB41"/>
    <mergeCell ref="AC41:AJ41"/>
    <mergeCell ref="AK39:AR39"/>
    <mergeCell ref="A40:B40"/>
    <mergeCell ref="C40:D40"/>
    <mergeCell ref="E40:L40"/>
    <mergeCell ref="M40:T40"/>
    <mergeCell ref="U40:AB40"/>
    <mergeCell ref="AC40:AJ40"/>
    <mergeCell ref="AK40:AR40"/>
    <mergeCell ref="A39:B39"/>
    <mergeCell ref="C39:D39"/>
    <mergeCell ref="E39:L39"/>
    <mergeCell ref="M39:T39"/>
    <mergeCell ref="U39:AB39"/>
    <mergeCell ref="AC39:AJ39"/>
    <mergeCell ref="AK37:AR37"/>
    <mergeCell ref="A38:B38"/>
    <mergeCell ref="C38:D38"/>
    <mergeCell ref="E38:L38"/>
    <mergeCell ref="M38:T38"/>
    <mergeCell ref="U38:AB38"/>
    <mergeCell ref="AC38:AJ38"/>
    <mergeCell ref="AK38:AR38"/>
    <mergeCell ref="A37:B37"/>
    <mergeCell ref="C37:D37"/>
    <mergeCell ref="E37:L37"/>
    <mergeCell ref="M37:T37"/>
    <mergeCell ref="U37:AB37"/>
    <mergeCell ref="AC37:AJ37"/>
    <mergeCell ref="AC35:AJ35"/>
    <mergeCell ref="AK35:AR35"/>
    <mergeCell ref="A36:B36"/>
    <mergeCell ref="C36:D36"/>
    <mergeCell ref="E36:L36"/>
    <mergeCell ref="M36:T36"/>
    <mergeCell ref="U36:AB36"/>
    <mergeCell ref="AC36:AJ36"/>
    <mergeCell ref="AK36:AR36"/>
    <mergeCell ref="AH33:AJ33"/>
    <mergeCell ref="AK33:AM33"/>
    <mergeCell ref="AN33:AO33"/>
    <mergeCell ref="AP33:AR33"/>
    <mergeCell ref="A34:AR34"/>
    <mergeCell ref="A35:B35"/>
    <mergeCell ref="C35:D35"/>
    <mergeCell ref="E35:L35"/>
    <mergeCell ref="M35:T35"/>
    <mergeCell ref="U35:AB35"/>
    <mergeCell ref="AP32:AR32"/>
    <mergeCell ref="I33:L33"/>
    <mergeCell ref="M33:O33"/>
    <mergeCell ref="P33:Q33"/>
    <mergeCell ref="R33:T33"/>
    <mergeCell ref="U33:W33"/>
    <mergeCell ref="X33:Y33"/>
    <mergeCell ref="Z33:AB33"/>
    <mergeCell ref="AC33:AE33"/>
    <mergeCell ref="AF33:AG33"/>
    <mergeCell ref="Z32:AB32"/>
    <mergeCell ref="AC32:AE32"/>
    <mergeCell ref="AF32:AG32"/>
    <mergeCell ref="AH32:AJ32"/>
    <mergeCell ref="AK32:AM32"/>
    <mergeCell ref="AN32:AO32"/>
    <mergeCell ref="AH31:AJ31"/>
    <mergeCell ref="AK31:AM31"/>
    <mergeCell ref="AN31:AO31"/>
    <mergeCell ref="AP31:AR31"/>
    <mergeCell ref="I32:L32"/>
    <mergeCell ref="M32:O32"/>
    <mergeCell ref="P32:Q32"/>
    <mergeCell ref="R32:T32"/>
    <mergeCell ref="U32:W32"/>
    <mergeCell ref="X32:Y32"/>
    <mergeCell ref="AP30:AR30"/>
    <mergeCell ref="I31:L31"/>
    <mergeCell ref="M31:O31"/>
    <mergeCell ref="P31:Q31"/>
    <mergeCell ref="R31:T31"/>
    <mergeCell ref="U31:W31"/>
    <mergeCell ref="X31:Y31"/>
    <mergeCell ref="Z31:AB31"/>
    <mergeCell ref="AC31:AE31"/>
    <mergeCell ref="AF31:AG31"/>
    <mergeCell ref="Z30:AB30"/>
    <mergeCell ref="AC30:AE30"/>
    <mergeCell ref="AF30:AG30"/>
    <mergeCell ref="AH30:AJ30"/>
    <mergeCell ref="AK30:AM30"/>
    <mergeCell ref="AN30:AO30"/>
    <mergeCell ref="AH29:AJ29"/>
    <mergeCell ref="AK29:AM29"/>
    <mergeCell ref="AN29:AO29"/>
    <mergeCell ref="AP29:AR29"/>
    <mergeCell ref="I30:L30"/>
    <mergeCell ref="M30:O30"/>
    <mergeCell ref="P30:Q30"/>
    <mergeCell ref="R30:T30"/>
    <mergeCell ref="U30:W30"/>
    <mergeCell ref="X30:Y30"/>
    <mergeCell ref="R29:T29"/>
    <mergeCell ref="U29:W29"/>
    <mergeCell ref="X29:Y29"/>
    <mergeCell ref="Z29:AB29"/>
    <mergeCell ref="AC29:AE29"/>
    <mergeCell ref="AF29:AG29"/>
    <mergeCell ref="AF28:AG28"/>
    <mergeCell ref="AH28:AJ28"/>
    <mergeCell ref="AK28:AM28"/>
    <mergeCell ref="AN28:AO28"/>
    <mergeCell ref="AP28:AR28"/>
    <mergeCell ref="A29:D33"/>
    <mergeCell ref="E29:H33"/>
    <mergeCell ref="I29:L29"/>
    <mergeCell ref="M29:O29"/>
    <mergeCell ref="P29:Q29"/>
    <mergeCell ref="AN27:AO27"/>
    <mergeCell ref="AP27:AR27"/>
    <mergeCell ref="I28:L28"/>
    <mergeCell ref="M28:O28"/>
    <mergeCell ref="P28:Q28"/>
    <mergeCell ref="R28:T28"/>
    <mergeCell ref="U28:W28"/>
    <mergeCell ref="X28:Y28"/>
    <mergeCell ref="Z28:AB28"/>
    <mergeCell ref="AC28:AE28"/>
    <mergeCell ref="X27:Y27"/>
    <mergeCell ref="Z27:AB27"/>
    <mergeCell ref="AC27:AE27"/>
    <mergeCell ref="AF27:AG27"/>
    <mergeCell ref="AH27:AJ27"/>
    <mergeCell ref="AK27:AM27"/>
    <mergeCell ref="AF26:AG26"/>
    <mergeCell ref="AH26:AJ26"/>
    <mergeCell ref="AK26:AM26"/>
    <mergeCell ref="AN26:AO26"/>
    <mergeCell ref="AP26:AR26"/>
    <mergeCell ref="I27:L27"/>
    <mergeCell ref="M27:O27"/>
    <mergeCell ref="P27:Q27"/>
    <mergeCell ref="R27:T27"/>
    <mergeCell ref="U27:W27"/>
    <mergeCell ref="AN25:AO25"/>
    <mergeCell ref="AP25:AR25"/>
    <mergeCell ref="I26:L26"/>
    <mergeCell ref="M26:O26"/>
    <mergeCell ref="P26:Q26"/>
    <mergeCell ref="R26:T26"/>
    <mergeCell ref="U26:W26"/>
    <mergeCell ref="X26:Y26"/>
    <mergeCell ref="Z26:AB26"/>
    <mergeCell ref="AC26:AE26"/>
    <mergeCell ref="X25:Y25"/>
    <mergeCell ref="Z25:AB25"/>
    <mergeCell ref="AC25:AE25"/>
    <mergeCell ref="AF25:AG25"/>
    <mergeCell ref="AH25:AJ25"/>
    <mergeCell ref="AK25:AM25"/>
    <mergeCell ref="AM24:AN24"/>
    <mergeCell ref="AO24:AP24"/>
    <mergeCell ref="AQ24:AR24"/>
    <mergeCell ref="A25:D28"/>
    <mergeCell ref="E25:H28"/>
    <mergeCell ref="I25:L25"/>
    <mergeCell ref="M25:O25"/>
    <mergeCell ref="P25:Q25"/>
    <mergeCell ref="R25:T25"/>
    <mergeCell ref="U25:W25"/>
    <mergeCell ref="AA24:AB24"/>
    <mergeCell ref="AC24:AD24"/>
    <mergeCell ref="AE24:AF24"/>
    <mergeCell ref="AG24:AH24"/>
    <mergeCell ref="AI24:AJ24"/>
    <mergeCell ref="AK24:AL24"/>
    <mergeCell ref="AO23:AP23"/>
    <mergeCell ref="AQ23:AR23"/>
    <mergeCell ref="E24:L24"/>
    <mergeCell ref="M24:N24"/>
    <mergeCell ref="O24:P24"/>
    <mergeCell ref="Q24:R24"/>
    <mergeCell ref="S24:T24"/>
    <mergeCell ref="U24:V24"/>
    <mergeCell ref="W24:X24"/>
    <mergeCell ref="Y24:Z24"/>
    <mergeCell ref="AC23:AD23"/>
    <mergeCell ref="AE23:AF23"/>
    <mergeCell ref="AG23:AH23"/>
    <mergeCell ref="AI23:AJ23"/>
    <mergeCell ref="AK23:AL23"/>
    <mergeCell ref="AM23:AN23"/>
    <mergeCell ref="AQ22:AR22"/>
    <mergeCell ref="E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AF21:AG21"/>
    <mergeCell ref="AH21:AJ21"/>
    <mergeCell ref="AK21:AM21"/>
    <mergeCell ref="AN21:AO21"/>
    <mergeCell ref="AP21:AR21"/>
    <mergeCell ref="A22:D24"/>
    <mergeCell ref="E22:L22"/>
    <mergeCell ref="M22:N22"/>
    <mergeCell ref="O22:P22"/>
    <mergeCell ref="Q22:R22"/>
    <mergeCell ref="AO20:AP20"/>
    <mergeCell ref="AQ20:AR20"/>
    <mergeCell ref="E21:L21"/>
    <mergeCell ref="M21:O21"/>
    <mergeCell ref="P21:Q21"/>
    <mergeCell ref="R21:T21"/>
    <mergeCell ref="U21:W21"/>
    <mergeCell ref="X21:Y21"/>
    <mergeCell ref="Z21:AB21"/>
    <mergeCell ref="AC21:AE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K19:AL19"/>
    <mergeCell ref="AM19:AN19"/>
    <mergeCell ref="AO19:AP19"/>
    <mergeCell ref="AQ19:AR19"/>
    <mergeCell ref="E20:F20"/>
    <mergeCell ref="G20:H20"/>
    <mergeCell ref="I20:J20"/>
    <mergeCell ref="K20:L20"/>
    <mergeCell ref="M20:N20"/>
    <mergeCell ref="O20:P20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I18:AJ18"/>
    <mergeCell ref="AK18:AL18"/>
    <mergeCell ref="AM18:AN18"/>
    <mergeCell ref="AO18:AP18"/>
    <mergeCell ref="AQ18:AR18"/>
    <mergeCell ref="A19:D21"/>
    <mergeCell ref="E19:F19"/>
    <mergeCell ref="G19:H19"/>
    <mergeCell ref="I19:J19"/>
    <mergeCell ref="K19:L19"/>
    <mergeCell ref="W18:X18"/>
    <mergeCell ref="Y18:Z18"/>
    <mergeCell ref="AA18:AB18"/>
    <mergeCell ref="AC18:AD18"/>
    <mergeCell ref="AE18:AF18"/>
    <mergeCell ref="AG18:AH18"/>
    <mergeCell ref="AP17:AR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Z17:AB17"/>
    <mergeCell ref="AC17:AE17"/>
    <mergeCell ref="AF17:AG17"/>
    <mergeCell ref="AH17:AJ17"/>
    <mergeCell ref="AK17:AM17"/>
    <mergeCell ref="AN17:AO17"/>
    <mergeCell ref="E17:L17"/>
    <mergeCell ref="M17:O17"/>
    <mergeCell ref="P17:Q17"/>
    <mergeCell ref="R17:T17"/>
    <mergeCell ref="U17:W17"/>
    <mergeCell ref="X17:Y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O15:AP15"/>
    <mergeCell ref="AQ15:AR15"/>
    <mergeCell ref="E16:F16"/>
    <mergeCell ref="G16:H16"/>
    <mergeCell ref="I16:J16"/>
    <mergeCell ref="K16:L16"/>
    <mergeCell ref="M16:N16"/>
    <mergeCell ref="O16:P16"/>
    <mergeCell ref="Q16:R16"/>
    <mergeCell ref="S16:T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M14:AN14"/>
    <mergeCell ref="AO14:AP14"/>
    <mergeCell ref="AQ14:AR14"/>
    <mergeCell ref="A15:D17"/>
    <mergeCell ref="E15:F15"/>
    <mergeCell ref="G15:H15"/>
    <mergeCell ref="I15:J15"/>
    <mergeCell ref="K15:L15"/>
    <mergeCell ref="M15:N15"/>
    <mergeCell ref="O15:P15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AF13:AG13"/>
    <mergeCell ref="AH13:AJ13"/>
    <mergeCell ref="AK13:AM13"/>
    <mergeCell ref="AN13:AO13"/>
    <mergeCell ref="AP13:AR13"/>
    <mergeCell ref="E14:F14"/>
    <mergeCell ref="G14:H14"/>
    <mergeCell ref="I14:J14"/>
    <mergeCell ref="K14:L14"/>
    <mergeCell ref="M14:N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workbookViewId="0">
      <pane ySplit="3" topLeftCell="A34" activePane="bottomLeft" state="frozenSplit"/>
      <selection pane="bottomLeft" activeCell="U52" sqref="U52:AB52"/>
    </sheetView>
  </sheetViews>
  <sheetFormatPr defaultRowHeight="12.75" x14ac:dyDescent="0.2"/>
  <cols>
    <col min="1" max="4" width="7.140625" style="18" customWidth="1"/>
    <col min="5" max="12" width="5.28515625" style="18" customWidth="1"/>
    <col min="13" max="44" width="3.28515625" style="18" customWidth="1"/>
    <col min="45" max="16384" width="9.140625" style="18"/>
  </cols>
  <sheetData>
    <row r="1" spans="1:44" ht="30" customHeight="1" x14ac:dyDescent="0.2">
      <c r="A1" s="201" t="s">
        <v>491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20" t="s">
        <v>3</v>
      </c>
      <c r="B5" s="14" t="s">
        <v>4</v>
      </c>
      <c r="C5" s="14" t="s">
        <v>5</v>
      </c>
      <c r="D5" s="17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12" t="s">
        <v>15</v>
      </c>
      <c r="B6" s="13">
        <v>7.5</v>
      </c>
      <c r="C6" s="16">
        <v>2.500000037252903E-2</v>
      </c>
      <c r="D6" s="6">
        <v>0.31499999761581421</v>
      </c>
      <c r="E6" s="111">
        <v>35</v>
      </c>
      <c r="F6" s="112"/>
      <c r="G6" s="113" t="s">
        <v>243</v>
      </c>
      <c r="H6" s="113"/>
      <c r="I6" s="195">
        <v>7.5999997556209564E-2</v>
      </c>
      <c r="J6" s="195"/>
      <c r="K6" s="195">
        <v>7.4200000762939453</v>
      </c>
      <c r="L6" s="196"/>
      <c r="M6" s="197">
        <v>0</v>
      </c>
      <c r="N6" s="194"/>
      <c r="O6" s="182">
        <f>M16</f>
        <v>0.16377009982779367</v>
      </c>
      <c r="P6" s="182"/>
      <c r="Q6" s="182">
        <f>R16</f>
        <v>0.38631762150884719</v>
      </c>
      <c r="R6" s="182"/>
      <c r="S6" s="195"/>
      <c r="T6" s="196"/>
      <c r="U6" s="193">
        <v>0</v>
      </c>
      <c r="V6" s="194"/>
      <c r="W6" s="182">
        <f>U16</f>
        <v>0.1660834889324663</v>
      </c>
      <c r="X6" s="182"/>
      <c r="Y6" s="182">
        <f>Z16</f>
        <v>0.38751032101626126</v>
      </c>
      <c r="Z6" s="182"/>
      <c r="AA6" s="195"/>
      <c r="AB6" s="196"/>
      <c r="AC6" s="193">
        <v>0</v>
      </c>
      <c r="AD6" s="194"/>
      <c r="AE6" s="182">
        <f>AC16</f>
        <v>0.1660834889324663</v>
      </c>
      <c r="AF6" s="182"/>
      <c r="AG6" s="182">
        <f>AH16</f>
        <v>0.38751032101626126</v>
      </c>
      <c r="AH6" s="182"/>
      <c r="AI6" s="195"/>
      <c r="AJ6" s="196"/>
      <c r="AK6" s="193">
        <v>0</v>
      </c>
      <c r="AL6" s="194"/>
      <c r="AM6" s="182">
        <f>AK16</f>
        <v>0.1660834889324663</v>
      </c>
      <c r="AN6" s="182"/>
      <c r="AO6" s="182">
        <f>AP16</f>
        <v>0.38751032101626126</v>
      </c>
      <c r="AP6" s="182"/>
      <c r="AQ6" s="195"/>
      <c r="AR6" s="196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7.5999997556209564E-2</v>
      </c>
      <c r="J7" s="190"/>
      <c r="K7" s="190">
        <f>K6</f>
        <v>7.4200000762939453</v>
      </c>
      <c r="L7" s="191"/>
      <c r="M7" s="192">
        <v>15</v>
      </c>
      <c r="N7" s="52"/>
      <c r="O7" s="49">
        <f>SQRT(3)*M23*M7*S7/1000</f>
        <v>0.13873726745632037</v>
      </c>
      <c r="P7" s="49"/>
      <c r="Q7" s="49">
        <f>SQRT(3)*M23*M7*SIN(ACOS(S7))/1000</f>
        <v>7.1077215890561055E-2</v>
      </c>
      <c r="R7" s="49"/>
      <c r="S7" s="179">
        <v>0.88999998569488525</v>
      </c>
      <c r="T7" s="180"/>
      <c r="U7" s="51">
        <v>15</v>
      </c>
      <c r="V7" s="52"/>
      <c r="W7" s="49">
        <f>SQRT(3)*U23*U7*AA7/1000</f>
        <v>0.14104955304208958</v>
      </c>
      <c r="X7" s="49"/>
      <c r="Y7" s="49">
        <f>SQRT(3)*U23*U7*SIN(ACOS(AA7))/1000</f>
        <v>7.2261835025661816E-2</v>
      </c>
      <c r="Z7" s="49"/>
      <c r="AA7" s="179">
        <v>0.88999998569488525</v>
      </c>
      <c r="AB7" s="180"/>
      <c r="AC7" s="51">
        <v>15</v>
      </c>
      <c r="AD7" s="52"/>
      <c r="AE7" s="49">
        <f>SQRT(3)*AC23*AC7*AI7/1000</f>
        <v>0.14104955304208958</v>
      </c>
      <c r="AF7" s="49"/>
      <c r="AG7" s="49">
        <f>SQRT(3)*AC23*AC7*SIN(ACOS(AI7))/1000</f>
        <v>7.2261835025661816E-2</v>
      </c>
      <c r="AH7" s="49"/>
      <c r="AI7" s="179">
        <v>0.88999998569488525</v>
      </c>
      <c r="AJ7" s="180"/>
      <c r="AK7" s="51">
        <v>15</v>
      </c>
      <c r="AL7" s="52"/>
      <c r="AM7" s="49">
        <f>SQRT(3)*AK23*AK7*AQ7/1000</f>
        <v>0.14104955304208958</v>
      </c>
      <c r="AN7" s="49"/>
      <c r="AO7" s="49">
        <f>SQRT(3)*AK23*AK7*SIN(ACOS(AQ7))/1000</f>
        <v>7.2261835025661816E-2</v>
      </c>
      <c r="AP7" s="49"/>
      <c r="AQ7" s="179">
        <v>0.88999998569488525</v>
      </c>
      <c r="AR7" s="180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4</v>
      </c>
      <c r="N8" s="176"/>
      <c r="O8" s="176"/>
      <c r="P8" s="160" t="s">
        <v>18</v>
      </c>
      <c r="Q8" s="160"/>
      <c r="R8" s="173"/>
      <c r="S8" s="173"/>
      <c r="T8" s="174"/>
      <c r="U8" s="175">
        <v>4</v>
      </c>
      <c r="V8" s="176"/>
      <c r="W8" s="176"/>
      <c r="X8" s="160" t="s">
        <v>18</v>
      </c>
      <c r="Y8" s="160"/>
      <c r="Z8" s="173"/>
      <c r="AA8" s="173"/>
      <c r="AB8" s="174"/>
      <c r="AC8" s="175">
        <v>4</v>
      </c>
      <c r="AD8" s="176"/>
      <c r="AE8" s="176"/>
      <c r="AF8" s="160" t="s">
        <v>18</v>
      </c>
      <c r="AG8" s="160"/>
      <c r="AH8" s="173"/>
      <c r="AI8" s="173"/>
      <c r="AJ8" s="174"/>
      <c r="AK8" s="175">
        <v>4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12" t="s">
        <v>19</v>
      </c>
      <c r="B9" s="13">
        <v>7.5</v>
      </c>
      <c r="C9" s="16">
        <v>2.6000000536441803E-2</v>
      </c>
      <c r="D9" s="6">
        <v>0.34099999070167542</v>
      </c>
      <c r="E9" s="111">
        <v>35</v>
      </c>
      <c r="F9" s="112"/>
      <c r="G9" s="113" t="s">
        <v>244</v>
      </c>
      <c r="H9" s="113"/>
      <c r="I9" s="195">
        <v>7.6999999582767487E-2</v>
      </c>
      <c r="J9" s="195"/>
      <c r="K9" s="195">
        <v>7.4000000953674316</v>
      </c>
      <c r="L9" s="196"/>
      <c r="M9" s="197">
        <v>0</v>
      </c>
      <c r="N9" s="194"/>
      <c r="O9" s="182">
        <f>M17</f>
        <v>0.1133116645425139</v>
      </c>
      <c r="P9" s="182"/>
      <c r="Q9" s="182">
        <f>R17</f>
        <v>0.40658899388417841</v>
      </c>
      <c r="R9" s="182"/>
      <c r="S9" s="195"/>
      <c r="T9" s="196"/>
      <c r="U9" s="193">
        <v>0</v>
      </c>
      <c r="V9" s="194"/>
      <c r="W9" s="182">
        <f>U17</f>
        <v>0.11192550525472272</v>
      </c>
      <c r="X9" s="182"/>
      <c r="Y9" s="182">
        <f>Z17</f>
        <v>0.40554605944865568</v>
      </c>
      <c r="Z9" s="182"/>
      <c r="AA9" s="195"/>
      <c r="AB9" s="196"/>
      <c r="AC9" s="193">
        <v>0</v>
      </c>
      <c r="AD9" s="194"/>
      <c r="AE9" s="182">
        <f>AC17</f>
        <v>0.1133116645425139</v>
      </c>
      <c r="AF9" s="182"/>
      <c r="AG9" s="182">
        <f>AH17</f>
        <v>0.40658899388417841</v>
      </c>
      <c r="AH9" s="182"/>
      <c r="AI9" s="195"/>
      <c r="AJ9" s="196"/>
      <c r="AK9" s="193">
        <v>0</v>
      </c>
      <c r="AL9" s="194"/>
      <c r="AM9" s="182">
        <f>AK17</f>
        <v>0.1133116645425139</v>
      </c>
      <c r="AN9" s="182"/>
      <c r="AO9" s="182">
        <f>AP17</f>
        <v>0.40658899388417841</v>
      </c>
      <c r="AP9" s="182"/>
      <c r="AQ9" s="195"/>
      <c r="AR9" s="196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20</v>
      </c>
      <c r="H10" s="106"/>
      <c r="I10" s="190">
        <f>I9</f>
        <v>7.6999999582767487E-2</v>
      </c>
      <c r="J10" s="190"/>
      <c r="K10" s="190">
        <f>K9</f>
        <v>7.4000000953674316</v>
      </c>
      <c r="L10" s="191"/>
      <c r="M10" s="192">
        <v>10</v>
      </c>
      <c r="N10" s="52"/>
      <c r="O10" s="49">
        <f>SQRT(3)*M24*M10*S10/1000</f>
        <v>8.7295364645173484E-2</v>
      </c>
      <c r="P10" s="49"/>
      <c r="Q10" s="49">
        <f>SQRT(3)*M24*M10*SIN(ACOS(S10))/1000</f>
        <v>6.547152077387533E-2</v>
      </c>
      <c r="R10" s="49"/>
      <c r="S10" s="179">
        <v>0.80000001192092896</v>
      </c>
      <c r="T10" s="180"/>
      <c r="U10" s="51">
        <v>10</v>
      </c>
      <c r="V10" s="52"/>
      <c r="W10" s="49">
        <f>SQRT(3)*U24*U10*AA10/1000</f>
        <v>8.5909718692671069E-2</v>
      </c>
      <c r="X10" s="49"/>
      <c r="Y10" s="49">
        <f>SQRT(3)*U24*U10*SIN(ACOS(AA10))/1000</f>
        <v>6.443228635251462E-2</v>
      </c>
      <c r="Z10" s="49"/>
      <c r="AA10" s="179">
        <v>0.80000001192092896</v>
      </c>
      <c r="AB10" s="180"/>
      <c r="AC10" s="51">
        <v>10</v>
      </c>
      <c r="AD10" s="52"/>
      <c r="AE10" s="49">
        <f>SQRT(3)*AC24*AC10*AI10/1000</f>
        <v>8.7295364645173484E-2</v>
      </c>
      <c r="AF10" s="49"/>
      <c r="AG10" s="49">
        <f>SQRT(3)*AC24*AC10*SIN(ACOS(AI10))/1000</f>
        <v>6.547152077387533E-2</v>
      </c>
      <c r="AH10" s="49"/>
      <c r="AI10" s="179">
        <v>0.80000001192092896</v>
      </c>
      <c r="AJ10" s="180"/>
      <c r="AK10" s="51">
        <v>10</v>
      </c>
      <c r="AL10" s="52"/>
      <c r="AM10" s="49">
        <f>SQRT(3)*AK24*AK10*AQ10/1000</f>
        <v>8.7295364645173484E-2</v>
      </c>
      <c r="AN10" s="49"/>
      <c r="AO10" s="49">
        <f>SQRT(3)*AK24*AK10*SIN(ACOS(AQ10))/1000</f>
        <v>6.547152077387533E-2</v>
      </c>
      <c r="AP10" s="49"/>
      <c r="AQ10" s="179">
        <v>0.80000001192092896</v>
      </c>
      <c r="AR10" s="180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4</v>
      </c>
      <c r="N11" s="176"/>
      <c r="O11" s="176"/>
      <c r="P11" s="160" t="s">
        <v>18</v>
      </c>
      <c r="Q11" s="160"/>
      <c r="R11" s="173"/>
      <c r="S11" s="173"/>
      <c r="T11" s="174"/>
      <c r="U11" s="175">
        <v>4</v>
      </c>
      <c r="V11" s="176"/>
      <c r="W11" s="176"/>
      <c r="X11" s="160" t="s">
        <v>18</v>
      </c>
      <c r="Y11" s="160"/>
      <c r="Z11" s="173"/>
      <c r="AA11" s="173"/>
      <c r="AB11" s="174"/>
      <c r="AC11" s="175">
        <v>4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4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86" t="s">
        <v>21</v>
      </c>
      <c r="B12" s="79"/>
      <c r="C12" s="79"/>
      <c r="D12" s="79"/>
      <c r="E12" s="177" t="s">
        <v>22</v>
      </c>
      <c r="F12" s="113"/>
      <c r="G12" s="113"/>
      <c r="H12" s="113"/>
      <c r="I12" s="113"/>
      <c r="J12" s="113"/>
      <c r="K12" s="113"/>
      <c r="L12" s="114"/>
      <c r="M12" s="178">
        <f>SUM(M6,M9)</f>
        <v>0</v>
      </c>
      <c r="N12" s="167"/>
      <c r="O12" s="171">
        <f>SUM(O6,O9)</f>
        <v>0.27708176437030757</v>
      </c>
      <c r="P12" s="167"/>
      <c r="Q12" s="171">
        <f>SUM(Q6,Q9)</f>
        <v>0.79290661539302554</v>
      </c>
      <c r="R12" s="167"/>
      <c r="S12" s="167"/>
      <c r="T12" s="168"/>
      <c r="U12" s="172">
        <f>SUM(U6,U9)</f>
        <v>0</v>
      </c>
      <c r="V12" s="167"/>
      <c r="W12" s="171">
        <f>SUM(W6,W9)</f>
        <v>0.27800899418718905</v>
      </c>
      <c r="X12" s="167"/>
      <c r="Y12" s="171">
        <f>SUM(Y6,Y9)</f>
        <v>0.79305638046491689</v>
      </c>
      <c r="Z12" s="167"/>
      <c r="AA12" s="167"/>
      <c r="AB12" s="168"/>
      <c r="AC12" s="172">
        <f>SUM(AC6,AC9)</f>
        <v>0</v>
      </c>
      <c r="AD12" s="167"/>
      <c r="AE12" s="171">
        <f>SUM(AE6,AE9)</f>
        <v>0.27939515347498023</v>
      </c>
      <c r="AF12" s="167"/>
      <c r="AG12" s="171">
        <f>SUM(AG6,AG9)</f>
        <v>0.79409931490043961</v>
      </c>
      <c r="AH12" s="167"/>
      <c r="AI12" s="167"/>
      <c r="AJ12" s="168"/>
      <c r="AK12" s="172">
        <f>SUM(AK6,AK9)</f>
        <v>0</v>
      </c>
      <c r="AL12" s="167"/>
      <c r="AM12" s="171">
        <f>SUM(AM6,AM9)</f>
        <v>0.27939515347498023</v>
      </c>
      <c r="AN12" s="167"/>
      <c r="AO12" s="171">
        <f>SUM(AO6,AO9)</f>
        <v>0.79409931490043961</v>
      </c>
      <c r="AP12" s="167"/>
      <c r="AQ12" s="167"/>
      <c r="AR12" s="168"/>
    </row>
    <row r="13" spans="1:44" ht="13.5" thickBot="1" x14ac:dyDescent="0.25">
      <c r="A13" s="87"/>
      <c r="B13" s="82"/>
      <c r="C13" s="82"/>
      <c r="D13" s="82"/>
      <c r="E13" s="169" t="s">
        <v>23</v>
      </c>
      <c r="F13" s="99"/>
      <c r="G13" s="99"/>
      <c r="H13" s="99"/>
      <c r="I13" s="99"/>
      <c r="J13" s="99"/>
      <c r="K13" s="99"/>
      <c r="L13" s="100"/>
      <c r="M13" s="170">
        <f>SUM(M7,M10)</f>
        <v>25</v>
      </c>
      <c r="N13" s="165"/>
      <c r="O13" s="63">
        <f>SUM(O7,O10)</f>
        <v>0.22603263210149385</v>
      </c>
      <c r="P13" s="165"/>
      <c r="Q13" s="63">
        <f>SUM(Q7,Q10)</f>
        <v>0.1365487366644364</v>
      </c>
      <c r="R13" s="165"/>
      <c r="S13" s="165"/>
      <c r="T13" s="166"/>
      <c r="U13" s="65">
        <f>SUM(U7,U10)</f>
        <v>25</v>
      </c>
      <c r="V13" s="165"/>
      <c r="W13" s="63">
        <f>SUM(W7,W10)</f>
        <v>0.22695927173476066</v>
      </c>
      <c r="X13" s="165"/>
      <c r="Y13" s="63">
        <f>SUM(Y7,Y10)</f>
        <v>0.13669412137817644</v>
      </c>
      <c r="Z13" s="165"/>
      <c r="AA13" s="165"/>
      <c r="AB13" s="166"/>
      <c r="AC13" s="65">
        <f>SUM(AC7,AC10)</f>
        <v>25</v>
      </c>
      <c r="AD13" s="165"/>
      <c r="AE13" s="63">
        <f>SUM(AE7,AE10)</f>
        <v>0.22834491768726306</v>
      </c>
      <c r="AF13" s="165"/>
      <c r="AG13" s="63">
        <f>SUM(AG7,AG10)</f>
        <v>0.13773335579953716</v>
      </c>
      <c r="AH13" s="165"/>
      <c r="AI13" s="165"/>
      <c r="AJ13" s="166"/>
      <c r="AK13" s="65">
        <f>SUM(AK7,AK10)</f>
        <v>25</v>
      </c>
      <c r="AL13" s="165"/>
      <c r="AM13" s="63">
        <f>SUM(AM7,AM10)</f>
        <v>0.22834491768726306</v>
      </c>
      <c r="AN13" s="165"/>
      <c r="AO13" s="63">
        <f>SUM(AO7,AO10)</f>
        <v>0.13773335579953716</v>
      </c>
      <c r="AP13" s="165"/>
      <c r="AQ13" s="165"/>
      <c r="AR13" s="166"/>
    </row>
    <row r="14" spans="1:44" x14ac:dyDescent="0.2">
      <c r="A14" s="86" t="s">
        <v>24</v>
      </c>
      <c r="B14" s="79"/>
      <c r="C14" s="79"/>
      <c r="D14" s="79"/>
      <c r="E14" s="79" t="s">
        <v>25</v>
      </c>
      <c r="F14" s="79"/>
      <c r="G14" s="79"/>
      <c r="H14" s="79"/>
      <c r="I14" s="154" t="s">
        <v>15</v>
      </c>
      <c r="J14" s="155"/>
      <c r="K14" s="155"/>
      <c r="L14" s="156"/>
      <c r="M14" s="163">
        <f>I6*(POWER(O7,2)+POWER(Q7,2))/POWER(B6,2)</f>
        <v>3.2831998944282529E-5</v>
      </c>
      <c r="N14" s="163"/>
      <c r="O14" s="163"/>
      <c r="P14" s="164" t="s">
        <v>26</v>
      </c>
      <c r="Q14" s="164"/>
      <c r="R14" s="157">
        <f>K6*(POWER(O7,2)+POWER(Q7,2))/(100*B6)</f>
        <v>2.4040800247192377E-4</v>
      </c>
      <c r="S14" s="157"/>
      <c r="T14" s="158"/>
      <c r="U14" s="162">
        <f>I6*(POWER(W7,2)+POWER(Y7,2))/POWER(B6,2)</f>
        <v>3.3935517847702544E-5</v>
      </c>
      <c r="V14" s="163"/>
      <c r="W14" s="163"/>
      <c r="X14" s="164" t="s">
        <v>26</v>
      </c>
      <c r="Y14" s="164"/>
      <c r="Z14" s="157">
        <f>K6*(POWER(W7,2)+POWER(Y7,2))/(100*B6)</f>
        <v>2.4848837478527069E-4</v>
      </c>
      <c r="AA14" s="157"/>
      <c r="AB14" s="158"/>
      <c r="AC14" s="162">
        <f>I6*(POWER(AE7,2)+POWER(AG7,2))/POWER(B6,2)</f>
        <v>3.3935517847702544E-5</v>
      </c>
      <c r="AD14" s="163"/>
      <c r="AE14" s="163"/>
      <c r="AF14" s="164" t="s">
        <v>26</v>
      </c>
      <c r="AG14" s="164"/>
      <c r="AH14" s="157">
        <f>K6*(POWER(AE7,2)+POWER(AG7,2))/(100*B6)</f>
        <v>2.4848837478527069E-4</v>
      </c>
      <c r="AI14" s="157"/>
      <c r="AJ14" s="158"/>
      <c r="AK14" s="162">
        <f>I6*(POWER(AM7,2)+POWER(AO7,2))/POWER(B6,2)</f>
        <v>3.3935517847702544E-5</v>
      </c>
      <c r="AL14" s="163"/>
      <c r="AM14" s="163"/>
      <c r="AN14" s="164" t="s">
        <v>26</v>
      </c>
      <c r="AO14" s="164"/>
      <c r="AP14" s="157">
        <f>K6*(POWER(AM7,2)+POWER(AO7,2))/(100*B6)</f>
        <v>2.4848837478527069E-4</v>
      </c>
      <c r="AQ14" s="157"/>
      <c r="AR14" s="158"/>
    </row>
    <row r="15" spans="1:44" ht="13.5" thickBot="1" x14ac:dyDescent="0.25">
      <c r="A15" s="87"/>
      <c r="B15" s="82"/>
      <c r="C15" s="82"/>
      <c r="D15" s="82"/>
      <c r="E15" s="82"/>
      <c r="F15" s="82"/>
      <c r="G15" s="82"/>
      <c r="H15" s="82"/>
      <c r="I15" s="159" t="s">
        <v>19</v>
      </c>
      <c r="J15" s="160"/>
      <c r="K15" s="160"/>
      <c r="L15" s="161"/>
      <c r="M15" s="145">
        <f>I9*(POWER(O10,2)+POWER(Q10,2))/POWER(B9,2)</f>
        <v>1.6299360898618706E-5</v>
      </c>
      <c r="N15" s="145"/>
      <c r="O15" s="145"/>
      <c r="P15" s="146" t="s">
        <v>26</v>
      </c>
      <c r="Q15" s="146"/>
      <c r="R15" s="142">
        <f>K9*(POWER(O10,2)+POWER(Q10,2))/(100*B9)</f>
        <v>1.1748240862770098E-4</v>
      </c>
      <c r="S15" s="142"/>
      <c r="T15" s="143"/>
      <c r="U15" s="144">
        <f>I9*(POWER(W10,2)+POWER(Y10,2))/POWER(B9,2)</f>
        <v>1.5786025609855671E-5</v>
      </c>
      <c r="V15" s="145"/>
      <c r="W15" s="145"/>
      <c r="X15" s="146" t="s">
        <v>26</v>
      </c>
      <c r="Y15" s="146"/>
      <c r="Z15" s="142">
        <f>K9*(POWER(W10,2)+POWER(Y10,2))/(100*B9)</f>
        <v>1.1378239446563723E-4</v>
      </c>
      <c r="AA15" s="142"/>
      <c r="AB15" s="143"/>
      <c r="AC15" s="144">
        <f>I9*(POWER(AE10,2)+POWER(AG10,2))/POWER(B9,2)</f>
        <v>1.6299360898618706E-5</v>
      </c>
      <c r="AD15" s="145"/>
      <c r="AE15" s="145"/>
      <c r="AF15" s="146" t="s">
        <v>26</v>
      </c>
      <c r="AG15" s="146"/>
      <c r="AH15" s="142">
        <f>K9*(POWER(AE10,2)+POWER(AG10,2))/(100*B9)</f>
        <v>1.1748240862770098E-4</v>
      </c>
      <c r="AI15" s="142"/>
      <c r="AJ15" s="143"/>
      <c r="AK15" s="144">
        <f>I9*(POWER(AM10,2)+POWER(AO10,2))/POWER(B9,2)</f>
        <v>1.6299360898618706E-5</v>
      </c>
      <c r="AL15" s="145"/>
      <c r="AM15" s="145"/>
      <c r="AN15" s="146" t="s">
        <v>26</v>
      </c>
      <c r="AO15" s="146"/>
      <c r="AP15" s="142">
        <f>K9*(POWER(AM10,2)+POWER(AO10,2))/(100*B9)</f>
        <v>1.1748240862770098E-4</v>
      </c>
      <c r="AQ15" s="142"/>
      <c r="AR15" s="143"/>
    </row>
    <row r="16" spans="1:44" x14ac:dyDescent="0.2">
      <c r="A16" s="147" t="s">
        <v>27</v>
      </c>
      <c r="B16" s="148"/>
      <c r="C16" s="148"/>
      <c r="D16" s="148"/>
      <c r="E16" s="79" t="s">
        <v>28</v>
      </c>
      <c r="F16" s="79"/>
      <c r="G16" s="79"/>
      <c r="H16" s="79"/>
      <c r="I16" s="154" t="s">
        <v>15</v>
      </c>
      <c r="J16" s="155"/>
      <c r="K16" s="155"/>
      <c r="L16" s="156"/>
      <c r="M16" s="135">
        <f>SUM(O7:P7)+C6+M14</f>
        <v>0.16377009982779367</v>
      </c>
      <c r="N16" s="135"/>
      <c r="O16" s="135"/>
      <c r="P16" s="136" t="s">
        <v>26</v>
      </c>
      <c r="Q16" s="136"/>
      <c r="R16" s="137">
        <f>SUM(Q7:R7)+D6+R14</f>
        <v>0.38631762150884719</v>
      </c>
      <c r="S16" s="137"/>
      <c r="T16" s="138"/>
      <c r="U16" s="134">
        <f>SUM(W7:X7)+C6+U14</f>
        <v>0.1660834889324663</v>
      </c>
      <c r="V16" s="135"/>
      <c r="W16" s="135"/>
      <c r="X16" s="136" t="s">
        <v>26</v>
      </c>
      <c r="Y16" s="136"/>
      <c r="Z16" s="137">
        <f>SUM(Y7:Z7)+D6+Z14</f>
        <v>0.38751032101626126</v>
      </c>
      <c r="AA16" s="137"/>
      <c r="AB16" s="138"/>
      <c r="AC16" s="134">
        <f>SUM(AE7:AF7)+C6+AC14</f>
        <v>0.1660834889324663</v>
      </c>
      <c r="AD16" s="135"/>
      <c r="AE16" s="135"/>
      <c r="AF16" s="136" t="s">
        <v>26</v>
      </c>
      <c r="AG16" s="136"/>
      <c r="AH16" s="137">
        <f>SUM(AG7:AH7)+D6+AH14</f>
        <v>0.38751032101626126</v>
      </c>
      <c r="AI16" s="137"/>
      <c r="AJ16" s="138"/>
      <c r="AK16" s="134">
        <f>SUM(AM7:AN7)+C6+AK14</f>
        <v>0.1660834889324663</v>
      </c>
      <c r="AL16" s="135"/>
      <c r="AM16" s="135"/>
      <c r="AN16" s="136" t="s">
        <v>26</v>
      </c>
      <c r="AO16" s="136"/>
      <c r="AP16" s="137">
        <f>SUM(AO7:AP7)+D6+AP14</f>
        <v>0.38751032101626126</v>
      </c>
      <c r="AQ16" s="137"/>
      <c r="AR16" s="138"/>
    </row>
    <row r="17" spans="1:44" x14ac:dyDescent="0.2">
      <c r="A17" s="149"/>
      <c r="B17" s="150"/>
      <c r="C17" s="150"/>
      <c r="D17" s="150"/>
      <c r="E17" s="153"/>
      <c r="F17" s="153"/>
      <c r="G17" s="153"/>
      <c r="H17" s="153"/>
      <c r="I17" s="139" t="s">
        <v>19</v>
      </c>
      <c r="J17" s="140"/>
      <c r="K17" s="140"/>
      <c r="L17" s="141"/>
      <c r="M17" s="130">
        <f>SUM(O10:P10)+C9+M15</f>
        <v>0.1133116645425139</v>
      </c>
      <c r="N17" s="130"/>
      <c r="O17" s="130"/>
      <c r="P17" s="131" t="s">
        <v>26</v>
      </c>
      <c r="Q17" s="131"/>
      <c r="R17" s="132">
        <f>SUM(Q10:R10)+D9+R15</f>
        <v>0.40658899388417841</v>
      </c>
      <c r="S17" s="132"/>
      <c r="T17" s="133"/>
      <c r="U17" s="129">
        <f>SUM(W10:X10)+C9+U15</f>
        <v>0.11192550525472272</v>
      </c>
      <c r="V17" s="130"/>
      <c r="W17" s="130"/>
      <c r="X17" s="131" t="s">
        <v>26</v>
      </c>
      <c r="Y17" s="131"/>
      <c r="Z17" s="132">
        <f>SUM(Y10:Z10)+D9+Z15</f>
        <v>0.40554605944865568</v>
      </c>
      <c r="AA17" s="132"/>
      <c r="AB17" s="133"/>
      <c r="AC17" s="129">
        <f>SUM(AE10:AF10)+C9+AC15</f>
        <v>0.1133116645425139</v>
      </c>
      <c r="AD17" s="130"/>
      <c r="AE17" s="130"/>
      <c r="AF17" s="131" t="s">
        <v>26</v>
      </c>
      <c r="AG17" s="131"/>
      <c r="AH17" s="132">
        <f>SUM(AG10:AH10)+D9+AH15</f>
        <v>0.40658899388417841</v>
      </c>
      <c r="AI17" s="132"/>
      <c r="AJ17" s="133"/>
      <c r="AK17" s="129">
        <f>SUM(AM10:AN10)+C9+AK15</f>
        <v>0.1133116645425139</v>
      </c>
      <c r="AL17" s="130"/>
      <c r="AM17" s="130"/>
      <c r="AN17" s="131" t="s">
        <v>26</v>
      </c>
      <c r="AO17" s="131"/>
      <c r="AP17" s="132">
        <f>SUM(AO10:AP10)+D9+AP15</f>
        <v>0.40658899388417841</v>
      </c>
      <c r="AQ17" s="132"/>
      <c r="AR17" s="133"/>
    </row>
    <row r="18" spans="1:44" ht="13.5" thickBot="1" x14ac:dyDescent="0.25">
      <c r="A18" s="151"/>
      <c r="B18" s="152"/>
      <c r="C18" s="152"/>
      <c r="D18" s="152"/>
      <c r="E18" s="82"/>
      <c r="F18" s="82"/>
      <c r="G18" s="82"/>
      <c r="H18" s="82"/>
      <c r="I18" s="126" t="s">
        <v>29</v>
      </c>
      <c r="J18" s="127"/>
      <c r="K18" s="127"/>
      <c r="L18" s="128"/>
      <c r="M18" s="124">
        <f>SUM(M16,M17)</f>
        <v>0.27708176437030757</v>
      </c>
      <c r="N18" s="124"/>
      <c r="O18" s="124"/>
      <c r="P18" s="125" t="s">
        <v>26</v>
      </c>
      <c r="Q18" s="125"/>
      <c r="R18" s="115">
        <f>SUM(R16,R17)</f>
        <v>0.79290661539302554</v>
      </c>
      <c r="S18" s="115"/>
      <c r="T18" s="116"/>
      <c r="U18" s="123">
        <f>SUM(U16,U17)</f>
        <v>0.27800899418718905</v>
      </c>
      <c r="V18" s="124"/>
      <c r="W18" s="124"/>
      <c r="X18" s="125" t="s">
        <v>26</v>
      </c>
      <c r="Y18" s="125"/>
      <c r="Z18" s="115">
        <f>SUM(Z16,Z17)</f>
        <v>0.79305638046491689</v>
      </c>
      <c r="AA18" s="115"/>
      <c r="AB18" s="116"/>
      <c r="AC18" s="123">
        <f>SUM(AC16,AC17)</f>
        <v>0.27939515347498023</v>
      </c>
      <c r="AD18" s="124"/>
      <c r="AE18" s="124"/>
      <c r="AF18" s="125" t="s">
        <v>26</v>
      </c>
      <c r="AG18" s="125"/>
      <c r="AH18" s="115">
        <f>SUM(AH16,AH17)</f>
        <v>0.79409931490043961</v>
      </c>
      <c r="AI18" s="115"/>
      <c r="AJ18" s="116"/>
      <c r="AK18" s="123">
        <f>SUM(AK16,AK17)</f>
        <v>0.27939515347498023</v>
      </c>
      <c r="AL18" s="124"/>
      <c r="AM18" s="124"/>
      <c r="AN18" s="125" t="s">
        <v>26</v>
      </c>
      <c r="AO18" s="125"/>
      <c r="AP18" s="115">
        <f>SUM(AP16,AP17)</f>
        <v>0.79409931490043961</v>
      </c>
      <c r="AQ18" s="115"/>
      <c r="AR18" s="116"/>
    </row>
    <row r="19" spans="1:44" ht="30" customHeight="1" thickBot="1" x14ac:dyDescent="0.2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 thickBot="1" x14ac:dyDescent="0.25">
      <c r="A20" s="117" t="s">
        <v>7</v>
      </c>
      <c r="B20" s="118"/>
      <c r="C20" s="118" t="s">
        <v>3</v>
      </c>
      <c r="D20" s="118"/>
      <c r="E20" s="118" t="s">
        <v>31</v>
      </c>
      <c r="F20" s="118"/>
      <c r="G20" s="118"/>
      <c r="H20" s="118"/>
      <c r="I20" s="118"/>
      <c r="J20" s="118"/>
      <c r="K20" s="118"/>
      <c r="L20" s="119"/>
      <c r="M20" s="120" t="s">
        <v>32</v>
      </c>
      <c r="N20" s="121"/>
      <c r="O20" s="121"/>
      <c r="P20" s="121"/>
      <c r="Q20" s="121"/>
      <c r="R20" s="121"/>
      <c r="S20" s="121"/>
      <c r="T20" s="122"/>
      <c r="U20" s="120" t="s">
        <v>32</v>
      </c>
      <c r="V20" s="121"/>
      <c r="W20" s="121"/>
      <c r="X20" s="121"/>
      <c r="Y20" s="121"/>
      <c r="Z20" s="121"/>
      <c r="AA20" s="121"/>
      <c r="AB20" s="122"/>
      <c r="AC20" s="120" t="s">
        <v>32</v>
      </c>
      <c r="AD20" s="121"/>
      <c r="AE20" s="121"/>
      <c r="AF20" s="121"/>
      <c r="AG20" s="121"/>
      <c r="AH20" s="121"/>
      <c r="AI20" s="121"/>
      <c r="AJ20" s="122"/>
      <c r="AK20" s="120" t="s">
        <v>32</v>
      </c>
      <c r="AL20" s="121"/>
      <c r="AM20" s="121"/>
      <c r="AN20" s="121"/>
      <c r="AO20" s="121"/>
      <c r="AP20" s="121"/>
      <c r="AQ20" s="121"/>
      <c r="AR20" s="122"/>
    </row>
    <row r="21" spans="1:44" x14ac:dyDescent="0.2">
      <c r="A21" s="111">
        <v>35</v>
      </c>
      <c r="B21" s="112"/>
      <c r="C21" s="112" t="s">
        <v>243</v>
      </c>
      <c r="D21" s="112"/>
      <c r="E21" s="113" t="s">
        <v>33</v>
      </c>
      <c r="F21" s="113"/>
      <c r="G21" s="113"/>
      <c r="H21" s="113"/>
      <c r="I21" s="113"/>
      <c r="J21" s="113"/>
      <c r="K21" s="113"/>
      <c r="L21" s="114"/>
      <c r="M21" s="108">
        <v>38</v>
      </c>
      <c r="N21" s="109"/>
      <c r="O21" s="109"/>
      <c r="P21" s="109"/>
      <c r="Q21" s="109"/>
      <c r="R21" s="109"/>
      <c r="S21" s="109"/>
      <c r="T21" s="110"/>
      <c r="U21" s="108">
        <v>38</v>
      </c>
      <c r="V21" s="109"/>
      <c r="W21" s="109"/>
      <c r="X21" s="109"/>
      <c r="Y21" s="109"/>
      <c r="Z21" s="109"/>
      <c r="AA21" s="109"/>
      <c r="AB21" s="110"/>
      <c r="AC21" s="108">
        <v>38</v>
      </c>
      <c r="AD21" s="109"/>
      <c r="AE21" s="109"/>
      <c r="AF21" s="109"/>
      <c r="AG21" s="109"/>
      <c r="AH21" s="109"/>
      <c r="AI21" s="109"/>
      <c r="AJ21" s="110"/>
      <c r="AK21" s="108">
        <v>38</v>
      </c>
      <c r="AL21" s="109"/>
      <c r="AM21" s="109"/>
      <c r="AN21" s="109"/>
      <c r="AO21" s="109"/>
      <c r="AP21" s="109"/>
      <c r="AQ21" s="109"/>
      <c r="AR21" s="110"/>
    </row>
    <row r="22" spans="1:44" x14ac:dyDescent="0.2">
      <c r="A22" s="104">
        <v>35</v>
      </c>
      <c r="B22" s="105"/>
      <c r="C22" s="105" t="s">
        <v>244</v>
      </c>
      <c r="D22" s="105"/>
      <c r="E22" s="106" t="s">
        <v>34</v>
      </c>
      <c r="F22" s="106"/>
      <c r="G22" s="106"/>
      <c r="H22" s="106"/>
      <c r="I22" s="106"/>
      <c r="J22" s="106"/>
      <c r="K22" s="106"/>
      <c r="L22" s="107"/>
      <c r="M22" s="94">
        <v>37</v>
      </c>
      <c r="N22" s="95"/>
      <c r="O22" s="95"/>
      <c r="P22" s="95"/>
      <c r="Q22" s="95"/>
      <c r="R22" s="95"/>
      <c r="S22" s="95"/>
      <c r="T22" s="96"/>
      <c r="U22" s="94">
        <v>37</v>
      </c>
      <c r="V22" s="95"/>
      <c r="W22" s="95"/>
      <c r="X22" s="95"/>
      <c r="Y22" s="95"/>
      <c r="Z22" s="95"/>
      <c r="AA22" s="95"/>
      <c r="AB22" s="96"/>
      <c r="AC22" s="94">
        <v>37</v>
      </c>
      <c r="AD22" s="95"/>
      <c r="AE22" s="95"/>
      <c r="AF22" s="95"/>
      <c r="AG22" s="95"/>
      <c r="AH22" s="95"/>
      <c r="AI22" s="95"/>
      <c r="AJ22" s="96"/>
      <c r="AK22" s="94">
        <v>37</v>
      </c>
      <c r="AL22" s="95"/>
      <c r="AM22" s="95"/>
      <c r="AN22" s="95"/>
      <c r="AO22" s="95"/>
      <c r="AP22" s="95"/>
      <c r="AQ22" s="95"/>
      <c r="AR22" s="96"/>
    </row>
    <row r="23" spans="1:44" x14ac:dyDescent="0.2">
      <c r="A23" s="104">
        <v>6</v>
      </c>
      <c r="B23" s="105"/>
      <c r="C23" s="105" t="s">
        <v>16</v>
      </c>
      <c r="D23" s="105"/>
      <c r="E23" s="106" t="s">
        <v>35</v>
      </c>
      <c r="F23" s="106"/>
      <c r="G23" s="106"/>
      <c r="H23" s="106"/>
      <c r="I23" s="106"/>
      <c r="J23" s="106"/>
      <c r="K23" s="106"/>
      <c r="L23" s="107"/>
      <c r="M23" s="94">
        <v>6</v>
      </c>
      <c r="N23" s="95"/>
      <c r="O23" s="95"/>
      <c r="P23" s="95"/>
      <c r="Q23" s="95"/>
      <c r="R23" s="95"/>
      <c r="S23" s="95"/>
      <c r="T23" s="96"/>
      <c r="U23" s="94">
        <v>6.0999999046325684</v>
      </c>
      <c r="V23" s="95"/>
      <c r="W23" s="95"/>
      <c r="X23" s="95"/>
      <c r="Y23" s="95"/>
      <c r="Z23" s="95"/>
      <c r="AA23" s="95"/>
      <c r="AB23" s="96"/>
      <c r="AC23" s="94">
        <v>6.0999999046325684</v>
      </c>
      <c r="AD23" s="95"/>
      <c r="AE23" s="95"/>
      <c r="AF23" s="95"/>
      <c r="AG23" s="95"/>
      <c r="AH23" s="95"/>
      <c r="AI23" s="95"/>
      <c r="AJ23" s="96"/>
      <c r="AK23" s="94">
        <v>6.0999999046325684</v>
      </c>
      <c r="AL23" s="95"/>
      <c r="AM23" s="95"/>
      <c r="AN23" s="95"/>
      <c r="AO23" s="95"/>
      <c r="AP23" s="95"/>
      <c r="AQ23" s="95"/>
      <c r="AR23" s="96"/>
    </row>
    <row r="24" spans="1:44" ht="13.5" thickBot="1" x14ac:dyDescent="0.25">
      <c r="A24" s="97">
        <v>6</v>
      </c>
      <c r="B24" s="98"/>
      <c r="C24" s="98" t="s">
        <v>20</v>
      </c>
      <c r="D24" s="98"/>
      <c r="E24" s="99" t="s">
        <v>36</v>
      </c>
      <c r="F24" s="99"/>
      <c r="G24" s="99"/>
      <c r="H24" s="99"/>
      <c r="I24" s="99"/>
      <c r="J24" s="99"/>
      <c r="K24" s="99"/>
      <c r="L24" s="100"/>
      <c r="M24" s="101">
        <v>6.3000001907348633</v>
      </c>
      <c r="N24" s="102"/>
      <c r="O24" s="102"/>
      <c r="P24" s="102"/>
      <c r="Q24" s="102"/>
      <c r="R24" s="102"/>
      <c r="S24" s="102"/>
      <c r="T24" s="103"/>
      <c r="U24" s="101">
        <v>6.1999998092651367</v>
      </c>
      <c r="V24" s="102"/>
      <c r="W24" s="102"/>
      <c r="X24" s="102"/>
      <c r="Y24" s="102"/>
      <c r="Z24" s="102"/>
      <c r="AA24" s="102"/>
      <c r="AB24" s="103"/>
      <c r="AC24" s="101">
        <v>6.3000001907348633</v>
      </c>
      <c r="AD24" s="102"/>
      <c r="AE24" s="102"/>
      <c r="AF24" s="102"/>
      <c r="AG24" s="102"/>
      <c r="AH24" s="102"/>
      <c r="AI24" s="102"/>
      <c r="AJ24" s="103"/>
      <c r="AK24" s="101">
        <v>6.3000001907348633</v>
      </c>
      <c r="AL24" s="102"/>
      <c r="AM24" s="102"/>
      <c r="AN24" s="102"/>
      <c r="AO24" s="102"/>
      <c r="AP24" s="102"/>
      <c r="AQ24" s="102"/>
      <c r="AR24" s="103"/>
    </row>
    <row r="25" spans="1:44" ht="30" customHeight="1" thickBot="1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4" ht="15" customHeight="1" x14ac:dyDescent="0.2">
      <c r="A26" s="89" t="s">
        <v>3</v>
      </c>
      <c r="B26" s="90"/>
      <c r="C26" s="90"/>
      <c r="D26" s="90"/>
      <c r="E26" s="90" t="s">
        <v>38</v>
      </c>
      <c r="F26" s="90"/>
      <c r="G26" s="90" t="s">
        <v>39</v>
      </c>
      <c r="H26" s="90"/>
      <c r="I26" s="90" t="s">
        <v>40</v>
      </c>
      <c r="J26" s="90"/>
      <c r="K26" s="90" t="s">
        <v>41</v>
      </c>
      <c r="L26" s="93"/>
      <c r="M26" s="86" t="s">
        <v>11</v>
      </c>
      <c r="N26" s="80"/>
      <c r="O26" s="78" t="s">
        <v>12</v>
      </c>
      <c r="P26" s="79"/>
      <c r="Q26" s="80"/>
      <c r="R26" s="78" t="s">
        <v>13</v>
      </c>
      <c r="S26" s="79"/>
      <c r="T26" s="84"/>
      <c r="U26" s="86" t="s">
        <v>11</v>
      </c>
      <c r="V26" s="80"/>
      <c r="W26" s="78" t="s">
        <v>12</v>
      </c>
      <c r="X26" s="79"/>
      <c r="Y26" s="80"/>
      <c r="Z26" s="78" t="s">
        <v>13</v>
      </c>
      <c r="AA26" s="79"/>
      <c r="AB26" s="84"/>
      <c r="AC26" s="86" t="s">
        <v>11</v>
      </c>
      <c r="AD26" s="80"/>
      <c r="AE26" s="78" t="s">
        <v>12</v>
      </c>
      <c r="AF26" s="79"/>
      <c r="AG26" s="80"/>
      <c r="AH26" s="78" t="s">
        <v>13</v>
      </c>
      <c r="AI26" s="79"/>
      <c r="AJ26" s="84"/>
      <c r="AK26" s="86" t="s">
        <v>11</v>
      </c>
      <c r="AL26" s="80"/>
      <c r="AM26" s="78" t="s">
        <v>12</v>
      </c>
      <c r="AN26" s="79"/>
      <c r="AO26" s="80"/>
      <c r="AP26" s="78" t="s">
        <v>13</v>
      </c>
      <c r="AQ26" s="79"/>
      <c r="AR26" s="84"/>
    </row>
    <row r="27" spans="1:44" ht="15.75" customHeight="1" thickBot="1" x14ac:dyDescent="0.25">
      <c r="A27" s="91"/>
      <c r="B27" s="92"/>
      <c r="C27" s="92"/>
      <c r="D27" s="92"/>
      <c r="E27" s="11" t="s">
        <v>42</v>
      </c>
      <c r="F27" s="11" t="s">
        <v>43</v>
      </c>
      <c r="G27" s="11" t="s">
        <v>42</v>
      </c>
      <c r="H27" s="11" t="s">
        <v>43</v>
      </c>
      <c r="I27" s="11" t="s">
        <v>42</v>
      </c>
      <c r="J27" s="11" t="s">
        <v>43</v>
      </c>
      <c r="K27" s="11" t="s">
        <v>42</v>
      </c>
      <c r="L27" s="9" t="s">
        <v>43</v>
      </c>
      <c r="M27" s="87"/>
      <c r="N27" s="83"/>
      <c r="O27" s="81"/>
      <c r="P27" s="82"/>
      <c r="Q27" s="83"/>
      <c r="R27" s="81"/>
      <c r="S27" s="82"/>
      <c r="T27" s="85"/>
      <c r="U27" s="87"/>
      <c r="V27" s="83"/>
      <c r="W27" s="81"/>
      <c r="X27" s="82"/>
      <c r="Y27" s="83"/>
      <c r="Z27" s="81"/>
      <c r="AA27" s="82"/>
      <c r="AB27" s="85"/>
      <c r="AC27" s="87"/>
      <c r="AD27" s="83"/>
      <c r="AE27" s="81"/>
      <c r="AF27" s="82"/>
      <c r="AG27" s="83"/>
      <c r="AH27" s="81"/>
      <c r="AI27" s="82"/>
      <c r="AJ27" s="85"/>
      <c r="AK27" s="87"/>
      <c r="AL27" s="83"/>
      <c r="AM27" s="81"/>
      <c r="AN27" s="82"/>
      <c r="AO27" s="83"/>
      <c r="AP27" s="81"/>
      <c r="AQ27" s="82"/>
      <c r="AR27" s="85"/>
    </row>
    <row r="28" spans="1:44" x14ac:dyDescent="0.2">
      <c r="A28" s="67" t="s">
        <v>492</v>
      </c>
      <c r="B28" s="68"/>
      <c r="C28" s="68"/>
      <c r="D28" s="68"/>
      <c r="E28" s="35"/>
      <c r="F28" s="35"/>
      <c r="G28" s="35"/>
      <c r="H28" s="35"/>
      <c r="I28" s="35"/>
      <c r="J28" s="35"/>
      <c r="K28" s="35"/>
      <c r="L28" s="69"/>
      <c r="M28" s="70"/>
      <c r="N28" s="71"/>
      <c r="O28" s="72"/>
      <c r="P28" s="72"/>
      <c r="Q28" s="72"/>
      <c r="R28" s="72"/>
      <c r="S28" s="72"/>
      <c r="T28" s="73"/>
      <c r="U28" s="70"/>
      <c r="V28" s="71"/>
      <c r="W28" s="72"/>
      <c r="X28" s="72"/>
      <c r="Y28" s="72"/>
      <c r="Z28" s="72"/>
      <c r="AA28" s="72"/>
      <c r="AB28" s="73"/>
      <c r="AC28" s="70"/>
      <c r="AD28" s="71"/>
      <c r="AE28" s="72"/>
      <c r="AF28" s="72"/>
      <c r="AG28" s="72"/>
      <c r="AH28" s="72"/>
      <c r="AI28" s="72"/>
      <c r="AJ28" s="73"/>
      <c r="AK28" s="70"/>
      <c r="AL28" s="71"/>
      <c r="AM28" s="72"/>
      <c r="AN28" s="72"/>
      <c r="AO28" s="72"/>
      <c r="AP28" s="72"/>
      <c r="AQ28" s="72"/>
      <c r="AR28" s="73"/>
    </row>
    <row r="29" spans="1:44" x14ac:dyDescent="0.2">
      <c r="A29" s="57" t="s">
        <v>493</v>
      </c>
      <c r="B29" s="58"/>
      <c r="C29" s="58"/>
      <c r="D29" s="58"/>
      <c r="E29" s="15"/>
      <c r="F29" s="15"/>
      <c r="G29" s="15"/>
      <c r="H29" s="15"/>
      <c r="I29" s="15"/>
      <c r="J29" s="15"/>
      <c r="K29" s="15"/>
      <c r="L29" s="21"/>
      <c r="M29" s="61">
        <f>M6</f>
        <v>0</v>
      </c>
      <c r="N29" s="62"/>
      <c r="O29" s="59">
        <f>-O6</f>
        <v>-0.16377009982779367</v>
      </c>
      <c r="P29" s="59"/>
      <c r="Q29" s="59"/>
      <c r="R29" s="59">
        <f>-Q6</f>
        <v>-0.38631762150884719</v>
      </c>
      <c r="S29" s="59"/>
      <c r="T29" s="60"/>
      <c r="U29" s="61">
        <f>U6</f>
        <v>0</v>
      </c>
      <c r="V29" s="62"/>
      <c r="W29" s="59">
        <f>-W6</f>
        <v>-0.1660834889324663</v>
      </c>
      <c r="X29" s="59"/>
      <c r="Y29" s="59"/>
      <c r="Z29" s="59">
        <f>-Y6</f>
        <v>-0.38751032101626126</v>
      </c>
      <c r="AA29" s="59"/>
      <c r="AB29" s="60"/>
      <c r="AC29" s="61">
        <f>AC6</f>
        <v>0</v>
      </c>
      <c r="AD29" s="62"/>
      <c r="AE29" s="59">
        <f>-AE6</f>
        <v>-0.1660834889324663</v>
      </c>
      <c r="AF29" s="59"/>
      <c r="AG29" s="59"/>
      <c r="AH29" s="59">
        <f>-AG6</f>
        <v>-0.38751032101626126</v>
      </c>
      <c r="AI29" s="59"/>
      <c r="AJ29" s="60"/>
      <c r="AK29" s="61">
        <f>AK6</f>
        <v>0</v>
      </c>
      <c r="AL29" s="62"/>
      <c r="AM29" s="59">
        <f>-AM6</f>
        <v>-0.1660834889324663</v>
      </c>
      <c r="AN29" s="59"/>
      <c r="AO29" s="59"/>
      <c r="AP29" s="59">
        <f>-AO6</f>
        <v>-0.38751032101626126</v>
      </c>
      <c r="AQ29" s="59"/>
      <c r="AR29" s="60"/>
    </row>
    <row r="30" spans="1:44" x14ac:dyDescent="0.2">
      <c r="A30" s="57" t="s">
        <v>494</v>
      </c>
      <c r="B30" s="58"/>
      <c r="C30" s="58"/>
      <c r="D30" s="58"/>
      <c r="E30" s="15"/>
      <c r="F30" s="15"/>
      <c r="G30" s="15"/>
      <c r="H30" s="15"/>
      <c r="I30" s="15"/>
      <c r="J30" s="15"/>
      <c r="K30" s="15"/>
      <c r="L30" s="21"/>
      <c r="M30" s="51">
        <v>0</v>
      </c>
      <c r="N30" s="52"/>
      <c r="O30" s="49">
        <f>SQRT(3)*M21*M30*S6/1000</f>
        <v>0</v>
      </c>
      <c r="P30" s="49"/>
      <c r="Q30" s="49"/>
      <c r="R30" s="49">
        <f>SQRT(3)*M21*M30*SIN(ACOS(S6))/1000</f>
        <v>0</v>
      </c>
      <c r="S30" s="49"/>
      <c r="T30" s="50"/>
      <c r="U30" s="51">
        <v>0</v>
      </c>
      <c r="V30" s="52"/>
      <c r="W30" s="49">
        <f>SQRT(3)*U21*U30*AA6/1000</f>
        <v>0</v>
      </c>
      <c r="X30" s="49"/>
      <c r="Y30" s="49"/>
      <c r="Z30" s="49">
        <f>SQRT(3)*U21*U30*SIN(ACOS(AA6))/1000</f>
        <v>0</v>
      </c>
      <c r="AA30" s="49"/>
      <c r="AB30" s="50"/>
      <c r="AC30" s="51">
        <v>0</v>
      </c>
      <c r="AD30" s="52"/>
      <c r="AE30" s="49">
        <f>SQRT(3)*AC21*AC30*AI6/1000</f>
        <v>0</v>
      </c>
      <c r="AF30" s="49"/>
      <c r="AG30" s="49"/>
      <c r="AH30" s="49">
        <f>SQRT(3)*AC21*AC30*SIN(ACOS(AI6))/1000</f>
        <v>0</v>
      </c>
      <c r="AI30" s="49"/>
      <c r="AJ30" s="50"/>
      <c r="AK30" s="51">
        <v>0</v>
      </c>
      <c r="AL30" s="52"/>
      <c r="AM30" s="49">
        <f>SQRT(3)*AK21*AK30*AQ6/1000</f>
        <v>0</v>
      </c>
      <c r="AN30" s="49"/>
      <c r="AO30" s="49"/>
      <c r="AP30" s="49">
        <f>SQRT(3)*AK21*AK30*SIN(ACOS(AQ6))/1000</f>
        <v>0</v>
      </c>
      <c r="AQ30" s="49"/>
      <c r="AR30" s="50"/>
    </row>
    <row r="31" spans="1:44" ht="13.5" thickBot="1" x14ac:dyDescent="0.25">
      <c r="A31" s="74" t="s">
        <v>495</v>
      </c>
      <c r="B31" s="75"/>
      <c r="C31" s="75"/>
      <c r="D31" s="75"/>
      <c r="E31" s="76"/>
      <c r="F31" s="76"/>
      <c r="G31" s="76"/>
      <c r="H31" s="76"/>
      <c r="I31" s="76"/>
      <c r="J31" s="76"/>
      <c r="K31" s="76"/>
      <c r="L31" s="77"/>
      <c r="M31" s="65"/>
      <c r="N31" s="66"/>
      <c r="O31" s="63">
        <f>SUM(O29:Q30)</f>
        <v>-0.16377009982779367</v>
      </c>
      <c r="P31" s="63"/>
      <c r="Q31" s="63"/>
      <c r="R31" s="63">
        <f>SUM(R29:T30)</f>
        <v>-0.38631762150884719</v>
      </c>
      <c r="S31" s="63"/>
      <c r="T31" s="64"/>
      <c r="U31" s="65"/>
      <c r="V31" s="66"/>
      <c r="W31" s="63">
        <f>SUM(W29:Y30)</f>
        <v>-0.1660834889324663</v>
      </c>
      <c r="X31" s="63"/>
      <c r="Y31" s="63"/>
      <c r="Z31" s="63">
        <f>SUM(Z29:AB30)</f>
        <v>-0.38751032101626126</v>
      </c>
      <c r="AA31" s="63"/>
      <c r="AB31" s="64"/>
      <c r="AC31" s="65"/>
      <c r="AD31" s="66"/>
      <c r="AE31" s="63">
        <f>SUM(AE29:AG30)</f>
        <v>-0.1660834889324663</v>
      </c>
      <c r="AF31" s="63"/>
      <c r="AG31" s="63"/>
      <c r="AH31" s="63">
        <f>SUM(AH29:AJ30)</f>
        <v>-0.38751032101626126</v>
      </c>
      <c r="AI31" s="63"/>
      <c r="AJ31" s="64"/>
      <c r="AK31" s="65"/>
      <c r="AL31" s="66"/>
      <c r="AM31" s="63">
        <f>SUM(AM29:AO30)</f>
        <v>-0.1660834889324663</v>
      </c>
      <c r="AN31" s="63"/>
      <c r="AO31" s="63"/>
      <c r="AP31" s="63">
        <f>SUM(AP29:AR30)</f>
        <v>-0.38751032101626126</v>
      </c>
      <c r="AQ31" s="63"/>
      <c r="AR31" s="64"/>
    </row>
    <row r="32" spans="1:44" x14ac:dyDescent="0.2">
      <c r="A32" s="67" t="s">
        <v>496</v>
      </c>
      <c r="B32" s="68"/>
      <c r="C32" s="68"/>
      <c r="D32" s="68"/>
      <c r="E32" s="35"/>
      <c r="F32" s="35"/>
      <c r="G32" s="35"/>
      <c r="H32" s="35"/>
      <c r="I32" s="35"/>
      <c r="J32" s="35"/>
      <c r="K32" s="35"/>
      <c r="L32" s="69"/>
      <c r="M32" s="70"/>
      <c r="N32" s="71"/>
      <c r="O32" s="72"/>
      <c r="P32" s="72"/>
      <c r="Q32" s="72"/>
      <c r="R32" s="72"/>
      <c r="S32" s="72"/>
      <c r="T32" s="73"/>
      <c r="U32" s="70"/>
      <c r="V32" s="71"/>
      <c r="W32" s="72"/>
      <c r="X32" s="72"/>
      <c r="Y32" s="72"/>
      <c r="Z32" s="72"/>
      <c r="AA32" s="72"/>
      <c r="AB32" s="73"/>
      <c r="AC32" s="70"/>
      <c r="AD32" s="71"/>
      <c r="AE32" s="72"/>
      <c r="AF32" s="72"/>
      <c r="AG32" s="72"/>
      <c r="AH32" s="72"/>
      <c r="AI32" s="72"/>
      <c r="AJ32" s="73"/>
      <c r="AK32" s="70"/>
      <c r="AL32" s="71"/>
      <c r="AM32" s="72"/>
      <c r="AN32" s="72"/>
      <c r="AO32" s="72"/>
      <c r="AP32" s="72"/>
      <c r="AQ32" s="72"/>
      <c r="AR32" s="73"/>
    </row>
    <row r="33" spans="1:44" x14ac:dyDescent="0.2">
      <c r="A33" s="57" t="s">
        <v>497</v>
      </c>
      <c r="B33" s="58"/>
      <c r="C33" s="58"/>
      <c r="D33" s="58"/>
      <c r="E33" s="15"/>
      <c r="F33" s="15"/>
      <c r="G33" s="15"/>
      <c r="H33" s="15"/>
      <c r="I33" s="15"/>
      <c r="J33" s="15"/>
      <c r="K33" s="15"/>
      <c r="L33" s="21"/>
      <c r="M33" s="61">
        <f>M9</f>
        <v>0</v>
      </c>
      <c r="N33" s="62"/>
      <c r="O33" s="59">
        <f>-O9</f>
        <v>-0.1133116645425139</v>
      </c>
      <c r="P33" s="59"/>
      <c r="Q33" s="59"/>
      <c r="R33" s="59">
        <f>-Q9</f>
        <v>-0.40658899388417841</v>
      </c>
      <c r="S33" s="59"/>
      <c r="T33" s="60"/>
      <c r="U33" s="61">
        <f>U9</f>
        <v>0</v>
      </c>
      <c r="V33" s="62"/>
      <c r="W33" s="59">
        <f>-W9</f>
        <v>-0.11192550525472272</v>
      </c>
      <c r="X33" s="59"/>
      <c r="Y33" s="59"/>
      <c r="Z33" s="59">
        <f>-Y9</f>
        <v>-0.40554605944865568</v>
      </c>
      <c r="AA33" s="59"/>
      <c r="AB33" s="60"/>
      <c r="AC33" s="61">
        <f>AC9</f>
        <v>0</v>
      </c>
      <c r="AD33" s="62"/>
      <c r="AE33" s="59">
        <f>-AE9</f>
        <v>-0.1133116645425139</v>
      </c>
      <c r="AF33" s="59"/>
      <c r="AG33" s="59"/>
      <c r="AH33" s="59">
        <f>-AG9</f>
        <v>-0.40658899388417841</v>
      </c>
      <c r="AI33" s="59"/>
      <c r="AJ33" s="60"/>
      <c r="AK33" s="61">
        <f>AK9</f>
        <v>0</v>
      </c>
      <c r="AL33" s="62"/>
      <c r="AM33" s="59">
        <f>-AM9</f>
        <v>-0.1133116645425139</v>
      </c>
      <c r="AN33" s="59"/>
      <c r="AO33" s="59"/>
      <c r="AP33" s="59">
        <f>-AO9</f>
        <v>-0.40658899388417841</v>
      </c>
      <c r="AQ33" s="59"/>
      <c r="AR33" s="60"/>
    </row>
    <row r="34" spans="1:44" x14ac:dyDescent="0.2">
      <c r="A34" s="57" t="s">
        <v>498</v>
      </c>
      <c r="B34" s="58"/>
      <c r="C34" s="58"/>
      <c r="D34" s="58"/>
      <c r="E34" s="15"/>
      <c r="F34" s="15"/>
      <c r="G34" s="15"/>
      <c r="H34" s="15"/>
      <c r="I34" s="15"/>
      <c r="J34" s="15"/>
      <c r="K34" s="15"/>
      <c r="L34" s="21"/>
      <c r="M34" s="51">
        <v>0</v>
      </c>
      <c r="N34" s="52"/>
      <c r="O34" s="49">
        <f>SQRT(3)*M22*M34*S9/1000</f>
        <v>0</v>
      </c>
      <c r="P34" s="49"/>
      <c r="Q34" s="49"/>
      <c r="R34" s="49">
        <f>SQRT(3)*M22*M34*SIN(ACOS(S9))/1000</f>
        <v>0</v>
      </c>
      <c r="S34" s="49"/>
      <c r="T34" s="50"/>
      <c r="U34" s="51">
        <v>0</v>
      </c>
      <c r="V34" s="52"/>
      <c r="W34" s="49">
        <f>SQRT(3)*U22*U34*AA9/1000</f>
        <v>0</v>
      </c>
      <c r="X34" s="49"/>
      <c r="Y34" s="49"/>
      <c r="Z34" s="49">
        <f>SQRT(3)*U22*U34*SIN(ACOS(AA9))/1000</f>
        <v>0</v>
      </c>
      <c r="AA34" s="49"/>
      <c r="AB34" s="50"/>
      <c r="AC34" s="51">
        <v>0</v>
      </c>
      <c r="AD34" s="52"/>
      <c r="AE34" s="49">
        <f>SQRT(3)*AC22*AC34*AI9/1000</f>
        <v>0</v>
      </c>
      <c r="AF34" s="49"/>
      <c r="AG34" s="49"/>
      <c r="AH34" s="49">
        <f>SQRT(3)*AC22*AC34*SIN(ACOS(AI9))/1000</f>
        <v>0</v>
      </c>
      <c r="AI34" s="49"/>
      <c r="AJ34" s="50"/>
      <c r="AK34" s="51">
        <v>0</v>
      </c>
      <c r="AL34" s="52"/>
      <c r="AM34" s="49">
        <f>SQRT(3)*AK22*AK34*AQ9/1000</f>
        <v>0</v>
      </c>
      <c r="AN34" s="49"/>
      <c r="AO34" s="49"/>
      <c r="AP34" s="49">
        <f>SQRT(3)*AK22*AK34*SIN(ACOS(AQ9))/1000</f>
        <v>0</v>
      </c>
      <c r="AQ34" s="49"/>
      <c r="AR34" s="50"/>
    </row>
    <row r="35" spans="1:44" ht="13.5" thickBot="1" x14ac:dyDescent="0.25">
      <c r="A35" s="53" t="s">
        <v>499</v>
      </c>
      <c r="B35" s="54"/>
      <c r="C35" s="54"/>
      <c r="D35" s="54"/>
      <c r="E35" s="55"/>
      <c r="F35" s="55"/>
      <c r="G35" s="55"/>
      <c r="H35" s="55"/>
      <c r="I35" s="55"/>
      <c r="J35" s="55"/>
      <c r="K35" s="55"/>
      <c r="L35" s="56"/>
      <c r="M35" s="47"/>
      <c r="N35" s="48"/>
      <c r="O35" s="42">
        <f>SUM(O33:Q34)</f>
        <v>-0.1133116645425139</v>
      </c>
      <c r="P35" s="42"/>
      <c r="Q35" s="42"/>
      <c r="R35" s="42">
        <f>SUM(R33:T34)</f>
        <v>-0.40658899388417841</v>
      </c>
      <c r="S35" s="42"/>
      <c r="T35" s="43"/>
      <c r="U35" s="47"/>
      <c r="V35" s="48"/>
      <c r="W35" s="42">
        <f>SUM(W33:Y34)</f>
        <v>-0.11192550525472272</v>
      </c>
      <c r="X35" s="42"/>
      <c r="Y35" s="42"/>
      <c r="Z35" s="42">
        <f>SUM(Z33:AB34)</f>
        <v>-0.40554605944865568</v>
      </c>
      <c r="AA35" s="42"/>
      <c r="AB35" s="43"/>
      <c r="AC35" s="47"/>
      <c r="AD35" s="48"/>
      <c r="AE35" s="42">
        <f>SUM(AE33:AG34)</f>
        <v>-0.1133116645425139</v>
      </c>
      <c r="AF35" s="42"/>
      <c r="AG35" s="42"/>
      <c r="AH35" s="42">
        <f>SUM(AH33:AJ34)</f>
        <v>-0.40658899388417841</v>
      </c>
      <c r="AI35" s="42"/>
      <c r="AJ35" s="43"/>
      <c r="AK35" s="47"/>
      <c r="AL35" s="48"/>
      <c r="AM35" s="42">
        <f>SUM(AM33:AO34)</f>
        <v>-0.1133116645425139</v>
      </c>
      <c r="AN35" s="42"/>
      <c r="AO35" s="42"/>
      <c r="AP35" s="42">
        <f>SUM(AP33:AR34)</f>
        <v>-0.40658899388417841</v>
      </c>
      <c r="AQ35" s="42"/>
      <c r="AR35" s="43"/>
    </row>
    <row r="36" spans="1:44" ht="13.5" thickBot="1" x14ac:dyDescent="0.25">
      <c r="A36" s="44" t="s">
        <v>52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33"/>
      <c r="N36" s="34"/>
      <c r="O36" s="31">
        <f>SUM(O29:Q30)+SUM(O33:Q34)</f>
        <v>-0.27708176437030757</v>
      </c>
      <c r="P36" s="31"/>
      <c r="Q36" s="31"/>
      <c r="R36" s="31">
        <f>SUM(R29:T30)+SUM(R33:T34)</f>
        <v>-0.79290661539302554</v>
      </c>
      <c r="S36" s="31"/>
      <c r="T36" s="32"/>
      <c r="U36" s="33"/>
      <c r="V36" s="34"/>
      <c r="W36" s="31">
        <f>SUM(W29:Y30)+SUM(W33:Y34)</f>
        <v>-0.27800899418718905</v>
      </c>
      <c r="X36" s="31"/>
      <c r="Y36" s="31"/>
      <c r="Z36" s="31">
        <f>SUM(Z29:AB30)+SUM(Z33:AB34)</f>
        <v>-0.79305638046491689</v>
      </c>
      <c r="AA36" s="31"/>
      <c r="AB36" s="32"/>
      <c r="AC36" s="33"/>
      <c r="AD36" s="34"/>
      <c r="AE36" s="31">
        <f>SUM(AE29:AG30)+SUM(AE33:AG34)</f>
        <v>-0.27939515347498023</v>
      </c>
      <c r="AF36" s="31"/>
      <c r="AG36" s="31"/>
      <c r="AH36" s="31">
        <f>SUM(AH29:AJ30)+SUM(AH33:AJ34)</f>
        <v>-0.79409931490043961</v>
      </c>
      <c r="AI36" s="31"/>
      <c r="AJ36" s="32"/>
      <c r="AK36" s="33"/>
      <c r="AL36" s="34"/>
      <c r="AM36" s="31">
        <f>SUM(AM29:AO30)+SUM(AM33:AO34)</f>
        <v>-0.27939515347498023</v>
      </c>
      <c r="AN36" s="31"/>
      <c r="AO36" s="31"/>
      <c r="AP36" s="31">
        <f>SUM(AP29:AR30)+SUM(AP33:AR34)</f>
        <v>-0.79409931490043961</v>
      </c>
      <c r="AQ36" s="31"/>
      <c r="AR36" s="32"/>
    </row>
    <row r="37" spans="1:44" x14ac:dyDescent="0.2">
      <c r="A37" s="67" t="s">
        <v>53</v>
      </c>
      <c r="B37" s="68"/>
      <c r="C37" s="68"/>
      <c r="D37" s="68"/>
      <c r="E37" s="35"/>
      <c r="F37" s="35"/>
      <c r="G37" s="35"/>
      <c r="H37" s="35"/>
      <c r="I37" s="35"/>
      <c r="J37" s="35"/>
      <c r="K37" s="35"/>
      <c r="L37" s="69"/>
      <c r="M37" s="70"/>
      <c r="N37" s="71"/>
      <c r="O37" s="72"/>
      <c r="P37" s="72"/>
      <c r="Q37" s="72"/>
      <c r="R37" s="72"/>
      <c r="S37" s="72"/>
      <c r="T37" s="73"/>
      <c r="U37" s="70"/>
      <c r="V37" s="71"/>
      <c r="W37" s="72"/>
      <c r="X37" s="72"/>
      <c r="Y37" s="72"/>
      <c r="Z37" s="72"/>
      <c r="AA37" s="72"/>
      <c r="AB37" s="73"/>
      <c r="AC37" s="70"/>
      <c r="AD37" s="71"/>
      <c r="AE37" s="72"/>
      <c r="AF37" s="72"/>
      <c r="AG37" s="72"/>
      <c r="AH37" s="72"/>
      <c r="AI37" s="72"/>
      <c r="AJ37" s="73"/>
      <c r="AK37" s="70"/>
      <c r="AL37" s="71"/>
      <c r="AM37" s="72"/>
      <c r="AN37" s="72"/>
      <c r="AO37" s="72"/>
      <c r="AP37" s="72"/>
      <c r="AQ37" s="72"/>
      <c r="AR37" s="73"/>
    </row>
    <row r="38" spans="1:44" x14ac:dyDescent="0.2">
      <c r="A38" s="57" t="s">
        <v>54</v>
      </c>
      <c r="B38" s="58"/>
      <c r="C38" s="58"/>
      <c r="D38" s="58"/>
      <c r="E38" s="15"/>
      <c r="F38" s="15"/>
      <c r="G38" s="15"/>
      <c r="H38" s="15"/>
      <c r="I38" s="15"/>
      <c r="J38" s="15"/>
      <c r="K38" s="15"/>
      <c r="L38" s="21"/>
      <c r="M38" s="61">
        <f>M7</f>
        <v>15</v>
      </c>
      <c r="N38" s="62"/>
      <c r="O38" s="59">
        <f>O7</f>
        <v>0.13873726745632037</v>
      </c>
      <c r="P38" s="59"/>
      <c r="Q38" s="59"/>
      <c r="R38" s="59">
        <f>Q7</f>
        <v>7.1077215890561055E-2</v>
      </c>
      <c r="S38" s="59"/>
      <c r="T38" s="60"/>
      <c r="U38" s="61">
        <f>U7</f>
        <v>15</v>
      </c>
      <c r="V38" s="62"/>
      <c r="W38" s="59">
        <f>W7</f>
        <v>0.14104955304208958</v>
      </c>
      <c r="X38" s="59"/>
      <c r="Y38" s="59"/>
      <c r="Z38" s="59">
        <f>Y7</f>
        <v>7.2261835025661816E-2</v>
      </c>
      <c r="AA38" s="59"/>
      <c r="AB38" s="60"/>
      <c r="AC38" s="61">
        <f>AC7</f>
        <v>15</v>
      </c>
      <c r="AD38" s="62"/>
      <c r="AE38" s="59">
        <f>AE7</f>
        <v>0.14104955304208958</v>
      </c>
      <c r="AF38" s="59"/>
      <c r="AG38" s="59"/>
      <c r="AH38" s="59">
        <f>AG7</f>
        <v>7.2261835025661816E-2</v>
      </c>
      <c r="AI38" s="59"/>
      <c r="AJ38" s="60"/>
      <c r="AK38" s="61">
        <f>AK7</f>
        <v>15</v>
      </c>
      <c r="AL38" s="62"/>
      <c r="AM38" s="59">
        <f>AM7</f>
        <v>0.14104955304208958</v>
      </c>
      <c r="AN38" s="59"/>
      <c r="AO38" s="59"/>
      <c r="AP38" s="59">
        <f>AO7</f>
        <v>7.2261835025661816E-2</v>
      </c>
      <c r="AQ38" s="59"/>
      <c r="AR38" s="60"/>
    </row>
    <row r="39" spans="1:44" x14ac:dyDescent="0.2">
      <c r="A39" s="57" t="s">
        <v>207</v>
      </c>
      <c r="B39" s="58"/>
      <c r="C39" s="58"/>
      <c r="D39" s="58"/>
      <c r="E39" s="15"/>
      <c r="F39" s="15"/>
      <c r="G39" s="15"/>
      <c r="H39" s="15"/>
      <c r="I39" s="15"/>
      <c r="J39" s="15"/>
      <c r="K39" s="15"/>
      <c r="L39" s="21"/>
      <c r="M39" s="61" t="s">
        <v>128</v>
      </c>
      <c r="N39" s="62"/>
      <c r="O39" s="59">
        <v>0</v>
      </c>
      <c r="P39" s="59"/>
      <c r="Q39" s="59"/>
      <c r="R39" s="59">
        <v>0</v>
      </c>
      <c r="S39" s="59"/>
      <c r="T39" s="60"/>
      <c r="U39" s="61" t="s">
        <v>128</v>
      </c>
      <c r="V39" s="62"/>
      <c r="W39" s="59">
        <v>0</v>
      </c>
      <c r="X39" s="59"/>
      <c r="Y39" s="59"/>
      <c r="Z39" s="59">
        <v>0</v>
      </c>
      <c r="AA39" s="59"/>
      <c r="AB39" s="60"/>
      <c r="AC39" s="61" t="s">
        <v>128</v>
      </c>
      <c r="AD39" s="62"/>
      <c r="AE39" s="59">
        <v>0</v>
      </c>
      <c r="AF39" s="59"/>
      <c r="AG39" s="59"/>
      <c r="AH39" s="59">
        <v>0</v>
      </c>
      <c r="AI39" s="59"/>
      <c r="AJ39" s="60"/>
      <c r="AK39" s="61" t="s">
        <v>128</v>
      </c>
      <c r="AL39" s="62"/>
      <c r="AM39" s="59">
        <v>0</v>
      </c>
      <c r="AN39" s="59"/>
      <c r="AO39" s="59"/>
      <c r="AP39" s="59">
        <v>0</v>
      </c>
      <c r="AQ39" s="59"/>
      <c r="AR39" s="60"/>
    </row>
    <row r="40" spans="1:44" x14ac:dyDescent="0.2">
      <c r="A40" s="57" t="s">
        <v>500</v>
      </c>
      <c r="B40" s="58"/>
      <c r="C40" s="58"/>
      <c r="D40" s="58"/>
      <c r="E40" s="15"/>
      <c r="F40" s="15"/>
      <c r="G40" s="15"/>
      <c r="H40" s="15"/>
      <c r="I40" s="15"/>
      <c r="J40" s="15"/>
      <c r="K40" s="15"/>
      <c r="L40" s="21"/>
      <c r="M40" s="51">
        <v>20</v>
      </c>
      <c r="N40" s="52"/>
      <c r="O40" s="49">
        <f>-SQRT(3)*M23*M40*S7/1000</f>
        <v>-0.18498302327509383</v>
      </c>
      <c r="P40" s="49"/>
      <c r="Q40" s="49"/>
      <c r="R40" s="49">
        <f>-SQRT(3)*M23*M40*SIN(ACOS(S7))/1000</f>
        <v>-9.4769621187414749E-2</v>
      </c>
      <c r="S40" s="49"/>
      <c r="T40" s="50"/>
      <c r="U40" s="51">
        <v>20</v>
      </c>
      <c r="V40" s="52"/>
      <c r="W40" s="49">
        <f>-SQRT(3)*U23*U40*AA7/1000</f>
        <v>-0.18806607072278606</v>
      </c>
      <c r="X40" s="49"/>
      <c r="Y40" s="49"/>
      <c r="Z40" s="49">
        <f>-SQRT(3)*U23*U40*SIN(ACOS(AA7))/1000</f>
        <v>-9.6349113367549075E-2</v>
      </c>
      <c r="AA40" s="49"/>
      <c r="AB40" s="50"/>
      <c r="AC40" s="51">
        <v>20</v>
      </c>
      <c r="AD40" s="52"/>
      <c r="AE40" s="49">
        <f>-SQRT(3)*AC23*AC40*AI7/1000</f>
        <v>-0.18806607072278606</v>
      </c>
      <c r="AF40" s="49"/>
      <c r="AG40" s="49"/>
      <c r="AH40" s="49">
        <f>-SQRT(3)*AC23*AC40*SIN(ACOS(AI7))/1000</f>
        <v>-9.6349113367549075E-2</v>
      </c>
      <c r="AI40" s="49"/>
      <c r="AJ40" s="50"/>
      <c r="AK40" s="51">
        <v>20</v>
      </c>
      <c r="AL40" s="52"/>
      <c r="AM40" s="49">
        <f>-SQRT(3)*AK23*AK40*AQ7/1000</f>
        <v>-0.18806607072278606</v>
      </c>
      <c r="AN40" s="49"/>
      <c r="AO40" s="49"/>
      <c r="AP40" s="49">
        <f>-SQRT(3)*AK23*AK40*SIN(ACOS(AQ7))/1000</f>
        <v>-9.6349113367549075E-2</v>
      </c>
      <c r="AQ40" s="49"/>
      <c r="AR40" s="50"/>
    </row>
    <row r="41" spans="1:44" ht="13.5" thickBot="1" x14ac:dyDescent="0.25">
      <c r="A41" s="74" t="s">
        <v>64</v>
      </c>
      <c r="B41" s="75"/>
      <c r="C41" s="75"/>
      <c r="D41" s="75"/>
      <c r="E41" s="76"/>
      <c r="F41" s="76"/>
      <c r="G41" s="76"/>
      <c r="H41" s="76"/>
      <c r="I41" s="76"/>
      <c r="J41" s="76"/>
      <c r="K41" s="76"/>
      <c r="L41" s="77"/>
      <c r="M41" s="65"/>
      <c r="N41" s="66"/>
      <c r="O41" s="63">
        <f>SUM(O38:Q40)</f>
        <v>-4.6245755818773465E-2</v>
      </c>
      <c r="P41" s="63"/>
      <c r="Q41" s="63"/>
      <c r="R41" s="63">
        <f>SUM(R38:T40)</f>
        <v>-2.3692405296853694E-2</v>
      </c>
      <c r="S41" s="63"/>
      <c r="T41" s="64"/>
      <c r="U41" s="65"/>
      <c r="V41" s="66"/>
      <c r="W41" s="63">
        <f>SUM(W38:Y40)</f>
        <v>-4.7016517680696479E-2</v>
      </c>
      <c r="X41" s="63"/>
      <c r="Y41" s="63"/>
      <c r="Z41" s="63">
        <f>SUM(Z38:AB40)</f>
        <v>-2.4087278341887258E-2</v>
      </c>
      <c r="AA41" s="63"/>
      <c r="AB41" s="64"/>
      <c r="AC41" s="65"/>
      <c r="AD41" s="66"/>
      <c r="AE41" s="63">
        <f>SUM(AE38:AG40)</f>
        <v>-4.7016517680696479E-2</v>
      </c>
      <c r="AF41" s="63"/>
      <c r="AG41" s="63"/>
      <c r="AH41" s="63">
        <f>SUM(AH38:AJ40)</f>
        <v>-2.4087278341887258E-2</v>
      </c>
      <c r="AI41" s="63"/>
      <c r="AJ41" s="64"/>
      <c r="AK41" s="65"/>
      <c r="AL41" s="66"/>
      <c r="AM41" s="63">
        <f>SUM(AM38:AO40)</f>
        <v>-4.7016517680696479E-2</v>
      </c>
      <c r="AN41" s="63"/>
      <c r="AO41" s="63"/>
      <c r="AP41" s="63">
        <f>SUM(AP38:AR40)</f>
        <v>-2.4087278341887258E-2</v>
      </c>
      <c r="AQ41" s="63"/>
      <c r="AR41" s="64"/>
    </row>
    <row r="42" spans="1:44" x14ac:dyDescent="0.2">
      <c r="A42" s="67" t="s">
        <v>65</v>
      </c>
      <c r="B42" s="68"/>
      <c r="C42" s="68"/>
      <c r="D42" s="68"/>
      <c r="E42" s="35"/>
      <c r="F42" s="35"/>
      <c r="G42" s="35"/>
      <c r="H42" s="35"/>
      <c r="I42" s="35"/>
      <c r="J42" s="35"/>
      <c r="K42" s="35"/>
      <c r="L42" s="69"/>
      <c r="M42" s="70"/>
      <c r="N42" s="71"/>
      <c r="O42" s="72"/>
      <c r="P42" s="72"/>
      <c r="Q42" s="72"/>
      <c r="R42" s="72"/>
      <c r="S42" s="72"/>
      <c r="T42" s="73"/>
      <c r="U42" s="70"/>
      <c r="V42" s="71"/>
      <c r="W42" s="72"/>
      <c r="X42" s="72"/>
      <c r="Y42" s="72"/>
      <c r="Z42" s="72"/>
      <c r="AA42" s="72"/>
      <c r="AB42" s="73"/>
      <c r="AC42" s="70"/>
      <c r="AD42" s="71"/>
      <c r="AE42" s="72"/>
      <c r="AF42" s="72"/>
      <c r="AG42" s="72"/>
      <c r="AH42" s="72"/>
      <c r="AI42" s="72"/>
      <c r="AJ42" s="73"/>
      <c r="AK42" s="70"/>
      <c r="AL42" s="71"/>
      <c r="AM42" s="72"/>
      <c r="AN42" s="72"/>
      <c r="AO42" s="72"/>
      <c r="AP42" s="72"/>
      <c r="AQ42" s="72"/>
      <c r="AR42" s="73"/>
    </row>
    <row r="43" spans="1:44" x14ac:dyDescent="0.2">
      <c r="A43" s="57" t="s">
        <v>66</v>
      </c>
      <c r="B43" s="58"/>
      <c r="C43" s="58"/>
      <c r="D43" s="58"/>
      <c r="E43" s="15"/>
      <c r="F43" s="15"/>
      <c r="G43" s="15"/>
      <c r="H43" s="15"/>
      <c r="I43" s="15"/>
      <c r="J43" s="15"/>
      <c r="K43" s="15"/>
      <c r="L43" s="21"/>
      <c r="M43" s="61">
        <f>M10</f>
        <v>10</v>
      </c>
      <c r="N43" s="62"/>
      <c r="O43" s="59">
        <f>O10</f>
        <v>8.7295364645173484E-2</v>
      </c>
      <c r="P43" s="59"/>
      <c r="Q43" s="59"/>
      <c r="R43" s="59">
        <f>Q10</f>
        <v>6.547152077387533E-2</v>
      </c>
      <c r="S43" s="59"/>
      <c r="T43" s="60"/>
      <c r="U43" s="61">
        <f>U10</f>
        <v>10</v>
      </c>
      <c r="V43" s="62"/>
      <c r="W43" s="59">
        <f>W10</f>
        <v>8.5909718692671069E-2</v>
      </c>
      <c r="X43" s="59"/>
      <c r="Y43" s="59"/>
      <c r="Z43" s="59">
        <f>Y10</f>
        <v>6.443228635251462E-2</v>
      </c>
      <c r="AA43" s="59"/>
      <c r="AB43" s="60"/>
      <c r="AC43" s="61">
        <f>AC10</f>
        <v>10</v>
      </c>
      <c r="AD43" s="62"/>
      <c r="AE43" s="59">
        <f>AE10</f>
        <v>8.7295364645173484E-2</v>
      </c>
      <c r="AF43" s="59"/>
      <c r="AG43" s="59"/>
      <c r="AH43" s="59">
        <f>AG10</f>
        <v>6.547152077387533E-2</v>
      </c>
      <c r="AI43" s="59"/>
      <c r="AJ43" s="60"/>
      <c r="AK43" s="61">
        <f>AK10</f>
        <v>10</v>
      </c>
      <c r="AL43" s="62"/>
      <c r="AM43" s="59">
        <f>AM10</f>
        <v>8.7295364645173484E-2</v>
      </c>
      <c r="AN43" s="59"/>
      <c r="AO43" s="59"/>
      <c r="AP43" s="59">
        <f>AO10</f>
        <v>6.547152077387533E-2</v>
      </c>
      <c r="AQ43" s="59"/>
      <c r="AR43" s="60"/>
    </row>
    <row r="44" spans="1:44" x14ac:dyDescent="0.2">
      <c r="A44" s="57" t="s">
        <v>211</v>
      </c>
      <c r="B44" s="58"/>
      <c r="C44" s="58"/>
      <c r="D44" s="58"/>
      <c r="E44" s="15"/>
      <c r="F44" s="15"/>
      <c r="G44" s="15"/>
      <c r="H44" s="15"/>
      <c r="I44" s="15"/>
      <c r="J44" s="15"/>
      <c r="K44" s="15"/>
      <c r="L44" s="21"/>
      <c r="M44" s="61" t="s">
        <v>128</v>
      </c>
      <c r="N44" s="62"/>
      <c r="O44" s="59">
        <v>0</v>
      </c>
      <c r="P44" s="59"/>
      <c r="Q44" s="59"/>
      <c r="R44" s="59">
        <v>0</v>
      </c>
      <c r="S44" s="59"/>
      <c r="T44" s="60"/>
      <c r="U44" s="61" t="s">
        <v>128</v>
      </c>
      <c r="V44" s="62"/>
      <c r="W44" s="59">
        <v>0</v>
      </c>
      <c r="X44" s="59"/>
      <c r="Y44" s="59"/>
      <c r="Z44" s="59">
        <v>0</v>
      </c>
      <c r="AA44" s="59"/>
      <c r="AB44" s="60"/>
      <c r="AC44" s="61" t="s">
        <v>128</v>
      </c>
      <c r="AD44" s="62"/>
      <c r="AE44" s="59">
        <v>0</v>
      </c>
      <c r="AF44" s="59"/>
      <c r="AG44" s="59"/>
      <c r="AH44" s="59">
        <v>0</v>
      </c>
      <c r="AI44" s="59"/>
      <c r="AJ44" s="60"/>
      <c r="AK44" s="61" t="s">
        <v>128</v>
      </c>
      <c r="AL44" s="62"/>
      <c r="AM44" s="59">
        <v>0</v>
      </c>
      <c r="AN44" s="59"/>
      <c r="AO44" s="59"/>
      <c r="AP44" s="59">
        <v>0</v>
      </c>
      <c r="AQ44" s="59"/>
      <c r="AR44" s="60"/>
    </row>
    <row r="45" spans="1:44" x14ac:dyDescent="0.2">
      <c r="A45" s="57" t="s">
        <v>501</v>
      </c>
      <c r="B45" s="58"/>
      <c r="C45" s="58"/>
      <c r="D45" s="58"/>
      <c r="E45" s="15"/>
      <c r="F45" s="15"/>
      <c r="G45" s="15"/>
      <c r="H45" s="15"/>
      <c r="I45" s="15"/>
      <c r="J45" s="15"/>
      <c r="K45" s="15"/>
      <c r="L45" s="21"/>
      <c r="M45" s="51">
        <v>1</v>
      </c>
      <c r="N45" s="52"/>
      <c r="O45" s="49">
        <f>-SQRT(3)*M24*M45*S10/1000</f>
        <v>-8.7295364645173477E-3</v>
      </c>
      <c r="P45" s="49"/>
      <c r="Q45" s="49"/>
      <c r="R45" s="49">
        <f>-SQRT(3)*M24*M45*SIN(ACOS(S10))/1000</f>
        <v>-6.5471520773875327E-3</v>
      </c>
      <c r="S45" s="49"/>
      <c r="T45" s="50"/>
      <c r="U45" s="51">
        <v>1</v>
      </c>
      <c r="V45" s="52"/>
      <c r="W45" s="49">
        <f>-SQRT(3)*U24*U45*AA10/1000</f>
        <v>-8.5909718692671055E-3</v>
      </c>
      <c r="X45" s="49"/>
      <c r="Y45" s="49"/>
      <c r="Z45" s="49">
        <f>-SQRT(3)*U24*U45*SIN(ACOS(AA10))/1000</f>
        <v>-6.4432286352514622E-3</v>
      </c>
      <c r="AA45" s="49"/>
      <c r="AB45" s="50"/>
      <c r="AC45" s="51">
        <v>1</v>
      </c>
      <c r="AD45" s="52"/>
      <c r="AE45" s="49">
        <f>-SQRT(3)*AC24*AC45*AI10/1000</f>
        <v>-8.7295364645173477E-3</v>
      </c>
      <c r="AF45" s="49"/>
      <c r="AG45" s="49"/>
      <c r="AH45" s="49">
        <f>-SQRT(3)*AC24*AC45*SIN(ACOS(AI10))/1000</f>
        <v>-6.5471520773875327E-3</v>
      </c>
      <c r="AI45" s="49"/>
      <c r="AJ45" s="50"/>
      <c r="AK45" s="51">
        <v>1</v>
      </c>
      <c r="AL45" s="52"/>
      <c r="AM45" s="49">
        <f>-SQRT(3)*AK24*AK45*AQ10/1000</f>
        <v>-8.7295364645173477E-3</v>
      </c>
      <c r="AN45" s="49"/>
      <c r="AO45" s="49"/>
      <c r="AP45" s="49">
        <f>-SQRT(3)*AK24*AK45*SIN(ACOS(AQ10))/1000</f>
        <v>-6.5471520773875327E-3</v>
      </c>
      <c r="AQ45" s="49"/>
      <c r="AR45" s="50"/>
    </row>
    <row r="46" spans="1:44" x14ac:dyDescent="0.2">
      <c r="A46" s="57" t="s">
        <v>502</v>
      </c>
      <c r="B46" s="58"/>
      <c r="C46" s="58"/>
      <c r="D46" s="58"/>
      <c r="E46" s="15">
        <v>48.5</v>
      </c>
      <c r="F46" s="15">
        <v>0.5</v>
      </c>
      <c r="G46" s="15">
        <v>49</v>
      </c>
      <c r="H46" s="15">
        <v>20</v>
      </c>
      <c r="I46" s="15"/>
      <c r="J46" s="15"/>
      <c r="K46" s="15"/>
      <c r="L46" s="21"/>
      <c r="M46" s="51">
        <v>5</v>
      </c>
      <c r="N46" s="52"/>
      <c r="O46" s="49">
        <f>-SQRT(3)*M24*M46*S10/1000</f>
        <v>-4.3647682322586742E-2</v>
      </c>
      <c r="P46" s="49"/>
      <c r="Q46" s="49"/>
      <c r="R46" s="49">
        <f>-SQRT(3)*M24*M46*SIN(ACOS(S10))/1000</f>
        <v>-3.2735760386937665E-2</v>
      </c>
      <c r="S46" s="49"/>
      <c r="T46" s="50"/>
      <c r="U46" s="51">
        <v>5</v>
      </c>
      <c r="V46" s="52"/>
      <c r="W46" s="49">
        <f>-SQRT(3)*U24*U46*AA10/1000</f>
        <v>-4.2954859346335535E-2</v>
      </c>
      <c r="X46" s="49"/>
      <c r="Y46" s="49"/>
      <c r="Z46" s="49">
        <f>-SQRT(3)*U24*U46*SIN(ACOS(AA10))/1000</f>
        <v>-3.221614317625731E-2</v>
      </c>
      <c r="AA46" s="49"/>
      <c r="AB46" s="50"/>
      <c r="AC46" s="51">
        <v>5</v>
      </c>
      <c r="AD46" s="52"/>
      <c r="AE46" s="49">
        <f>-SQRT(3)*AC24*AC46*AI10/1000</f>
        <v>-4.3647682322586742E-2</v>
      </c>
      <c r="AF46" s="49"/>
      <c r="AG46" s="49"/>
      <c r="AH46" s="49">
        <f>-SQRT(3)*AC24*AC46*SIN(ACOS(AI10))/1000</f>
        <v>-3.2735760386937665E-2</v>
      </c>
      <c r="AI46" s="49"/>
      <c r="AJ46" s="50"/>
      <c r="AK46" s="51">
        <v>5</v>
      </c>
      <c r="AL46" s="52"/>
      <c r="AM46" s="49">
        <f>-SQRT(3)*AK24*AK46*AQ10/1000</f>
        <v>-4.3647682322586742E-2</v>
      </c>
      <c r="AN46" s="49"/>
      <c r="AO46" s="49"/>
      <c r="AP46" s="49">
        <f>-SQRT(3)*AK24*AK46*SIN(ACOS(AQ10))/1000</f>
        <v>-3.2735760386937665E-2</v>
      </c>
      <c r="AQ46" s="49"/>
      <c r="AR46" s="50"/>
    </row>
    <row r="47" spans="1:44" x14ac:dyDescent="0.2">
      <c r="A47" s="57" t="s">
        <v>503</v>
      </c>
      <c r="B47" s="58"/>
      <c r="C47" s="58"/>
      <c r="D47" s="58"/>
      <c r="E47" s="15"/>
      <c r="F47" s="15"/>
      <c r="G47" s="15"/>
      <c r="H47" s="15"/>
      <c r="I47" s="15"/>
      <c r="J47" s="15"/>
      <c r="K47" s="15"/>
      <c r="L47" s="21"/>
      <c r="M47" s="51">
        <v>0</v>
      </c>
      <c r="N47" s="52"/>
      <c r="O47" s="49">
        <f>-SQRT(3)*M24*M47*S10/1000</f>
        <v>0</v>
      </c>
      <c r="P47" s="49"/>
      <c r="Q47" s="49"/>
      <c r="R47" s="49">
        <f>-SQRT(3)*M24*M47*SIN(ACOS(S10))/1000</f>
        <v>0</v>
      </c>
      <c r="S47" s="49"/>
      <c r="T47" s="50"/>
      <c r="U47" s="51">
        <v>0</v>
      </c>
      <c r="V47" s="52"/>
      <c r="W47" s="49">
        <f>-SQRT(3)*U24*U47*AA10/1000</f>
        <v>0</v>
      </c>
      <c r="X47" s="49"/>
      <c r="Y47" s="49"/>
      <c r="Z47" s="49">
        <f>-SQRT(3)*U24*U47*SIN(ACOS(AA10))/1000</f>
        <v>0</v>
      </c>
      <c r="AA47" s="49"/>
      <c r="AB47" s="50"/>
      <c r="AC47" s="51">
        <v>0</v>
      </c>
      <c r="AD47" s="52"/>
      <c r="AE47" s="49">
        <f>-SQRT(3)*AC24*AC47*AI10/1000</f>
        <v>0</v>
      </c>
      <c r="AF47" s="49"/>
      <c r="AG47" s="49"/>
      <c r="AH47" s="49">
        <f>-SQRT(3)*AC24*AC47*SIN(ACOS(AI10))/1000</f>
        <v>0</v>
      </c>
      <c r="AI47" s="49"/>
      <c r="AJ47" s="50"/>
      <c r="AK47" s="51">
        <v>0</v>
      </c>
      <c r="AL47" s="52"/>
      <c r="AM47" s="49">
        <f>-SQRT(3)*AK24*AK47*AQ10/1000</f>
        <v>0</v>
      </c>
      <c r="AN47" s="49"/>
      <c r="AO47" s="49"/>
      <c r="AP47" s="49">
        <f>-SQRT(3)*AK24*AK47*SIN(ACOS(AQ10))/1000</f>
        <v>0</v>
      </c>
      <c r="AQ47" s="49"/>
      <c r="AR47" s="50"/>
    </row>
    <row r="48" spans="1:44" x14ac:dyDescent="0.2">
      <c r="A48" s="57" t="s">
        <v>504</v>
      </c>
      <c r="B48" s="58"/>
      <c r="C48" s="58"/>
      <c r="D48" s="58"/>
      <c r="E48" s="15"/>
      <c r="F48" s="15"/>
      <c r="G48" s="15"/>
      <c r="H48" s="15"/>
      <c r="I48" s="15"/>
      <c r="J48" s="15"/>
      <c r="K48" s="15"/>
      <c r="L48" s="21"/>
      <c r="M48" s="51">
        <v>5</v>
      </c>
      <c r="N48" s="52"/>
      <c r="O48" s="49">
        <f>-SQRT(3)*M24*M48*S10/1000</f>
        <v>-4.3647682322586742E-2</v>
      </c>
      <c r="P48" s="49"/>
      <c r="Q48" s="49"/>
      <c r="R48" s="49">
        <f>-SQRT(3)*M24*M48*SIN(ACOS(S10))/1000</f>
        <v>-3.2735760386937665E-2</v>
      </c>
      <c r="S48" s="49"/>
      <c r="T48" s="50"/>
      <c r="U48" s="51">
        <v>5</v>
      </c>
      <c r="V48" s="52"/>
      <c r="W48" s="49">
        <f>-SQRT(3)*U24*U48*AA10/1000</f>
        <v>-4.2954859346335535E-2</v>
      </c>
      <c r="X48" s="49"/>
      <c r="Y48" s="49"/>
      <c r="Z48" s="49">
        <f>-SQRT(3)*U24*U48*SIN(ACOS(AA10))/1000</f>
        <v>-3.221614317625731E-2</v>
      </c>
      <c r="AA48" s="49"/>
      <c r="AB48" s="50"/>
      <c r="AC48" s="51">
        <v>5</v>
      </c>
      <c r="AD48" s="52"/>
      <c r="AE48" s="49">
        <f>-SQRT(3)*AC24*AC48*AI10/1000</f>
        <v>-4.3647682322586742E-2</v>
      </c>
      <c r="AF48" s="49"/>
      <c r="AG48" s="49"/>
      <c r="AH48" s="49">
        <f>-SQRT(3)*AC24*AC48*SIN(ACOS(AI10))/1000</f>
        <v>-3.2735760386937665E-2</v>
      </c>
      <c r="AI48" s="49"/>
      <c r="AJ48" s="50"/>
      <c r="AK48" s="51">
        <v>5</v>
      </c>
      <c r="AL48" s="52"/>
      <c r="AM48" s="49">
        <f>-SQRT(3)*AK24*AK48*AQ10/1000</f>
        <v>-4.3647682322586742E-2</v>
      </c>
      <c r="AN48" s="49"/>
      <c r="AO48" s="49"/>
      <c r="AP48" s="49">
        <f>-SQRT(3)*AK24*AK48*SIN(ACOS(AQ10))/1000</f>
        <v>-3.2735760386937665E-2</v>
      </c>
      <c r="AQ48" s="49"/>
      <c r="AR48" s="50"/>
    </row>
    <row r="49" spans="1:44" ht="13.5" thickBot="1" x14ac:dyDescent="0.25">
      <c r="A49" s="53" t="s">
        <v>76</v>
      </c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6"/>
      <c r="M49" s="47"/>
      <c r="N49" s="48"/>
      <c r="O49" s="42">
        <f>SUM(O43:Q48)</f>
        <v>-8.7295364645173512E-3</v>
      </c>
      <c r="P49" s="42"/>
      <c r="Q49" s="42"/>
      <c r="R49" s="42">
        <f>SUM(R43:T48)</f>
        <v>-6.5471520773875344E-3</v>
      </c>
      <c r="S49" s="42"/>
      <c r="T49" s="43"/>
      <c r="U49" s="47"/>
      <c r="V49" s="48"/>
      <c r="W49" s="42">
        <f>SUM(W43:Y48)</f>
        <v>-8.5909718692671055E-3</v>
      </c>
      <c r="X49" s="42"/>
      <c r="Y49" s="42"/>
      <c r="Z49" s="42">
        <f>SUM(Z43:AB48)</f>
        <v>-6.4432286352514648E-3</v>
      </c>
      <c r="AA49" s="42"/>
      <c r="AB49" s="43"/>
      <c r="AC49" s="47"/>
      <c r="AD49" s="48"/>
      <c r="AE49" s="42">
        <f>SUM(AE43:AG48)</f>
        <v>-8.7295364645173512E-3</v>
      </c>
      <c r="AF49" s="42"/>
      <c r="AG49" s="42"/>
      <c r="AH49" s="42">
        <f>SUM(AH43:AJ48)</f>
        <v>-6.5471520773875344E-3</v>
      </c>
      <c r="AI49" s="42"/>
      <c r="AJ49" s="43"/>
      <c r="AK49" s="47"/>
      <c r="AL49" s="48"/>
      <c r="AM49" s="42">
        <f>SUM(AM43:AO48)</f>
        <v>-8.7295364645173512E-3</v>
      </c>
      <c r="AN49" s="42"/>
      <c r="AO49" s="42"/>
      <c r="AP49" s="42">
        <f>SUM(AP43:AR48)</f>
        <v>-6.5471520773875344E-3</v>
      </c>
      <c r="AQ49" s="42"/>
      <c r="AR49" s="43"/>
    </row>
    <row r="50" spans="1:44" ht="13.5" thickBot="1" x14ac:dyDescent="0.25">
      <c r="A50" s="44" t="s">
        <v>77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6"/>
      <c r="M50" s="33"/>
      <c r="N50" s="34"/>
      <c r="O50" s="31">
        <f>SUM(O38:Q40)+SUM(O43:Q48)</f>
        <v>-5.4975292283290816E-2</v>
      </c>
      <c r="P50" s="31"/>
      <c r="Q50" s="31"/>
      <c r="R50" s="31">
        <f>SUM(R38:T40)+SUM(R43:T48)</f>
        <v>-3.0239557374241229E-2</v>
      </c>
      <c r="S50" s="31"/>
      <c r="T50" s="32"/>
      <c r="U50" s="33"/>
      <c r="V50" s="34"/>
      <c r="W50" s="31">
        <f>SUM(W38:Y40)+SUM(W43:Y48)</f>
        <v>-5.5607489549963585E-2</v>
      </c>
      <c r="X50" s="31"/>
      <c r="Y50" s="31"/>
      <c r="Z50" s="31">
        <f>SUM(Z38:AB40)+SUM(Z43:AB48)</f>
        <v>-3.0530506977138723E-2</v>
      </c>
      <c r="AA50" s="31"/>
      <c r="AB50" s="32"/>
      <c r="AC50" s="33"/>
      <c r="AD50" s="34"/>
      <c r="AE50" s="31">
        <f>SUM(AE38:AG40)+SUM(AE43:AG48)</f>
        <v>-5.574605414521383E-2</v>
      </c>
      <c r="AF50" s="31"/>
      <c r="AG50" s="31"/>
      <c r="AH50" s="31">
        <f>SUM(AH38:AJ40)+SUM(AH43:AJ48)</f>
        <v>-3.0634430419274793E-2</v>
      </c>
      <c r="AI50" s="31"/>
      <c r="AJ50" s="32"/>
      <c r="AK50" s="33"/>
      <c r="AL50" s="34"/>
      <c r="AM50" s="31">
        <f>SUM(AM38:AO40)+SUM(AM43:AO48)</f>
        <v>-5.574605414521383E-2</v>
      </c>
      <c r="AN50" s="31"/>
      <c r="AO50" s="31"/>
      <c r="AP50" s="31">
        <f>SUM(AP38:AR40)+SUM(AP43:AR48)</f>
        <v>-3.0634430419274793E-2</v>
      </c>
      <c r="AQ50" s="31"/>
      <c r="AR50" s="32"/>
    </row>
    <row r="51" spans="1:44" ht="13.5" thickBo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</row>
    <row r="52" spans="1:44" ht="13.5" thickBot="1" x14ac:dyDescent="0.25">
      <c r="A52" s="36" t="s">
        <v>78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8"/>
      <c r="M52" s="39" t="s">
        <v>526</v>
      </c>
      <c r="N52" s="40"/>
      <c r="O52" s="40"/>
      <c r="P52" s="40"/>
      <c r="Q52" s="40"/>
      <c r="R52" s="40"/>
      <c r="S52" s="40"/>
      <c r="T52" s="41"/>
      <c r="U52" s="39" t="s">
        <v>528</v>
      </c>
      <c r="V52" s="40"/>
      <c r="W52" s="40"/>
      <c r="X52" s="40"/>
      <c r="Y52" s="40"/>
      <c r="Z52" s="40"/>
      <c r="AA52" s="40"/>
      <c r="AB52" s="41"/>
      <c r="AC52" s="39"/>
      <c r="AD52" s="40"/>
      <c r="AE52" s="40"/>
      <c r="AF52" s="40"/>
      <c r="AG52" s="40"/>
      <c r="AH52" s="40"/>
      <c r="AI52" s="40"/>
      <c r="AJ52" s="41"/>
      <c r="AK52" s="39"/>
      <c r="AL52" s="40"/>
      <c r="AM52" s="40"/>
      <c r="AN52" s="40"/>
      <c r="AO52" s="40"/>
      <c r="AP52" s="40"/>
      <c r="AQ52" s="40"/>
      <c r="AR52" s="41"/>
    </row>
    <row r="54" spans="1:44" x14ac:dyDescent="0.2">
      <c r="M54" s="18" t="s">
        <v>79</v>
      </c>
      <c r="Y54" s="18" t="s">
        <v>80</v>
      </c>
    </row>
  </sheetData>
  <mergeCells count="555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W31:Y31"/>
    <mergeCell ref="AC33:AD33"/>
    <mergeCell ref="AE33:AG33"/>
    <mergeCell ref="AH33:AJ33"/>
    <mergeCell ref="AK33:AL33"/>
    <mergeCell ref="AM33:AO33"/>
    <mergeCell ref="AP33:AR33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Z33:AB33"/>
    <mergeCell ref="Z31:AB31"/>
    <mergeCell ref="AC31:AD31"/>
    <mergeCell ref="AE31:AG31"/>
    <mergeCell ref="AH31:AJ31"/>
    <mergeCell ref="AK31:AL31"/>
    <mergeCell ref="AM31:AO31"/>
    <mergeCell ref="AP34:AR34"/>
    <mergeCell ref="A35:L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5:AJ35"/>
    <mergeCell ref="AK35:AL35"/>
    <mergeCell ref="AM35:AO35"/>
    <mergeCell ref="AP35:AR35"/>
    <mergeCell ref="A36:L36"/>
    <mergeCell ref="M36:N36"/>
    <mergeCell ref="O36:Q36"/>
    <mergeCell ref="R36:T36"/>
    <mergeCell ref="U36:V36"/>
    <mergeCell ref="W36:Y36"/>
    <mergeCell ref="AC38:AD38"/>
    <mergeCell ref="AE38:AG38"/>
    <mergeCell ref="AH38:AJ38"/>
    <mergeCell ref="AK38:AL38"/>
    <mergeCell ref="AM38:AO38"/>
    <mergeCell ref="AP38:AR38"/>
    <mergeCell ref="AP36:AR36"/>
    <mergeCell ref="A37:D37"/>
    <mergeCell ref="E37:AR37"/>
    <mergeCell ref="A38:D38"/>
    <mergeCell ref="M38:N38"/>
    <mergeCell ref="O38:Q38"/>
    <mergeCell ref="R38:T38"/>
    <mergeCell ref="U38:V38"/>
    <mergeCell ref="W38:Y38"/>
    <mergeCell ref="Z38:AB38"/>
    <mergeCell ref="Z36:AB36"/>
    <mergeCell ref="AC36:AD36"/>
    <mergeCell ref="AE36:AG36"/>
    <mergeCell ref="AH36:AJ36"/>
    <mergeCell ref="AK36:AL36"/>
    <mergeCell ref="AM36:AO36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40:AJ40"/>
    <mergeCell ref="AK40:AL40"/>
    <mergeCell ref="AM40:AO40"/>
    <mergeCell ref="AP40:AR40"/>
    <mergeCell ref="A41:L41"/>
    <mergeCell ref="M41:N41"/>
    <mergeCell ref="O41:Q41"/>
    <mergeCell ref="R41:T41"/>
    <mergeCell ref="U41:V41"/>
    <mergeCell ref="W41:Y41"/>
    <mergeCell ref="AC43:AD43"/>
    <mergeCell ref="AE43:AG43"/>
    <mergeCell ref="AH43:AJ43"/>
    <mergeCell ref="AK43:AL43"/>
    <mergeCell ref="AM43:AO43"/>
    <mergeCell ref="AP43:AR43"/>
    <mergeCell ref="AP41:AR41"/>
    <mergeCell ref="A42:D42"/>
    <mergeCell ref="E42:AR42"/>
    <mergeCell ref="A43:D43"/>
    <mergeCell ref="M43:N43"/>
    <mergeCell ref="O43:Q43"/>
    <mergeCell ref="R43:T43"/>
    <mergeCell ref="U43:V43"/>
    <mergeCell ref="W43:Y43"/>
    <mergeCell ref="Z43:AB43"/>
    <mergeCell ref="Z41:AB41"/>
    <mergeCell ref="AC41:AD41"/>
    <mergeCell ref="AE41:AG41"/>
    <mergeCell ref="AH41:AJ41"/>
    <mergeCell ref="AK41:AL41"/>
    <mergeCell ref="AM41:AO41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44:D44"/>
    <mergeCell ref="M44:N44"/>
    <mergeCell ref="O44:Q44"/>
    <mergeCell ref="R44:T44"/>
    <mergeCell ref="U44:V44"/>
    <mergeCell ref="W44:Y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8:AR48"/>
    <mergeCell ref="A49:L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9:AJ49"/>
    <mergeCell ref="AK49:AL49"/>
    <mergeCell ref="AM49:AO49"/>
    <mergeCell ref="AP49:AR49"/>
    <mergeCell ref="A50:L50"/>
    <mergeCell ref="M50:N50"/>
    <mergeCell ref="O50:Q50"/>
    <mergeCell ref="R50:T50"/>
    <mergeCell ref="U50:V50"/>
    <mergeCell ref="W50:Y50"/>
    <mergeCell ref="AP50:AR50"/>
    <mergeCell ref="A51:AR51"/>
    <mergeCell ref="A52:L52"/>
    <mergeCell ref="M52:T52"/>
    <mergeCell ref="U52:AB52"/>
    <mergeCell ref="AC52:AJ52"/>
    <mergeCell ref="AK52:AR52"/>
    <mergeCell ref="Z50:AB50"/>
    <mergeCell ref="AC50:AD50"/>
    <mergeCell ref="AE50:AG50"/>
    <mergeCell ref="AH50:AJ50"/>
    <mergeCell ref="AK50:AL50"/>
    <mergeCell ref="AM50:AO50"/>
  </mergeCells>
  <pageMargins left="0.7" right="0.7" top="0.75" bottom="0.75" header="0.3" footer="0.3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"/>
  <sheetViews>
    <sheetView workbookViewId="0">
      <pane ySplit="3" topLeftCell="A4" activePane="bottomLeft" state="frozenSplit"/>
      <selection pane="bottomLeft" activeCell="C65" sqref="C65:AE75"/>
    </sheetView>
  </sheetViews>
  <sheetFormatPr defaultRowHeight="12.75" x14ac:dyDescent="0.2"/>
  <cols>
    <col min="1" max="4" width="7.140625" style="22" customWidth="1"/>
    <col min="5" max="12" width="5.28515625" style="22" customWidth="1"/>
    <col min="13" max="44" width="3.28515625" style="22" customWidth="1"/>
    <col min="45" max="16384" width="9.140625" style="22"/>
  </cols>
  <sheetData>
    <row r="1" spans="1:44" ht="30" customHeight="1" x14ac:dyDescent="0.2">
      <c r="A1" s="201" t="s">
        <v>505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30" t="s">
        <v>3</v>
      </c>
      <c r="B5" s="27" t="s">
        <v>4</v>
      </c>
      <c r="C5" s="27" t="s">
        <v>5</v>
      </c>
      <c r="D5" s="23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28" t="s">
        <v>15</v>
      </c>
      <c r="B6" s="25">
        <v>25</v>
      </c>
      <c r="C6" s="26">
        <v>3.5999998450279236E-2</v>
      </c>
      <c r="D6" s="6">
        <v>0.1379999965429306</v>
      </c>
      <c r="E6" s="111">
        <v>110</v>
      </c>
      <c r="F6" s="112"/>
      <c r="G6" s="205" t="s">
        <v>82</v>
      </c>
      <c r="H6" s="205"/>
      <c r="I6" s="195">
        <v>7.9999998211860657E-2</v>
      </c>
      <c r="J6" s="195"/>
      <c r="K6" s="195">
        <v>10.939999580383301</v>
      </c>
      <c r="L6" s="196"/>
      <c r="M6" s="197"/>
      <c r="N6" s="194"/>
      <c r="O6" s="182">
        <f>M19</f>
        <v>1.436670431833915</v>
      </c>
      <c r="P6" s="182"/>
      <c r="Q6" s="182">
        <f>R19</f>
        <v>1.3655475918085933</v>
      </c>
      <c r="R6" s="182"/>
      <c r="S6" s="183">
        <f>IF(O6=0,0,COS(ATAN(Q6/O6)))</f>
        <v>0.72482037027086765</v>
      </c>
      <c r="T6" s="184"/>
      <c r="U6" s="193"/>
      <c r="V6" s="194"/>
      <c r="W6" s="182">
        <f>U19</f>
        <v>1.7007928883523065</v>
      </c>
      <c r="X6" s="182"/>
      <c r="Y6" s="182">
        <f>Z19</f>
        <v>1.3685791951238455</v>
      </c>
      <c r="Z6" s="182"/>
      <c r="AA6" s="183">
        <f>IF(W6=0,0,COS(ATAN(Y6/W6)))</f>
        <v>0.77909036288771716</v>
      </c>
      <c r="AB6" s="184"/>
      <c r="AC6" s="193"/>
      <c r="AD6" s="194"/>
      <c r="AE6" s="182">
        <f>AC19</f>
        <v>1.5808005064350796</v>
      </c>
      <c r="AF6" s="182"/>
      <c r="AG6" s="182">
        <f>AH19</f>
        <v>1.4971473681808614</v>
      </c>
      <c r="AH6" s="182"/>
      <c r="AI6" s="183">
        <f>IF(AE6=0,0,COS(ATAN(AG6/AE6)))</f>
        <v>0.72605658006278706</v>
      </c>
      <c r="AJ6" s="184"/>
      <c r="AK6" s="193"/>
      <c r="AL6" s="194"/>
      <c r="AM6" s="182">
        <f>AK19</f>
        <v>1.1803798730078416</v>
      </c>
      <c r="AN6" s="182"/>
      <c r="AO6" s="182">
        <f>AP19</f>
        <v>0.96499756519195123</v>
      </c>
      <c r="AP6" s="182"/>
      <c r="AQ6" s="183">
        <f>IF(AM6=0,0,COS(ATAN(AO6/AM6)))</f>
        <v>0.77420404734536707</v>
      </c>
      <c r="AR6" s="184"/>
    </row>
    <row r="7" spans="1:44" x14ac:dyDescent="0.2">
      <c r="A7" s="185"/>
      <c r="B7" s="186"/>
      <c r="C7" s="186"/>
      <c r="D7" s="187"/>
      <c r="E7" s="104">
        <v>10</v>
      </c>
      <c r="F7" s="105"/>
      <c r="G7" s="106" t="s">
        <v>16</v>
      </c>
      <c r="H7" s="106"/>
      <c r="I7" s="179">
        <v>6.4000003039836884E-2</v>
      </c>
      <c r="J7" s="179"/>
      <c r="K7" s="179">
        <v>-0.64999997615814209</v>
      </c>
      <c r="L7" s="180"/>
      <c r="M7" s="212">
        <f>IF(OR(M24=0,O7=0),0,ABS(1000*O7/(SQRT(3)*M24*COS(ATAN(Q7/O7)))))</f>
        <v>31.100246631467055</v>
      </c>
      <c r="N7" s="210"/>
      <c r="O7" s="211">
        <v>0.43999999761581421</v>
      </c>
      <c r="P7" s="211"/>
      <c r="Q7" s="211">
        <v>0.31999999284744263</v>
      </c>
      <c r="R7" s="211"/>
      <c r="S7" s="207">
        <f>IF(O7=0,0,COS(ATAN(Q7/O7)))</f>
        <v>0.80873608904072436</v>
      </c>
      <c r="T7" s="208"/>
      <c r="U7" s="209">
        <f>IF(OR(U24=0,W7=0),0,ABS(1000*W7/(SQRT(3)*U24*COS(ATAN(Y7/W7)))))</f>
        <v>46.298818102737357</v>
      </c>
      <c r="V7" s="210"/>
      <c r="W7" s="211">
        <v>0.68000000715255737</v>
      </c>
      <c r="X7" s="211"/>
      <c r="Y7" s="211">
        <v>0.43999999761581421</v>
      </c>
      <c r="Z7" s="211"/>
      <c r="AA7" s="207">
        <f>IF(W7=0,0,COS(ATAN(Y7/W7)))</f>
        <v>0.83957016110096816</v>
      </c>
      <c r="AB7" s="208"/>
      <c r="AC7" s="209">
        <f>IF(OR(AC24=0,AE7=0),0,ABS(1000*AE7/(SQRT(3)*AC24*COS(ATAN(AG7/AE7)))))</f>
        <v>39.339046811916873</v>
      </c>
      <c r="AD7" s="210"/>
      <c r="AE7" s="211">
        <v>0.56000000238418579</v>
      </c>
      <c r="AF7" s="211"/>
      <c r="AG7" s="211">
        <v>0.40000000596046448</v>
      </c>
      <c r="AH7" s="211"/>
      <c r="AI7" s="207">
        <f>IF(AE7=0,0,COS(ATAN(AG7/AE7)))</f>
        <v>0.81373346828067961</v>
      </c>
      <c r="AJ7" s="208"/>
      <c r="AK7" s="209">
        <f>IF(OR(AK24=0,AM7=0),0,ABS(1000*AM7/(SQRT(3)*AK24*COS(ATAN(AO7/AM7)))))</f>
        <v>26.665358700497862</v>
      </c>
      <c r="AL7" s="210"/>
      <c r="AM7" s="211">
        <v>0.40000000596046448</v>
      </c>
      <c r="AN7" s="211"/>
      <c r="AO7" s="211">
        <v>0.23999999463558197</v>
      </c>
      <c r="AP7" s="211"/>
      <c r="AQ7" s="207">
        <f>IF(AM7=0,0,COS(ATAN(AO7/AM7)))</f>
        <v>0.85749293416833539</v>
      </c>
      <c r="AR7" s="208"/>
    </row>
    <row r="8" spans="1:44" x14ac:dyDescent="0.2">
      <c r="A8" s="185"/>
      <c r="B8" s="186"/>
      <c r="C8" s="186"/>
      <c r="D8" s="187"/>
      <c r="E8" s="104">
        <v>6</v>
      </c>
      <c r="F8" s="105"/>
      <c r="G8" s="106" t="s">
        <v>16</v>
      </c>
      <c r="H8" s="106"/>
      <c r="I8" s="179">
        <v>7.4000000953674316E-2</v>
      </c>
      <c r="J8" s="179"/>
      <c r="K8" s="179">
        <v>6.815000057220459</v>
      </c>
      <c r="L8" s="180"/>
      <c r="M8" s="212">
        <f>IF(OR(M26=0,O8=0),0,ABS(1000*O8/(SQRT(3)*M26*COS(ATAN(Q8/O8)))))</f>
        <v>123.77298997221122</v>
      </c>
      <c r="N8" s="210"/>
      <c r="O8" s="211">
        <v>0.95999997854232788</v>
      </c>
      <c r="P8" s="211"/>
      <c r="Q8" s="211">
        <v>0.8880000114440918</v>
      </c>
      <c r="R8" s="211"/>
      <c r="S8" s="207">
        <f>IF(O8=0,0,COS(ATAN(Q8/O8)))</f>
        <v>0.73409942765821645</v>
      </c>
      <c r="T8" s="208"/>
      <c r="U8" s="209">
        <f>IF(OR(U26=0,W8=0),0,ABS(1000*W8/(SQRT(3)*U26*COS(ATAN(Y8/W8)))))</f>
        <v>118.14203021620658</v>
      </c>
      <c r="V8" s="210"/>
      <c r="W8" s="211">
        <v>0.98400002717971802</v>
      </c>
      <c r="X8" s="211"/>
      <c r="Y8" s="211">
        <v>0.76800000667572021</v>
      </c>
      <c r="Z8" s="211"/>
      <c r="AA8" s="207">
        <f>IF(W8=0,0,COS(ATAN(Y8/W8)))</f>
        <v>0.788315789134024</v>
      </c>
      <c r="AB8" s="208"/>
      <c r="AC8" s="209">
        <f>IF(OR(AC26=0,AE8=0),0,ABS(1000*AE8/(SQRT(3)*AC26*COS(ATAN(AG8/AE8)))))</f>
        <v>128.5379750586082</v>
      </c>
      <c r="AD8" s="210"/>
      <c r="AE8" s="211">
        <v>0.98400002717971802</v>
      </c>
      <c r="AF8" s="211"/>
      <c r="AG8" s="211">
        <v>0.93599998950958252</v>
      </c>
      <c r="AH8" s="211"/>
      <c r="AI8" s="207">
        <f>IF(AE8=0,0,COS(ATAN(AG8/AE8)))</f>
        <v>0.72455807505384739</v>
      </c>
      <c r="AJ8" s="208"/>
      <c r="AK8" s="209">
        <f>IF(OR(AK26=0,AM8=0),0,ABS(1000*AM8/(SQRT(3)*AK26*COS(ATAN(AO8/AM8)))))</f>
        <v>89.054879289733293</v>
      </c>
      <c r="AL8" s="210"/>
      <c r="AM8" s="211">
        <v>0.74400001764297485</v>
      </c>
      <c r="AN8" s="211"/>
      <c r="AO8" s="211">
        <v>0.57599997520446777</v>
      </c>
      <c r="AP8" s="211"/>
      <c r="AQ8" s="207">
        <f>IF(AM8=0,0,COS(ATAN(AO8/AM8)))</f>
        <v>0.79072372739723851</v>
      </c>
      <c r="AR8" s="208"/>
    </row>
    <row r="9" spans="1:44" ht="15.75" customHeight="1" thickBot="1" x14ac:dyDescent="0.25">
      <c r="A9" s="188"/>
      <c r="B9" s="189"/>
      <c r="C9" s="189"/>
      <c r="D9" s="189"/>
      <c r="E9" s="175" t="s">
        <v>17</v>
      </c>
      <c r="F9" s="176"/>
      <c r="G9" s="176"/>
      <c r="H9" s="176"/>
      <c r="I9" s="176"/>
      <c r="J9" s="176"/>
      <c r="K9" s="176"/>
      <c r="L9" s="181"/>
      <c r="M9" s="176">
        <v>5</v>
      </c>
      <c r="N9" s="176"/>
      <c r="O9" s="176"/>
      <c r="P9" s="160" t="s">
        <v>18</v>
      </c>
      <c r="Q9" s="160"/>
      <c r="R9" s="173"/>
      <c r="S9" s="173"/>
      <c r="T9" s="174"/>
      <c r="U9" s="175">
        <v>5</v>
      </c>
      <c r="V9" s="176"/>
      <c r="W9" s="176"/>
      <c r="X9" s="160" t="s">
        <v>18</v>
      </c>
      <c r="Y9" s="160"/>
      <c r="Z9" s="173"/>
      <c r="AA9" s="173"/>
      <c r="AB9" s="174"/>
      <c r="AC9" s="175">
        <v>5</v>
      </c>
      <c r="AD9" s="176"/>
      <c r="AE9" s="176"/>
      <c r="AF9" s="160" t="s">
        <v>18</v>
      </c>
      <c r="AG9" s="160"/>
      <c r="AH9" s="173"/>
      <c r="AI9" s="173"/>
      <c r="AJ9" s="174"/>
      <c r="AK9" s="175">
        <v>5</v>
      </c>
      <c r="AL9" s="176"/>
      <c r="AM9" s="176"/>
      <c r="AN9" s="160" t="s">
        <v>18</v>
      </c>
      <c r="AO9" s="160"/>
      <c r="AP9" s="173"/>
      <c r="AQ9" s="173"/>
      <c r="AR9" s="174"/>
    </row>
    <row r="10" spans="1:44" x14ac:dyDescent="0.2">
      <c r="A10" s="28" t="s">
        <v>19</v>
      </c>
      <c r="B10" s="25">
        <v>25</v>
      </c>
      <c r="C10" s="26">
        <v>3.7999998778104782E-2</v>
      </c>
      <c r="D10" s="6">
        <v>0.17499999701976776</v>
      </c>
      <c r="E10" s="111">
        <v>110</v>
      </c>
      <c r="F10" s="112"/>
      <c r="G10" s="205" t="s">
        <v>82</v>
      </c>
      <c r="H10" s="205"/>
      <c r="I10" s="195">
        <v>8.9000001549720764E-2</v>
      </c>
      <c r="J10" s="195"/>
      <c r="K10" s="195">
        <v>10.909999847412109</v>
      </c>
      <c r="L10" s="196"/>
      <c r="M10" s="197"/>
      <c r="N10" s="194"/>
      <c r="O10" s="182">
        <f>M20</f>
        <v>1.262391073139659</v>
      </c>
      <c r="P10" s="182"/>
      <c r="Q10" s="182">
        <f>R20</f>
        <v>0.94613016845903986</v>
      </c>
      <c r="R10" s="182"/>
      <c r="S10" s="183">
        <f>IF(O10=0,0,COS(ATAN(Q10/O10)))</f>
        <v>0.80020172154930092</v>
      </c>
      <c r="T10" s="184"/>
      <c r="U10" s="193"/>
      <c r="V10" s="194"/>
      <c r="W10" s="182">
        <f>U20</f>
        <v>1.6308393176734284</v>
      </c>
      <c r="X10" s="182"/>
      <c r="Y10" s="182">
        <f>Z20</f>
        <v>1.6064258181466951</v>
      </c>
      <c r="Z10" s="182"/>
      <c r="AA10" s="183">
        <f>IF(W10=0,0,COS(ATAN(Y10/W10)))</f>
        <v>0.71241909539946513</v>
      </c>
      <c r="AB10" s="184"/>
      <c r="AC10" s="193"/>
      <c r="AD10" s="194"/>
      <c r="AE10" s="182">
        <f>AC20</f>
        <v>1.5427085025691272</v>
      </c>
      <c r="AF10" s="182"/>
      <c r="AG10" s="182">
        <f>AH20</f>
        <v>1.4348992104781138</v>
      </c>
      <c r="AH10" s="182"/>
      <c r="AI10" s="183">
        <f>IF(AE10=0,0,COS(ATAN(AG10/AE10)))</f>
        <v>0.73222897973862022</v>
      </c>
      <c r="AJ10" s="184"/>
      <c r="AK10" s="193"/>
      <c r="AL10" s="194"/>
      <c r="AM10" s="182">
        <f>AK20</f>
        <v>1.1903678767835195</v>
      </c>
      <c r="AN10" s="182"/>
      <c r="AO10" s="182">
        <f>AP20</f>
        <v>0.98537778849300173</v>
      </c>
      <c r="AP10" s="182"/>
      <c r="AQ10" s="183">
        <f>IF(AM10=0,0,COS(ATAN(AO10/AM10)))</f>
        <v>0.77031620199898643</v>
      </c>
      <c r="AR10" s="184"/>
    </row>
    <row r="11" spans="1:44" x14ac:dyDescent="0.2">
      <c r="A11" s="185"/>
      <c r="B11" s="186"/>
      <c r="C11" s="186"/>
      <c r="D11" s="187"/>
      <c r="E11" s="104">
        <v>10</v>
      </c>
      <c r="F11" s="105"/>
      <c r="G11" s="106" t="s">
        <v>20</v>
      </c>
      <c r="H11" s="106"/>
      <c r="I11" s="179">
        <v>4.6000000089406967E-2</v>
      </c>
      <c r="J11" s="179"/>
      <c r="K11" s="179">
        <v>-0.34000000357627869</v>
      </c>
      <c r="L11" s="180"/>
      <c r="M11" s="212">
        <f>IF(OR(M25=0,O11=0),0,ABS(1000*O11/(SQRT(3)*M25*COS(ATAN(Q11/O11)))))</f>
        <v>32.083224607671511</v>
      </c>
      <c r="N11" s="210"/>
      <c r="O11" s="211">
        <v>0.47999998927116394</v>
      </c>
      <c r="P11" s="211"/>
      <c r="Q11" s="211">
        <v>0.2800000011920929</v>
      </c>
      <c r="R11" s="211"/>
      <c r="S11" s="207">
        <f>IF(O11=0,0,COS(ATAN(Q11/O11)))</f>
        <v>0.86377889506299543</v>
      </c>
      <c r="T11" s="208"/>
      <c r="U11" s="209">
        <f>IF(OR(U25=0,W11=0),0,ABS(1000*W11/(SQRT(3)*U25*COS(ATAN(Y11/W11)))))</f>
        <v>53.913510719080783</v>
      </c>
      <c r="V11" s="210"/>
      <c r="W11" s="211">
        <v>0.68000000715255737</v>
      </c>
      <c r="X11" s="211"/>
      <c r="Y11" s="211">
        <v>0.63999998569488525</v>
      </c>
      <c r="Z11" s="211"/>
      <c r="AA11" s="207">
        <f>IF(W11=0,0,COS(ATAN(Y11/W11)))</f>
        <v>0.72820000393617512</v>
      </c>
      <c r="AB11" s="208"/>
      <c r="AC11" s="209">
        <f>IF(OR(AC25=0,AE11=0),0,ABS(1000*AE11/(SQRT(3)*AC25*COS(ATAN(AG11/AE11)))))</f>
        <v>47.60952152154119</v>
      </c>
      <c r="AD11" s="210"/>
      <c r="AE11" s="211">
        <v>0.63999998569488525</v>
      </c>
      <c r="AF11" s="211"/>
      <c r="AG11" s="211">
        <v>0.51999998092651367</v>
      </c>
      <c r="AH11" s="211"/>
      <c r="AI11" s="207">
        <f>IF(AE11=0,0,COS(ATAN(AG11/AE11)))</f>
        <v>0.77611400453817725</v>
      </c>
      <c r="AJ11" s="208"/>
      <c r="AK11" s="209">
        <f>IF(OR(AK25=0,AM11=0),0,ABS(1000*AM11/(SQRT(3)*AK25*COS(ATAN(AO11/AM11)))))</f>
        <v>33.30665524699635</v>
      </c>
      <c r="AL11" s="210"/>
      <c r="AM11" s="211">
        <v>0.47999998927116394</v>
      </c>
      <c r="AN11" s="211"/>
      <c r="AO11" s="211">
        <v>0.31999999284744263</v>
      </c>
      <c r="AP11" s="211"/>
      <c r="AQ11" s="207">
        <f>IF(AM11=0,0,COS(ATAN(AO11/AM11)))</f>
        <v>0.83205029433784372</v>
      </c>
      <c r="AR11" s="208"/>
    </row>
    <row r="12" spans="1:44" x14ac:dyDescent="0.2">
      <c r="A12" s="185"/>
      <c r="B12" s="186"/>
      <c r="C12" s="186"/>
      <c r="D12" s="187"/>
      <c r="E12" s="104">
        <v>6</v>
      </c>
      <c r="F12" s="105"/>
      <c r="G12" s="106" t="s">
        <v>20</v>
      </c>
      <c r="H12" s="106"/>
      <c r="I12" s="179">
        <v>5.7999998331069946E-2</v>
      </c>
      <c r="J12" s="179"/>
      <c r="K12" s="179">
        <v>6.7399997711181641</v>
      </c>
      <c r="L12" s="180"/>
      <c r="M12" s="212">
        <f>IF(OR(M27=0,O12=0),0,ABS(1000*O12/(SQRT(3)*M27*COS(ATAN(Q12/O12)))))</f>
        <v>83.801125817095723</v>
      </c>
      <c r="N12" s="210"/>
      <c r="O12" s="211">
        <v>0.74400001764297485</v>
      </c>
      <c r="P12" s="211"/>
      <c r="Q12" s="211">
        <v>0.47999998927116394</v>
      </c>
      <c r="R12" s="211"/>
      <c r="S12" s="207">
        <f>IF(O12=0,0,COS(ATAN(Q12/O12)))</f>
        <v>0.84029665960076594</v>
      </c>
      <c r="T12" s="208"/>
      <c r="U12" s="209">
        <f>IF(OR(U27=0,W12=0),0,ABS(1000*W12/(SQRT(3)*U27*COS(ATAN(Y12/W12)))))</f>
        <v>112.84786982177151</v>
      </c>
      <c r="V12" s="210"/>
      <c r="W12" s="211">
        <v>0.91200000047683716</v>
      </c>
      <c r="X12" s="211"/>
      <c r="Y12" s="211">
        <v>0.76800000667572021</v>
      </c>
      <c r="Z12" s="211"/>
      <c r="AA12" s="207">
        <f>IF(W12=0,0,COS(ATAN(Y12/W12)))</f>
        <v>0.7649111955242982</v>
      </c>
      <c r="AB12" s="208"/>
      <c r="AC12" s="209">
        <f>IF(OR(AC27=0,AE12=0),0,ABS(1000*AE12/(SQRT(3)*AC27*COS(ATAN(AG12/AE12)))))</f>
        <v>106.44786804474887</v>
      </c>
      <c r="AD12" s="210"/>
      <c r="AE12" s="211">
        <v>0.86400002241134644</v>
      </c>
      <c r="AF12" s="211"/>
      <c r="AG12" s="211">
        <v>0.72000002861022949</v>
      </c>
      <c r="AH12" s="211"/>
      <c r="AI12" s="207">
        <f>IF(AE12=0,0,COS(ATAN(AG12/AE12)))</f>
        <v>0.76822127525334549</v>
      </c>
      <c r="AJ12" s="208"/>
      <c r="AK12" s="209">
        <f>IF(OR(AK27=0,AM12=0),0,ABS(1000*AM12/(SQRT(3)*AK27*COS(ATAN(AO12/AM12)))))</f>
        <v>78.162173970717959</v>
      </c>
      <c r="AL12" s="210"/>
      <c r="AM12" s="211">
        <v>0.67199999094009399</v>
      </c>
      <c r="AN12" s="211"/>
      <c r="AO12" s="211">
        <v>0.47999998927116394</v>
      </c>
      <c r="AP12" s="211"/>
      <c r="AQ12" s="207">
        <f>IF(AM12=0,0,COS(ATAN(AO12/AM12)))</f>
        <v>0.8137334736451145</v>
      </c>
      <c r="AR12" s="208"/>
    </row>
    <row r="13" spans="1:44" ht="15.75" customHeight="1" thickBot="1" x14ac:dyDescent="0.25">
      <c r="A13" s="188"/>
      <c r="B13" s="189"/>
      <c r="C13" s="189"/>
      <c r="D13" s="189"/>
      <c r="E13" s="175" t="s">
        <v>17</v>
      </c>
      <c r="F13" s="176"/>
      <c r="G13" s="176"/>
      <c r="H13" s="176"/>
      <c r="I13" s="176"/>
      <c r="J13" s="176"/>
      <c r="K13" s="176"/>
      <c r="L13" s="181"/>
      <c r="M13" s="176">
        <v>5</v>
      </c>
      <c r="N13" s="176"/>
      <c r="O13" s="176"/>
      <c r="P13" s="160" t="s">
        <v>18</v>
      </c>
      <c r="Q13" s="160"/>
      <c r="R13" s="173"/>
      <c r="S13" s="173"/>
      <c r="T13" s="174"/>
      <c r="U13" s="175">
        <v>5</v>
      </c>
      <c r="V13" s="176"/>
      <c r="W13" s="176"/>
      <c r="X13" s="160" t="s">
        <v>18</v>
      </c>
      <c r="Y13" s="160"/>
      <c r="Z13" s="173"/>
      <c r="AA13" s="173"/>
      <c r="AB13" s="174"/>
      <c r="AC13" s="175">
        <v>5</v>
      </c>
      <c r="AD13" s="176"/>
      <c r="AE13" s="176"/>
      <c r="AF13" s="160" t="s">
        <v>18</v>
      </c>
      <c r="AG13" s="160"/>
      <c r="AH13" s="173"/>
      <c r="AI13" s="173"/>
      <c r="AJ13" s="174"/>
      <c r="AK13" s="175">
        <v>5</v>
      </c>
      <c r="AL13" s="176"/>
      <c r="AM13" s="176"/>
      <c r="AN13" s="160" t="s">
        <v>18</v>
      </c>
      <c r="AO13" s="160"/>
      <c r="AP13" s="173"/>
      <c r="AQ13" s="173"/>
      <c r="AR13" s="174"/>
    </row>
    <row r="14" spans="1:44" x14ac:dyDescent="0.2">
      <c r="A14" s="86" t="s">
        <v>21</v>
      </c>
      <c r="B14" s="79"/>
      <c r="C14" s="79"/>
      <c r="D14" s="79"/>
      <c r="E14" s="177" t="s">
        <v>85</v>
      </c>
      <c r="F14" s="113"/>
      <c r="G14" s="113"/>
      <c r="H14" s="113"/>
      <c r="I14" s="113"/>
      <c r="J14" s="113"/>
      <c r="K14" s="113"/>
      <c r="L14" s="114"/>
      <c r="M14" s="178">
        <f>SUM(M6,M10)</f>
        <v>0</v>
      </c>
      <c r="N14" s="167"/>
      <c r="O14" s="171">
        <f>SUM(O6,O10)</f>
        <v>2.699061504973574</v>
      </c>
      <c r="P14" s="167"/>
      <c r="Q14" s="171">
        <f>SUM(Q6,Q10)</f>
        <v>2.3116777602676333</v>
      </c>
      <c r="R14" s="167"/>
      <c r="S14" s="167"/>
      <c r="T14" s="168"/>
      <c r="U14" s="172">
        <f>SUM(U6,U10)</f>
        <v>0</v>
      </c>
      <c r="V14" s="167"/>
      <c r="W14" s="171">
        <f>SUM(W6,W10)</f>
        <v>3.3316322060257351</v>
      </c>
      <c r="X14" s="167"/>
      <c r="Y14" s="171">
        <f>SUM(Y6,Y10)</f>
        <v>2.9750050132705406</v>
      </c>
      <c r="Z14" s="167"/>
      <c r="AA14" s="167"/>
      <c r="AB14" s="168"/>
      <c r="AC14" s="172">
        <f>SUM(AC6,AC10)</f>
        <v>0</v>
      </c>
      <c r="AD14" s="167"/>
      <c r="AE14" s="171">
        <f>SUM(AE6,AE10)</f>
        <v>3.1235090090042066</v>
      </c>
      <c r="AF14" s="167"/>
      <c r="AG14" s="171">
        <f>SUM(AG6,AG10)</f>
        <v>2.9320465786589751</v>
      </c>
      <c r="AH14" s="167"/>
      <c r="AI14" s="167"/>
      <c r="AJ14" s="168"/>
      <c r="AK14" s="172">
        <f>SUM(AK6,AK10)</f>
        <v>0</v>
      </c>
      <c r="AL14" s="167"/>
      <c r="AM14" s="171">
        <f>SUM(AM6,AM10)</f>
        <v>2.3707477497913612</v>
      </c>
      <c r="AN14" s="167"/>
      <c r="AO14" s="171">
        <f>SUM(AO6,AO10)</f>
        <v>1.9503753536849531</v>
      </c>
      <c r="AP14" s="167"/>
      <c r="AQ14" s="167"/>
      <c r="AR14" s="168"/>
    </row>
    <row r="15" spans="1:44" x14ac:dyDescent="0.2">
      <c r="A15" s="229"/>
      <c r="B15" s="153"/>
      <c r="C15" s="153"/>
      <c r="D15" s="153"/>
      <c r="E15" s="223" t="s">
        <v>86</v>
      </c>
      <c r="F15" s="106"/>
      <c r="G15" s="106"/>
      <c r="H15" s="106"/>
      <c r="I15" s="106"/>
      <c r="J15" s="106"/>
      <c r="K15" s="106"/>
      <c r="L15" s="107"/>
      <c r="M15" s="224">
        <f>SUM(M7,M11)</f>
        <v>63.183471239138569</v>
      </c>
      <c r="N15" s="225"/>
      <c r="O15" s="226">
        <f>SUM(O7,O11)</f>
        <v>0.91999998688697815</v>
      </c>
      <c r="P15" s="225"/>
      <c r="Q15" s="226">
        <f>SUM(Q7,Q11)</f>
        <v>0.59999999403953552</v>
      </c>
      <c r="R15" s="225"/>
      <c r="S15" s="225"/>
      <c r="T15" s="227"/>
      <c r="U15" s="228">
        <f>SUM(U7,U11)</f>
        <v>100.21232882181815</v>
      </c>
      <c r="V15" s="225"/>
      <c r="W15" s="226">
        <f>SUM(W7,W11)</f>
        <v>1.3600000143051147</v>
      </c>
      <c r="X15" s="225"/>
      <c r="Y15" s="226">
        <f>SUM(Y7,Y11)</f>
        <v>1.0799999833106995</v>
      </c>
      <c r="Z15" s="225"/>
      <c r="AA15" s="225"/>
      <c r="AB15" s="227"/>
      <c r="AC15" s="228">
        <f>SUM(AC7,AC11)</f>
        <v>86.94856833345807</v>
      </c>
      <c r="AD15" s="225"/>
      <c r="AE15" s="226">
        <f>SUM(AE7,AE11)</f>
        <v>1.199999988079071</v>
      </c>
      <c r="AF15" s="225"/>
      <c r="AG15" s="226">
        <f>SUM(AG7,AG11)</f>
        <v>0.91999998688697815</v>
      </c>
      <c r="AH15" s="225"/>
      <c r="AI15" s="225"/>
      <c r="AJ15" s="227"/>
      <c r="AK15" s="228">
        <f>SUM(AK7,AK11)</f>
        <v>59.972013947494212</v>
      </c>
      <c r="AL15" s="225"/>
      <c r="AM15" s="226">
        <f>SUM(AM7,AM11)</f>
        <v>0.87999999523162842</v>
      </c>
      <c r="AN15" s="225"/>
      <c r="AO15" s="226">
        <f>SUM(AO7,AO11)</f>
        <v>0.5599999874830246</v>
      </c>
      <c r="AP15" s="225"/>
      <c r="AQ15" s="225"/>
      <c r="AR15" s="227"/>
    </row>
    <row r="16" spans="1:44" ht="13.5" thickBot="1" x14ac:dyDescent="0.25">
      <c r="A16" s="87"/>
      <c r="B16" s="82"/>
      <c r="C16" s="82"/>
      <c r="D16" s="82"/>
      <c r="E16" s="169" t="s">
        <v>23</v>
      </c>
      <c r="F16" s="99"/>
      <c r="G16" s="99"/>
      <c r="H16" s="99"/>
      <c r="I16" s="99"/>
      <c r="J16" s="99"/>
      <c r="K16" s="99"/>
      <c r="L16" s="100"/>
      <c r="M16" s="170">
        <f>SUM(M8,M12)</f>
        <v>207.57411578930694</v>
      </c>
      <c r="N16" s="165"/>
      <c r="O16" s="63">
        <f>SUM(O8,O12)</f>
        <v>1.7039999961853027</v>
      </c>
      <c r="P16" s="165"/>
      <c r="Q16" s="63">
        <f>SUM(Q8,Q12)</f>
        <v>1.3680000007152557</v>
      </c>
      <c r="R16" s="165"/>
      <c r="S16" s="165"/>
      <c r="T16" s="166"/>
      <c r="U16" s="65">
        <f>SUM(U8,U12)</f>
        <v>230.98990003797809</v>
      </c>
      <c r="V16" s="165"/>
      <c r="W16" s="63">
        <f>SUM(W8,W12)</f>
        <v>1.8960000276565552</v>
      </c>
      <c r="X16" s="165"/>
      <c r="Y16" s="63">
        <f>SUM(Y8,Y12)</f>
        <v>1.5360000133514404</v>
      </c>
      <c r="Z16" s="165"/>
      <c r="AA16" s="165"/>
      <c r="AB16" s="166"/>
      <c r="AC16" s="65">
        <f>SUM(AC8,AC12)</f>
        <v>234.98584310335707</v>
      </c>
      <c r="AD16" s="165"/>
      <c r="AE16" s="63">
        <f>SUM(AE8,AE12)</f>
        <v>1.8480000495910645</v>
      </c>
      <c r="AF16" s="165"/>
      <c r="AG16" s="63">
        <f>SUM(AG8,AG12)</f>
        <v>1.656000018119812</v>
      </c>
      <c r="AH16" s="165"/>
      <c r="AI16" s="165"/>
      <c r="AJ16" s="166"/>
      <c r="AK16" s="65">
        <f>SUM(AK8,AK12)</f>
        <v>167.21705326045125</v>
      </c>
      <c r="AL16" s="165"/>
      <c r="AM16" s="63">
        <f>SUM(AM8,AM12)</f>
        <v>1.4160000085830688</v>
      </c>
      <c r="AN16" s="165"/>
      <c r="AO16" s="63">
        <f>SUM(AO8,AO12)</f>
        <v>1.0559999644756317</v>
      </c>
      <c r="AP16" s="165"/>
      <c r="AQ16" s="165"/>
      <c r="AR16" s="166"/>
    </row>
    <row r="17" spans="1:44" x14ac:dyDescent="0.2">
      <c r="A17" s="86" t="s">
        <v>24</v>
      </c>
      <c r="B17" s="79"/>
      <c r="C17" s="79"/>
      <c r="D17" s="79"/>
      <c r="E17" s="79" t="s">
        <v>25</v>
      </c>
      <c r="F17" s="79"/>
      <c r="G17" s="79"/>
      <c r="H17" s="79"/>
      <c r="I17" s="154" t="s">
        <v>15</v>
      </c>
      <c r="J17" s="155"/>
      <c r="K17" s="155"/>
      <c r="L17" s="156"/>
      <c r="M17" s="163">
        <f>(I6*(POWER(O7+O8,2)+POWER(Q7+Q8,2))+I7*(POWER(O7,2)+POWER(Q7,2))+I8*(POWER(O8,2)+POWER(Q8,2)))/POWER(B6,2)</f>
        <v>6.7045722549369539E-4</v>
      </c>
      <c r="N17" s="163"/>
      <c r="O17" s="163"/>
      <c r="P17" s="164" t="s">
        <v>26</v>
      </c>
      <c r="Q17" s="164"/>
      <c r="R17" s="157">
        <f>(K6*(POWER(O7+O8,2)+POWER(Q7+Q8,2))+K7*(POWER(O7,2)+POWER(Q7,2))+K8*(POWER(O8,2)+POWER(Q8,2)))/(100*B6)</f>
        <v>1.9547590974128341E-2</v>
      </c>
      <c r="S17" s="157"/>
      <c r="T17" s="158"/>
      <c r="U17" s="162">
        <f>(I6*(POWER(W7+W8,2)+POWER(Y7+Y8,2))+I7*(POWER(W7,2)+POWER(Y7,2))+I8*(POWER(W8,2)+POWER(Y8,2)))/POWER(B6,2)</f>
        <v>7.9285556975183108E-4</v>
      </c>
      <c r="V17" s="163"/>
      <c r="W17" s="163"/>
      <c r="X17" s="164" t="s">
        <v>26</v>
      </c>
      <c r="Y17" s="164"/>
      <c r="Z17" s="157">
        <f>(K6*(POWER(W7+W8,2)+POWER(Y7+Y8,2))+K7*(POWER(W7,2)+POWER(Y7,2))+K8*(POWER(W8,2)+POWER(Y8,2)))/(100*B6)</f>
        <v>2.2579194289380558E-2</v>
      </c>
      <c r="AA17" s="157"/>
      <c r="AB17" s="158"/>
      <c r="AC17" s="162">
        <f>(I6*(POWER(AE7+AE8,2)+POWER(AG7+AG8,2))+I7*(POWER(AE7,2)+POWER(AG7,2))+I8*(POWER(AE8,2)+POWER(AG8,2)))/POWER(B6,2)</f>
        <v>8.004784208965821E-4</v>
      </c>
      <c r="AD17" s="163"/>
      <c r="AE17" s="163"/>
      <c r="AF17" s="164" t="s">
        <v>26</v>
      </c>
      <c r="AG17" s="164"/>
      <c r="AH17" s="157">
        <f>(K6*(POWER(AE7+AE8,2)+POWER(AG7+AG8,2))+K7*(POWER(AE7,2)+POWER(AG7,2))+K8*(POWER(AE8,2)+POWER(AG8,2)))/(100*B6)</f>
        <v>2.3147376167883708E-2</v>
      </c>
      <c r="AI17" s="157"/>
      <c r="AJ17" s="158"/>
      <c r="AK17" s="162">
        <f>(I6*(POWER(AM7+AM8,2)+POWER(AO7+AO8,2))+I7*(POWER(AM7,2)+POWER(AO7,2))+I8*(POWER(AM8,2)+POWER(AO8,2)))/POWER(B6,2)</f>
        <v>3.7985095412308381E-4</v>
      </c>
      <c r="AL17" s="163"/>
      <c r="AM17" s="163"/>
      <c r="AN17" s="164" t="s">
        <v>26</v>
      </c>
      <c r="AO17" s="164"/>
      <c r="AP17" s="157">
        <f>(K6*(POWER(AM7+AM8,2)+POWER(AO7+AO8,2))+K7*(POWER(AM7,2)+POWER(AO7,2))+K8*(POWER(AM8,2)+POWER(AO8,2)))/(100*B6)</f>
        <v>1.0997598808970834E-2</v>
      </c>
      <c r="AQ17" s="157"/>
      <c r="AR17" s="158"/>
    </row>
    <row r="18" spans="1:44" ht="13.5" thickBot="1" x14ac:dyDescent="0.25">
      <c r="A18" s="87"/>
      <c r="B18" s="82"/>
      <c r="C18" s="82"/>
      <c r="D18" s="82"/>
      <c r="E18" s="82"/>
      <c r="F18" s="82"/>
      <c r="G18" s="82"/>
      <c r="H18" s="82"/>
      <c r="I18" s="159" t="s">
        <v>19</v>
      </c>
      <c r="J18" s="160"/>
      <c r="K18" s="160"/>
      <c r="L18" s="161"/>
      <c r="M18" s="145">
        <f>(I10*(POWER(O11+O12,2)+POWER(Q11+Q12,2))+I11*(POWER(O11,2)+POWER(Q11,2))+I12*(POWER(O12,2)+POWER(Q12,2)))/POWER(B10,2)</f>
        <v>3.9106744741538397E-4</v>
      </c>
      <c r="N18" s="145"/>
      <c r="O18" s="145"/>
      <c r="P18" s="146" t="s">
        <v>26</v>
      </c>
      <c r="Q18" s="146"/>
      <c r="R18" s="142">
        <f>(K10*(POWER(O11+O12,2)+POWER(Q11+Q12,2))+K11*(POWER(O11,2)+POWER(Q11,2))+K12*(POWER(O12,2)+POWER(Q12,2)))/(100*B10)</f>
        <v>1.1130180976015244E-2</v>
      </c>
      <c r="S18" s="142"/>
      <c r="T18" s="143"/>
      <c r="U18" s="144">
        <f>(I10*(POWER(W11+W12,2)+POWER(Y11+Y12,2))+I11*(POWER(W11,2)+POWER(Y11,2))+I12*(POWER(W12,2)+POWER(Y12,2)))/POWER(B10,2)</f>
        <v>8.3931126592907415E-4</v>
      </c>
      <c r="V18" s="145"/>
      <c r="W18" s="145"/>
      <c r="X18" s="146" t="s">
        <v>26</v>
      </c>
      <c r="Y18" s="146"/>
      <c r="Z18" s="142">
        <f>(K10*(POWER(W11+W12,2)+POWER(Y11+Y12,2))+K11*(POWER(W11,2)+POWER(Y11,2))+K12*(POWER(W12,2)+POWER(Y12,2)))/(100*B10)</f>
        <v>2.3425828756321869E-2</v>
      </c>
      <c r="AA18" s="142"/>
      <c r="AB18" s="143"/>
      <c r="AC18" s="144">
        <f>(I10*(POWER(AE11+AE12,2)+POWER(AG11+AG12,2))+I11*(POWER(AE11,2)+POWER(AG11,2))+I12*(POWER(AE12,2)+POWER(AG12,2)))/POWER(B10,2)</f>
        <v>7.0849568479059756E-4</v>
      </c>
      <c r="AD18" s="145"/>
      <c r="AE18" s="145"/>
      <c r="AF18" s="146" t="s">
        <v>26</v>
      </c>
      <c r="AG18" s="146"/>
      <c r="AH18" s="142">
        <f>(K10*(POWER(AE11+AE12,2)+POWER(AG11+AG12,2))+K11*(POWER(AE11,2)+POWER(AG11,2))+K12*(POWER(AE12,2)+POWER(AG12,2)))/(100*B10)</f>
        <v>1.989920392160293E-2</v>
      </c>
      <c r="AI18" s="142"/>
      <c r="AJ18" s="143"/>
      <c r="AK18" s="144">
        <f>(I10*(POWER(AM11+AM12,2)+POWER(AO11+AO12,2))+I11*(POWER(AM11,2)+POWER(AO11,2))+I12*(POWER(AM12,2)+POWER(AO12,2)))/POWER(B10,2)</f>
        <v>3.6789779415671387E-4</v>
      </c>
      <c r="AL18" s="145"/>
      <c r="AM18" s="145"/>
      <c r="AN18" s="146" t="s">
        <v>26</v>
      </c>
      <c r="AO18" s="146"/>
      <c r="AP18" s="142">
        <f>(K10*(POWER(AM11+AM12,2)+POWER(AO11+AO12,2))+K11*(POWER(AM11,2)+POWER(AO11,2))+K12*(POWER(AM12,2)+POWER(AO12,2)))/(100*B10)</f>
        <v>1.037780935462739E-2</v>
      </c>
      <c r="AQ18" s="142"/>
      <c r="AR18" s="143"/>
    </row>
    <row r="19" spans="1:44" x14ac:dyDescent="0.2">
      <c r="A19" s="147" t="s">
        <v>87</v>
      </c>
      <c r="B19" s="148"/>
      <c r="C19" s="148"/>
      <c r="D19" s="148"/>
      <c r="E19" s="79" t="s">
        <v>28</v>
      </c>
      <c r="F19" s="79"/>
      <c r="G19" s="79"/>
      <c r="H19" s="79"/>
      <c r="I19" s="154" t="s">
        <v>15</v>
      </c>
      <c r="J19" s="155"/>
      <c r="K19" s="155"/>
      <c r="L19" s="156"/>
      <c r="M19" s="135">
        <f>SUM(O7:P8)+C6+M17</f>
        <v>1.436670431833915</v>
      </c>
      <c r="N19" s="135"/>
      <c r="O19" s="135"/>
      <c r="P19" s="136" t="s">
        <v>26</v>
      </c>
      <c r="Q19" s="136"/>
      <c r="R19" s="137">
        <f>SUM(Q7:R8)+D6+R17</f>
        <v>1.3655475918085933</v>
      </c>
      <c r="S19" s="137"/>
      <c r="T19" s="138"/>
      <c r="U19" s="134">
        <f>SUM(W7:X8)+C6+U17</f>
        <v>1.7007928883523065</v>
      </c>
      <c r="V19" s="135"/>
      <c r="W19" s="135"/>
      <c r="X19" s="136" t="s">
        <v>26</v>
      </c>
      <c r="Y19" s="136"/>
      <c r="Z19" s="137">
        <f>SUM(Y7:Z8)+D6+Z17</f>
        <v>1.3685791951238455</v>
      </c>
      <c r="AA19" s="137"/>
      <c r="AB19" s="138"/>
      <c r="AC19" s="134">
        <f>SUM(AE7:AF8)+C6+AC17</f>
        <v>1.5808005064350796</v>
      </c>
      <c r="AD19" s="135"/>
      <c r="AE19" s="135"/>
      <c r="AF19" s="136" t="s">
        <v>26</v>
      </c>
      <c r="AG19" s="136"/>
      <c r="AH19" s="137">
        <f>SUM(AG7:AH8)+D6+AH17</f>
        <v>1.4971473681808614</v>
      </c>
      <c r="AI19" s="137"/>
      <c r="AJ19" s="138"/>
      <c r="AK19" s="134">
        <f>SUM(AM7:AN8)+C6+AK17</f>
        <v>1.1803798730078416</v>
      </c>
      <c r="AL19" s="135"/>
      <c r="AM19" s="135"/>
      <c r="AN19" s="136" t="s">
        <v>26</v>
      </c>
      <c r="AO19" s="136"/>
      <c r="AP19" s="137">
        <f>SUM(AO7:AP8)+D6+AP17</f>
        <v>0.96499756519195123</v>
      </c>
      <c r="AQ19" s="137"/>
      <c r="AR19" s="138"/>
    </row>
    <row r="20" spans="1:44" x14ac:dyDescent="0.2">
      <c r="A20" s="149"/>
      <c r="B20" s="150"/>
      <c r="C20" s="150"/>
      <c r="D20" s="150"/>
      <c r="E20" s="153"/>
      <c r="F20" s="153"/>
      <c r="G20" s="153"/>
      <c r="H20" s="153"/>
      <c r="I20" s="139" t="s">
        <v>19</v>
      </c>
      <c r="J20" s="140"/>
      <c r="K20" s="140"/>
      <c r="L20" s="141"/>
      <c r="M20" s="130">
        <f>SUM(O11:P12)+C10+M18</f>
        <v>1.262391073139659</v>
      </c>
      <c r="N20" s="130"/>
      <c r="O20" s="130"/>
      <c r="P20" s="131" t="s">
        <v>26</v>
      </c>
      <c r="Q20" s="131"/>
      <c r="R20" s="132">
        <f>SUM(Q11:R12)+D10+R18</f>
        <v>0.94613016845903986</v>
      </c>
      <c r="S20" s="132"/>
      <c r="T20" s="133"/>
      <c r="U20" s="129">
        <f>SUM(W11:X12)+C10+U18</f>
        <v>1.6308393176734284</v>
      </c>
      <c r="V20" s="130"/>
      <c r="W20" s="130"/>
      <c r="X20" s="131" t="s">
        <v>26</v>
      </c>
      <c r="Y20" s="131"/>
      <c r="Z20" s="132">
        <f>SUM(Y11:Z12)+D10+Z18</f>
        <v>1.6064258181466951</v>
      </c>
      <c r="AA20" s="132"/>
      <c r="AB20" s="133"/>
      <c r="AC20" s="129">
        <f>SUM(AE11:AF12)+C10+AC18</f>
        <v>1.5427085025691272</v>
      </c>
      <c r="AD20" s="130"/>
      <c r="AE20" s="130"/>
      <c r="AF20" s="131" t="s">
        <v>26</v>
      </c>
      <c r="AG20" s="131"/>
      <c r="AH20" s="132">
        <f>SUM(AG11:AH12)+D10+AH18</f>
        <v>1.4348992104781138</v>
      </c>
      <c r="AI20" s="132"/>
      <c r="AJ20" s="133"/>
      <c r="AK20" s="129">
        <f>SUM(AM11:AN12)+C10+AK18</f>
        <v>1.1903678767835195</v>
      </c>
      <c r="AL20" s="130"/>
      <c r="AM20" s="130"/>
      <c r="AN20" s="131" t="s">
        <v>26</v>
      </c>
      <c r="AO20" s="131"/>
      <c r="AP20" s="132">
        <f>SUM(AO11:AP12)+D10+AP18</f>
        <v>0.98537778849300173</v>
      </c>
      <c r="AQ20" s="132"/>
      <c r="AR20" s="133"/>
    </row>
    <row r="21" spans="1:44" ht="13.5" thickBot="1" x14ac:dyDescent="0.25">
      <c r="A21" s="151"/>
      <c r="B21" s="152"/>
      <c r="C21" s="152"/>
      <c r="D21" s="152"/>
      <c r="E21" s="82"/>
      <c r="F21" s="82"/>
      <c r="G21" s="82"/>
      <c r="H21" s="82"/>
      <c r="I21" s="126" t="s">
        <v>29</v>
      </c>
      <c r="J21" s="127"/>
      <c r="K21" s="127"/>
      <c r="L21" s="128"/>
      <c r="M21" s="124">
        <f>SUM(M19,M20)</f>
        <v>2.699061504973574</v>
      </c>
      <c r="N21" s="124"/>
      <c r="O21" s="124"/>
      <c r="P21" s="125" t="s">
        <v>26</v>
      </c>
      <c r="Q21" s="125"/>
      <c r="R21" s="115">
        <f>SUM(R19,R20)</f>
        <v>2.3116777602676333</v>
      </c>
      <c r="S21" s="115"/>
      <c r="T21" s="116"/>
      <c r="U21" s="123">
        <f>SUM(U19,U20)</f>
        <v>3.3316322060257351</v>
      </c>
      <c r="V21" s="124"/>
      <c r="W21" s="124"/>
      <c r="X21" s="125" t="s">
        <v>26</v>
      </c>
      <c r="Y21" s="125"/>
      <c r="Z21" s="115">
        <f>SUM(Z19,Z20)</f>
        <v>2.9750050132705406</v>
      </c>
      <c r="AA21" s="115"/>
      <c r="AB21" s="116"/>
      <c r="AC21" s="123">
        <f>SUM(AC19,AC20)</f>
        <v>3.1235090090042066</v>
      </c>
      <c r="AD21" s="124"/>
      <c r="AE21" s="124"/>
      <c r="AF21" s="125" t="s">
        <v>26</v>
      </c>
      <c r="AG21" s="125"/>
      <c r="AH21" s="115">
        <f>SUM(AH19,AH20)</f>
        <v>2.9320465786589751</v>
      </c>
      <c r="AI21" s="115"/>
      <c r="AJ21" s="116"/>
      <c r="AK21" s="123">
        <f>SUM(AK19,AK20)</f>
        <v>2.3707477497913612</v>
      </c>
      <c r="AL21" s="124"/>
      <c r="AM21" s="124"/>
      <c r="AN21" s="125" t="s">
        <v>26</v>
      </c>
      <c r="AO21" s="125"/>
      <c r="AP21" s="115">
        <f>SUM(AP19,AP20)</f>
        <v>1.9503753536849531</v>
      </c>
      <c r="AQ21" s="115"/>
      <c r="AR21" s="116"/>
    </row>
    <row r="22" spans="1:44" ht="30" customHeight="1" thickBot="1" x14ac:dyDescent="0.25">
      <c r="A22" s="88" t="s">
        <v>30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1:44" ht="15.75" customHeight="1" thickBot="1" x14ac:dyDescent="0.25">
      <c r="A23" s="117" t="s">
        <v>7</v>
      </c>
      <c r="B23" s="118"/>
      <c r="C23" s="118" t="s">
        <v>3</v>
      </c>
      <c r="D23" s="118"/>
      <c r="E23" s="118" t="s">
        <v>31</v>
      </c>
      <c r="F23" s="118"/>
      <c r="G23" s="118"/>
      <c r="H23" s="118"/>
      <c r="I23" s="118"/>
      <c r="J23" s="118"/>
      <c r="K23" s="118"/>
      <c r="L23" s="119"/>
      <c r="M23" s="120" t="s">
        <v>32</v>
      </c>
      <c r="N23" s="121"/>
      <c r="O23" s="121"/>
      <c r="P23" s="121"/>
      <c r="Q23" s="121"/>
      <c r="R23" s="121"/>
      <c r="S23" s="121"/>
      <c r="T23" s="122"/>
      <c r="U23" s="120" t="s">
        <v>32</v>
      </c>
      <c r="V23" s="121"/>
      <c r="W23" s="121"/>
      <c r="X23" s="121"/>
      <c r="Y23" s="121"/>
      <c r="Z23" s="121"/>
      <c r="AA23" s="121"/>
      <c r="AB23" s="122"/>
      <c r="AC23" s="120" t="s">
        <v>32</v>
      </c>
      <c r="AD23" s="121"/>
      <c r="AE23" s="121"/>
      <c r="AF23" s="121"/>
      <c r="AG23" s="121"/>
      <c r="AH23" s="121"/>
      <c r="AI23" s="121"/>
      <c r="AJ23" s="122"/>
      <c r="AK23" s="120" t="s">
        <v>32</v>
      </c>
      <c r="AL23" s="121"/>
      <c r="AM23" s="121"/>
      <c r="AN23" s="121"/>
      <c r="AO23" s="121"/>
      <c r="AP23" s="121"/>
      <c r="AQ23" s="121"/>
      <c r="AR23" s="122"/>
    </row>
    <row r="24" spans="1:44" x14ac:dyDescent="0.2">
      <c r="A24" s="111">
        <v>10</v>
      </c>
      <c r="B24" s="112"/>
      <c r="C24" s="112" t="s">
        <v>16</v>
      </c>
      <c r="D24" s="112"/>
      <c r="E24" s="113" t="s">
        <v>506</v>
      </c>
      <c r="F24" s="113"/>
      <c r="G24" s="113"/>
      <c r="H24" s="113"/>
      <c r="I24" s="113"/>
      <c r="J24" s="113"/>
      <c r="K24" s="113"/>
      <c r="L24" s="114"/>
      <c r="M24" s="108">
        <v>10.100000381469727</v>
      </c>
      <c r="N24" s="109"/>
      <c r="O24" s="109"/>
      <c r="P24" s="109"/>
      <c r="Q24" s="109"/>
      <c r="R24" s="109"/>
      <c r="S24" s="109"/>
      <c r="T24" s="110"/>
      <c r="U24" s="108">
        <v>10.100000381469727</v>
      </c>
      <c r="V24" s="109"/>
      <c r="W24" s="109"/>
      <c r="X24" s="109"/>
      <c r="Y24" s="109"/>
      <c r="Z24" s="109"/>
      <c r="AA24" s="109"/>
      <c r="AB24" s="110"/>
      <c r="AC24" s="108">
        <v>10.100000381469727</v>
      </c>
      <c r="AD24" s="109"/>
      <c r="AE24" s="109"/>
      <c r="AF24" s="109"/>
      <c r="AG24" s="109"/>
      <c r="AH24" s="109"/>
      <c r="AI24" s="109"/>
      <c r="AJ24" s="110"/>
      <c r="AK24" s="108">
        <v>10.100000381469727</v>
      </c>
      <c r="AL24" s="109"/>
      <c r="AM24" s="109"/>
      <c r="AN24" s="109"/>
      <c r="AO24" s="109"/>
      <c r="AP24" s="109"/>
      <c r="AQ24" s="109"/>
      <c r="AR24" s="110"/>
    </row>
    <row r="25" spans="1:44" x14ac:dyDescent="0.2">
      <c r="A25" s="104">
        <v>10</v>
      </c>
      <c r="B25" s="105"/>
      <c r="C25" s="105" t="s">
        <v>20</v>
      </c>
      <c r="D25" s="105"/>
      <c r="E25" s="106" t="s">
        <v>507</v>
      </c>
      <c r="F25" s="106"/>
      <c r="G25" s="106"/>
      <c r="H25" s="106"/>
      <c r="I25" s="106"/>
      <c r="J25" s="106"/>
      <c r="K25" s="106"/>
      <c r="L25" s="107"/>
      <c r="M25" s="94">
        <v>10</v>
      </c>
      <c r="N25" s="95"/>
      <c r="O25" s="95"/>
      <c r="P25" s="95"/>
      <c r="Q25" s="95"/>
      <c r="R25" s="95"/>
      <c r="S25" s="95"/>
      <c r="T25" s="96"/>
      <c r="U25" s="94">
        <v>10</v>
      </c>
      <c r="V25" s="95"/>
      <c r="W25" s="95"/>
      <c r="X25" s="95"/>
      <c r="Y25" s="95"/>
      <c r="Z25" s="95"/>
      <c r="AA25" s="95"/>
      <c r="AB25" s="96"/>
      <c r="AC25" s="94">
        <v>10</v>
      </c>
      <c r="AD25" s="95"/>
      <c r="AE25" s="95"/>
      <c r="AF25" s="95"/>
      <c r="AG25" s="95"/>
      <c r="AH25" s="95"/>
      <c r="AI25" s="95"/>
      <c r="AJ25" s="96"/>
      <c r="AK25" s="94">
        <v>10</v>
      </c>
      <c r="AL25" s="95"/>
      <c r="AM25" s="95"/>
      <c r="AN25" s="95"/>
      <c r="AO25" s="95"/>
      <c r="AP25" s="95"/>
      <c r="AQ25" s="95"/>
      <c r="AR25" s="96"/>
    </row>
    <row r="26" spans="1:44" x14ac:dyDescent="0.2">
      <c r="A26" s="104">
        <v>6</v>
      </c>
      <c r="B26" s="105"/>
      <c r="C26" s="105" t="s">
        <v>16</v>
      </c>
      <c r="D26" s="105"/>
      <c r="E26" s="106" t="s">
        <v>35</v>
      </c>
      <c r="F26" s="106"/>
      <c r="G26" s="106"/>
      <c r="H26" s="106"/>
      <c r="I26" s="106"/>
      <c r="J26" s="106"/>
      <c r="K26" s="106"/>
      <c r="L26" s="107"/>
      <c r="M26" s="94">
        <v>6.0999999046325684</v>
      </c>
      <c r="N26" s="95"/>
      <c r="O26" s="95"/>
      <c r="P26" s="95"/>
      <c r="Q26" s="95"/>
      <c r="R26" s="95"/>
      <c r="S26" s="95"/>
      <c r="T26" s="96"/>
      <c r="U26" s="94">
        <v>6.0999999046325684</v>
      </c>
      <c r="V26" s="95"/>
      <c r="W26" s="95"/>
      <c r="X26" s="95"/>
      <c r="Y26" s="95"/>
      <c r="Z26" s="95"/>
      <c r="AA26" s="95"/>
      <c r="AB26" s="96"/>
      <c r="AC26" s="94">
        <v>6.0999999046325684</v>
      </c>
      <c r="AD26" s="95"/>
      <c r="AE26" s="95"/>
      <c r="AF26" s="95"/>
      <c r="AG26" s="95"/>
      <c r="AH26" s="95"/>
      <c r="AI26" s="95"/>
      <c r="AJ26" s="96"/>
      <c r="AK26" s="94">
        <v>6.0999999046325684</v>
      </c>
      <c r="AL26" s="95"/>
      <c r="AM26" s="95"/>
      <c r="AN26" s="95"/>
      <c r="AO26" s="95"/>
      <c r="AP26" s="95"/>
      <c r="AQ26" s="95"/>
      <c r="AR26" s="96"/>
    </row>
    <row r="27" spans="1:44" ht="13.5" thickBot="1" x14ac:dyDescent="0.25">
      <c r="A27" s="97">
        <v>6</v>
      </c>
      <c r="B27" s="98"/>
      <c r="C27" s="98" t="s">
        <v>20</v>
      </c>
      <c r="D27" s="98"/>
      <c r="E27" s="99" t="s">
        <v>36</v>
      </c>
      <c r="F27" s="99"/>
      <c r="G27" s="99"/>
      <c r="H27" s="99"/>
      <c r="I27" s="99"/>
      <c r="J27" s="99"/>
      <c r="K27" s="99"/>
      <c r="L27" s="100"/>
      <c r="M27" s="101">
        <v>6.0999999046325684</v>
      </c>
      <c r="N27" s="102"/>
      <c r="O27" s="102"/>
      <c r="P27" s="102"/>
      <c r="Q27" s="102"/>
      <c r="R27" s="102"/>
      <c r="S27" s="102"/>
      <c r="T27" s="103"/>
      <c r="U27" s="101">
        <v>6.0999999046325684</v>
      </c>
      <c r="V27" s="102"/>
      <c r="W27" s="102"/>
      <c r="X27" s="102"/>
      <c r="Y27" s="102"/>
      <c r="Z27" s="102"/>
      <c r="AA27" s="102"/>
      <c r="AB27" s="103"/>
      <c r="AC27" s="101">
        <v>6.0999999046325684</v>
      </c>
      <c r="AD27" s="102"/>
      <c r="AE27" s="102"/>
      <c r="AF27" s="102"/>
      <c r="AG27" s="102"/>
      <c r="AH27" s="102"/>
      <c r="AI27" s="102"/>
      <c r="AJ27" s="103"/>
      <c r="AK27" s="101">
        <v>6.0999999046325684</v>
      </c>
      <c r="AL27" s="102"/>
      <c r="AM27" s="102"/>
      <c r="AN27" s="102"/>
      <c r="AO27" s="102"/>
      <c r="AP27" s="102"/>
      <c r="AQ27" s="102"/>
      <c r="AR27" s="103"/>
    </row>
    <row r="28" spans="1:44" ht="30" customHeight="1" thickBot="1" x14ac:dyDescent="0.25">
      <c r="A28" s="88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</row>
    <row r="29" spans="1:44" ht="15" customHeight="1" x14ac:dyDescent="0.2">
      <c r="A29" s="89" t="s">
        <v>3</v>
      </c>
      <c r="B29" s="90"/>
      <c r="C29" s="90"/>
      <c r="D29" s="90"/>
      <c r="E29" s="90" t="s">
        <v>38</v>
      </c>
      <c r="F29" s="90"/>
      <c r="G29" s="90" t="s">
        <v>39</v>
      </c>
      <c r="H29" s="90"/>
      <c r="I29" s="90" t="s">
        <v>40</v>
      </c>
      <c r="J29" s="90"/>
      <c r="K29" s="90" t="s">
        <v>41</v>
      </c>
      <c r="L29" s="93"/>
      <c r="M29" s="86" t="s">
        <v>11</v>
      </c>
      <c r="N29" s="80"/>
      <c r="O29" s="78" t="s">
        <v>12</v>
      </c>
      <c r="P29" s="79"/>
      <c r="Q29" s="80"/>
      <c r="R29" s="78" t="s">
        <v>13</v>
      </c>
      <c r="S29" s="79"/>
      <c r="T29" s="84"/>
      <c r="U29" s="86" t="s">
        <v>11</v>
      </c>
      <c r="V29" s="80"/>
      <c r="W29" s="78" t="s">
        <v>12</v>
      </c>
      <c r="X29" s="79"/>
      <c r="Y29" s="80"/>
      <c r="Z29" s="78" t="s">
        <v>13</v>
      </c>
      <c r="AA29" s="79"/>
      <c r="AB29" s="84"/>
      <c r="AC29" s="86" t="s">
        <v>11</v>
      </c>
      <c r="AD29" s="80"/>
      <c r="AE29" s="78" t="s">
        <v>12</v>
      </c>
      <c r="AF29" s="79"/>
      <c r="AG29" s="80"/>
      <c r="AH29" s="78" t="s">
        <v>13</v>
      </c>
      <c r="AI29" s="79"/>
      <c r="AJ29" s="84"/>
      <c r="AK29" s="86" t="s">
        <v>11</v>
      </c>
      <c r="AL29" s="80"/>
      <c r="AM29" s="78" t="s">
        <v>12</v>
      </c>
      <c r="AN29" s="79"/>
      <c r="AO29" s="80"/>
      <c r="AP29" s="78" t="s">
        <v>13</v>
      </c>
      <c r="AQ29" s="79"/>
      <c r="AR29" s="84"/>
    </row>
    <row r="30" spans="1:44" ht="15.75" customHeight="1" thickBot="1" x14ac:dyDescent="0.25">
      <c r="A30" s="91"/>
      <c r="B30" s="92"/>
      <c r="C30" s="92"/>
      <c r="D30" s="92"/>
      <c r="E30" s="29" t="s">
        <v>42</v>
      </c>
      <c r="F30" s="29" t="s">
        <v>43</v>
      </c>
      <c r="G30" s="29" t="s">
        <v>42</v>
      </c>
      <c r="H30" s="29" t="s">
        <v>43</v>
      </c>
      <c r="I30" s="29" t="s">
        <v>42</v>
      </c>
      <c r="J30" s="29" t="s">
        <v>43</v>
      </c>
      <c r="K30" s="29" t="s">
        <v>42</v>
      </c>
      <c r="L30" s="9" t="s">
        <v>43</v>
      </c>
      <c r="M30" s="87"/>
      <c r="N30" s="83"/>
      <c r="O30" s="81"/>
      <c r="P30" s="82"/>
      <c r="Q30" s="83"/>
      <c r="R30" s="81"/>
      <c r="S30" s="82"/>
      <c r="T30" s="85"/>
      <c r="U30" s="87"/>
      <c r="V30" s="83"/>
      <c r="W30" s="81"/>
      <c r="X30" s="82"/>
      <c r="Y30" s="83"/>
      <c r="Z30" s="81"/>
      <c r="AA30" s="82"/>
      <c r="AB30" s="85"/>
      <c r="AC30" s="87"/>
      <c r="AD30" s="83"/>
      <c r="AE30" s="81"/>
      <c r="AF30" s="82"/>
      <c r="AG30" s="83"/>
      <c r="AH30" s="81"/>
      <c r="AI30" s="82"/>
      <c r="AJ30" s="85"/>
      <c r="AK30" s="87"/>
      <c r="AL30" s="83"/>
      <c r="AM30" s="81"/>
      <c r="AN30" s="82"/>
      <c r="AO30" s="83"/>
      <c r="AP30" s="81"/>
      <c r="AQ30" s="82"/>
      <c r="AR30" s="85"/>
    </row>
    <row r="31" spans="1:44" x14ac:dyDescent="0.2">
      <c r="A31" s="67" t="s">
        <v>92</v>
      </c>
      <c r="B31" s="68"/>
      <c r="C31" s="68"/>
      <c r="D31" s="68"/>
      <c r="E31" s="35"/>
      <c r="F31" s="35"/>
      <c r="G31" s="35"/>
      <c r="H31" s="35"/>
      <c r="I31" s="35"/>
      <c r="J31" s="35"/>
      <c r="K31" s="35"/>
      <c r="L31" s="69"/>
      <c r="M31" s="70"/>
      <c r="N31" s="71"/>
      <c r="O31" s="72"/>
      <c r="P31" s="72"/>
      <c r="Q31" s="72"/>
      <c r="R31" s="72"/>
      <c r="S31" s="72"/>
      <c r="T31" s="73"/>
      <c r="U31" s="70"/>
      <c r="V31" s="71"/>
      <c r="W31" s="72"/>
      <c r="X31" s="72"/>
      <c r="Y31" s="72"/>
      <c r="Z31" s="72"/>
      <c r="AA31" s="72"/>
      <c r="AB31" s="73"/>
      <c r="AC31" s="70"/>
      <c r="AD31" s="71"/>
      <c r="AE31" s="72"/>
      <c r="AF31" s="72"/>
      <c r="AG31" s="72"/>
      <c r="AH31" s="72"/>
      <c r="AI31" s="72"/>
      <c r="AJ31" s="73"/>
      <c r="AK31" s="70"/>
      <c r="AL31" s="71"/>
      <c r="AM31" s="72"/>
      <c r="AN31" s="72"/>
      <c r="AO31" s="72"/>
      <c r="AP31" s="72"/>
      <c r="AQ31" s="72"/>
      <c r="AR31" s="73"/>
    </row>
    <row r="32" spans="1:44" x14ac:dyDescent="0.2">
      <c r="A32" s="57" t="s">
        <v>93</v>
      </c>
      <c r="B32" s="58"/>
      <c r="C32" s="58"/>
      <c r="D32" s="58"/>
      <c r="E32" s="24"/>
      <c r="F32" s="24"/>
      <c r="G32" s="24"/>
      <c r="H32" s="24"/>
      <c r="I32" s="24"/>
      <c r="J32" s="24"/>
      <c r="K32" s="24"/>
      <c r="L32" s="21"/>
      <c r="M32" s="61">
        <f>M7</f>
        <v>31.100246631467055</v>
      </c>
      <c r="N32" s="62"/>
      <c r="O32" s="59">
        <f>O7</f>
        <v>0.43999999761581421</v>
      </c>
      <c r="P32" s="59"/>
      <c r="Q32" s="59"/>
      <c r="R32" s="59">
        <f>Q7</f>
        <v>0.31999999284744263</v>
      </c>
      <c r="S32" s="59"/>
      <c r="T32" s="60"/>
      <c r="U32" s="61">
        <f>U7</f>
        <v>46.298818102737357</v>
      </c>
      <c r="V32" s="62"/>
      <c r="W32" s="59">
        <f>W7</f>
        <v>0.68000000715255737</v>
      </c>
      <c r="X32" s="59"/>
      <c r="Y32" s="59"/>
      <c r="Z32" s="59">
        <f>Y7</f>
        <v>0.43999999761581421</v>
      </c>
      <c r="AA32" s="59"/>
      <c r="AB32" s="60"/>
      <c r="AC32" s="61">
        <f>AC7</f>
        <v>39.339046811916873</v>
      </c>
      <c r="AD32" s="62"/>
      <c r="AE32" s="59">
        <f>AE7</f>
        <v>0.56000000238418579</v>
      </c>
      <c r="AF32" s="59"/>
      <c r="AG32" s="59"/>
      <c r="AH32" s="59">
        <f>AG7</f>
        <v>0.40000000596046448</v>
      </c>
      <c r="AI32" s="59"/>
      <c r="AJ32" s="60"/>
      <c r="AK32" s="61">
        <f>AK7</f>
        <v>26.665358700497862</v>
      </c>
      <c r="AL32" s="62"/>
      <c r="AM32" s="59">
        <f>AM7</f>
        <v>0.40000000596046448</v>
      </c>
      <c r="AN32" s="59"/>
      <c r="AO32" s="59"/>
      <c r="AP32" s="59">
        <f>AO7</f>
        <v>0.23999999463558197</v>
      </c>
      <c r="AQ32" s="59"/>
      <c r="AR32" s="60"/>
    </row>
    <row r="33" spans="1:44" x14ac:dyDescent="0.2">
      <c r="A33" s="57" t="s">
        <v>508</v>
      </c>
      <c r="B33" s="58"/>
      <c r="C33" s="58"/>
      <c r="D33" s="58"/>
      <c r="E33" s="24">
        <v>46.8</v>
      </c>
      <c r="F33" s="24">
        <v>0.5</v>
      </c>
      <c r="G33" s="24">
        <v>48.7</v>
      </c>
      <c r="H33" s="24">
        <v>60</v>
      </c>
      <c r="I33" s="24"/>
      <c r="J33" s="24"/>
      <c r="K33" s="24"/>
      <c r="L33" s="21"/>
      <c r="M33" s="209">
        <f>IF(OR(M24=0,S7=0),0,ABS(1000*O33/(SQRT(3)*M24*S7)))</f>
        <v>7.068238014412902</v>
      </c>
      <c r="N33" s="210"/>
      <c r="O33" s="211">
        <v>-0.10000000149011612</v>
      </c>
      <c r="P33" s="211"/>
      <c r="Q33" s="211"/>
      <c r="R33" s="49">
        <f>-ABS(O33)*TAN(ACOS(S7))</f>
        <v>-7.2727272579492588E-2</v>
      </c>
      <c r="S33" s="49"/>
      <c r="T33" s="50"/>
      <c r="U33" s="209">
        <f>IF(OR(U24=0,AA7=0),0,ABS(1000*W33/(SQRT(3)*U24*AA7)))</f>
        <v>6.8086497508310195</v>
      </c>
      <c r="V33" s="210"/>
      <c r="W33" s="211">
        <v>-0.10000000149011612</v>
      </c>
      <c r="X33" s="211"/>
      <c r="Y33" s="211"/>
      <c r="Z33" s="49">
        <f>-ABS(W33)*TAN(ACOS(AA7))</f>
        <v>-6.4705882285911717E-2</v>
      </c>
      <c r="AA33" s="49"/>
      <c r="AB33" s="50"/>
      <c r="AC33" s="209">
        <f>IF(OR(AC24=0,AI7=0),0,ABS(1000*AE33/(SQRT(3)*AC24*AI7)))</f>
        <v>7.0248298626123846</v>
      </c>
      <c r="AD33" s="210"/>
      <c r="AE33" s="211">
        <v>-0.10000000149011612</v>
      </c>
      <c r="AF33" s="211"/>
      <c r="AG33" s="211"/>
      <c r="AH33" s="49">
        <f>-ABS(AE33)*TAN(ACOS(AI7))</f>
        <v>-7.1428573253203398E-2</v>
      </c>
      <c r="AI33" s="49"/>
      <c r="AJ33" s="50"/>
      <c r="AK33" s="209">
        <f>IF(OR(AK24=0,AQ7=0),0,ABS(1000*AM33/(SQRT(3)*AK24*AQ7)))</f>
        <v>6.6663396751244655</v>
      </c>
      <c r="AL33" s="210"/>
      <c r="AM33" s="211">
        <v>-0.10000000149011612</v>
      </c>
      <c r="AN33" s="211"/>
      <c r="AO33" s="211"/>
      <c r="AP33" s="49">
        <f>-ABS(AM33)*TAN(ACOS(AQ7))</f>
        <v>-5.9999998658895479E-2</v>
      </c>
      <c r="AQ33" s="49"/>
      <c r="AR33" s="50"/>
    </row>
    <row r="34" spans="1:44" x14ac:dyDescent="0.2">
      <c r="A34" s="57" t="s">
        <v>509</v>
      </c>
      <c r="B34" s="58"/>
      <c r="C34" s="58"/>
      <c r="D34" s="58"/>
      <c r="E34" s="24"/>
      <c r="F34" s="24"/>
      <c r="G34" s="24"/>
      <c r="H34" s="24"/>
      <c r="I34" s="24"/>
      <c r="J34" s="24"/>
      <c r="K34" s="24"/>
      <c r="L34" s="21"/>
      <c r="M34" s="209">
        <f>IF(OR(M24=0,S7=0),0,ABS(1000*O34/(SQRT(3)*M24*S7)))</f>
        <v>14.136476028825804</v>
      </c>
      <c r="N34" s="210"/>
      <c r="O34" s="211">
        <v>-0.20000000298023224</v>
      </c>
      <c r="P34" s="211"/>
      <c r="Q34" s="211"/>
      <c r="R34" s="49">
        <f>-ABS(O34)*TAN(ACOS(S7))</f>
        <v>-0.14545454515898518</v>
      </c>
      <c r="S34" s="49"/>
      <c r="T34" s="50"/>
      <c r="U34" s="209">
        <f>IF(OR(U24=0,AA7=0),0,ABS(1000*W34/(SQRT(3)*U24*AA7)))</f>
        <v>0</v>
      </c>
      <c r="V34" s="210"/>
      <c r="W34" s="211">
        <v>0</v>
      </c>
      <c r="X34" s="211"/>
      <c r="Y34" s="211"/>
      <c r="Z34" s="49">
        <f>-ABS(W34)*TAN(ACOS(AA7))</f>
        <v>0</v>
      </c>
      <c r="AA34" s="49"/>
      <c r="AB34" s="50"/>
      <c r="AC34" s="209">
        <f>IF(OR(AC24=0,AI7=0),0,ABS(1000*AE34/(SQRT(3)*AC24*AI7)))</f>
        <v>0</v>
      </c>
      <c r="AD34" s="210"/>
      <c r="AE34" s="211">
        <v>0</v>
      </c>
      <c r="AF34" s="211"/>
      <c r="AG34" s="211"/>
      <c r="AH34" s="49">
        <f>-ABS(AE34)*TAN(ACOS(AI7))</f>
        <v>0</v>
      </c>
      <c r="AI34" s="49"/>
      <c r="AJ34" s="50"/>
      <c r="AK34" s="209">
        <f>IF(OR(AK24=0,AQ7=0),0,ABS(1000*AM34/(SQRT(3)*AK24*AQ7)))</f>
        <v>0</v>
      </c>
      <c r="AL34" s="210"/>
      <c r="AM34" s="211">
        <v>0</v>
      </c>
      <c r="AN34" s="211"/>
      <c r="AO34" s="211"/>
      <c r="AP34" s="49">
        <f>-ABS(AM34)*TAN(ACOS(AQ7))</f>
        <v>0</v>
      </c>
      <c r="AQ34" s="49"/>
      <c r="AR34" s="50"/>
    </row>
    <row r="35" spans="1:44" x14ac:dyDescent="0.2">
      <c r="A35" s="57" t="s">
        <v>510</v>
      </c>
      <c r="B35" s="58"/>
      <c r="C35" s="58"/>
      <c r="D35" s="58"/>
      <c r="E35" s="24"/>
      <c r="F35" s="24"/>
      <c r="G35" s="24"/>
      <c r="H35" s="24"/>
      <c r="I35" s="24"/>
      <c r="J35" s="24"/>
      <c r="K35" s="24"/>
      <c r="L35" s="21"/>
      <c r="M35" s="209">
        <f>IF(OR(M24=0,S7=0),0,ABS(1000*O35/(SQRT(3)*M24*S7)))</f>
        <v>0</v>
      </c>
      <c r="N35" s="210"/>
      <c r="O35" s="211">
        <v>0</v>
      </c>
      <c r="P35" s="211"/>
      <c r="Q35" s="211"/>
      <c r="R35" s="49">
        <f>-ABS(O35)*TAN(ACOS(S7))</f>
        <v>0</v>
      </c>
      <c r="S35" s="49"/>
      <c r="T35" s="50"/>
      <c r="U35" s="209">
        <f>IF(OR(U24=0,AA7=0),0,ABS(1000*W35/(SQRT(3)*U24*AA7)))</f>
        <v>0</v>
      </c>
      <c r="V35" s="210"/>
      <c r="W35" s="211">
        <v>0</v>
      </c>
      <c r="X35" s="211"/>
      <c r="Y35" s="211"/>
      <c r="Z35" s="49">
        <f>-ABS(W35)*TAN(ACOS(AA7))</f>
        <v>0</v>
      </c>
      <c r="AA35" s="49"/>
      <c r="AB35" s="50"/>
      <c r="AC35" s="209">
        <f>IF(OR(AC24=0,AI7=0),0,ABS(1000*AE35/(SQRT(3)*AC24*AI7)))</f>
        <v>0</v>
      </c>
      <c r="AD35" s="210"/>
      <c r="AE35" s="211">
        <v>0</v>
      </c>
      <c r="AF35" s="211"/>
      <c r="AG35" s="211"/>
      <c r="AH35" s="49">
        <f>-ABS(AE35)*TAN(ACOS(AI7))</f>
        <v>0</v>
      </c>
      <c r="AI35" s="49"/>
      <c r="AJ35" s="50"/>
      <c r="AK35" s="209">
        <f>IF(OR(AK24=0,AQ7=0),0,ABS(1000*AM35/(SQRT(3)*AK24*AQ7)))</f>
        <v>0</v>
      </c>
      <c r="AL35" s="210"/>
      <c r="AM35" s="211">
        <v>0</v>
      </c>
      <c r="AN35" s="211"/>
      <c r="AO35" s="211"/>
      <c r="AP35" s="49">
        <f>-ABS(AM35)*TAN(ACOS(AQ7))</f>
        <v>0</v>
      </c>
      <c r="AQ35" s="49"/>
      <c r="AR35" s="50"/>
    </row>
    <row r="36" spans="1:44" ht="13.5" thickBot="1" x14ac:dyDescent="0.25">
      <c r="A36" s="74" t="s">
        <v>95</v>
      </c>
      <c r="B36" s="75"/>
      <c r="C36" s="75"/>
      <c r="D36" s="75"/>
      <c r="E36" s="76"/>
      <c r="F36" s="76"/>
      <c r="G36" s="76"/>
      <c r="H36" s="76"/>
      <c r="I36" s="76"/>
      <c r="J36" s="76"/>
      <c r="K36" s="76"/>
      <c r="L36" s="77"/>
      <c r="M36" s="65"/>
      <c r="N36" s="66"/>
      <c r="O36" s="63">
        <f>SUM(O32:Q35)</f>
        <v>0.13999999314546585</v>
      </c>
      <c r="P36" s="63"/>
      <c r="Q36" s="63"/>
      <c r="R36" s="63">
        <f>SUM(R32:T35)</f>
        <v>0.10181817510896488</v>
      </c>
      <c r="S36" s="63"/>
      <c r="T36" s="64"/>
      <c r="U36" s="65"/>
      <c r="V36" s="66"/>
      <c r="W36" s="63">
        <f>SUM(W32:Y35)</f>
        <v>0.58000000566244125</v>
      </c>
      <c r="X36" s="63"/>
      <c r="Y36" s="63"/>
      <c r="Z36" s="63">
        <f>SUM(Z32:AB35)</f>
        <v>0.37529411532990248</v>
      </c>
      <c r="AA36" s="63"/>
      <c r="AB36" s="64"/>
      <c r="AC36" s="65"/>
      <c r="AD36" s="66"/>
      <c r="AE36" s="63">
        <f>SUM(AE32:AG35)</f>
        <v>0.46000000089406967</v>
      </c>
      <c r="AF36" s="63"/>
      <c r="AG36" s="63"/>
      <c r="AH36" s="63">
        <f>SUM(AH32:AJ35)</f>
        <v>0.32857143270726108</v>
      </c>
      <c r="AI36" s="63"/>
      <c r="AJ36" s="64"/>
      <c r="AK36" s="65"/>
      <c r="AL36" s="66"/>
      <c r="AM36" s="63">
        <f>SUM(AM32:AO35)</f>
        <v>0.30000000447034836</v>
      </c>
      <c r="AN36" s="63"/>
      <c r="AO36" s="63"/>
      <c r="AP36" s="63">
        <f>SUM(AP32:AR35)</f>
        <v>0.17999999597668648</v>
      </c>
      <c r="AQ36" s="63"/>
      <c r="AR36" s="64"/>
    </row>
    <row r="37" spans="1:44" x14ac:dyDescent="0.2">
      <c r="A37" s="67" t="s">
        <v>96</v>
      </c>
      <c r="B37" s="68"/>
      <c r="C37" s="68"/>
      <c r="D37" s="68"/>
      <c r="E37" s="35"/>
      <c r="F37" s="35"/>
      <c r="G37" s="35"/>
      <c r="H37" s="35"/>
      <c r="I37" s="35"/>
      <c r="J37" s="35"/>
      <c r="K37" s="35"/>
      <c r="L37" s="69"/>
      <c r="M37" s="70"/>
      <c r="N37" s="71"/>
      <c r="O37" s="72"/>
      <c r="P37" s="72"/>
      <c r="Q37" s="72"/>
      <c r="R37" s="72"/>
      <c r="S37" s="72"/>
      <c r="T37" s="73"/>
      <c r="U37" s="70"/>
      <c r="V37" s="71"/>
      <c r="W37" s="72"/>
      <c r="X37" s="72"/>
      <c r="Y37" s="72"/>
      <c r="Z37" s="72"/>
      <c r="AA37" s="72"/>
      <c r="AB37" s="73"/>
      <c r="AC37" s="70"/>
      <c r="AD37" s="71"/>
      <c r="AE37" s="72"/>
      <c r="AF37" s="72"/>
      <c r="AG37" s="72"/>
      <c r="AH37" s="72"/>
      <c r="AI37" s="72"/>
      <c r="AJ37" s="73"/>
      <c r="AK37" s="70"/>
      <c r="AL37" s="71"/>
      <c r="AM37" s="72"/>
      <c r="AN37" s="72"/>
      <c r="AO37" s="72"/>
      <c r="AP37" s="72"/>
      <c r="AQ37" s="72"/>
      <c r="AR37" s="73"/>
    </row>
    <row r="38" spans="1:44" x14ac:dyDescent="0.2">
      <c r="A38" s="57" t="s">
        <v>97</v>
      </c>
      <c r="B38" s="58"/>
      <c r="C38" s="58"/>
      <c r="D38" s="58"/>
      <c r="E38" s="24"/>
      <c r="F38" s="24"/>
      <c r="G38" s="24"/>
      <c r="H38" s="24"/>
      <c r="I38" s="24"/>
      <c r="J38" s="24"/>
      <c r="K38" s="24"/>
      <c r="L38" s="21"/>
      <c r="M38" s="61">
        <f>M11</f>
        <v>32.083224607671511</v>
      </c>
      <c r="N38" s="62"/>
      <c r="O38" s="59">
        <f>O11</f>
        <v>0.47999998927116394</v>
      </c>
      <c r="P38" s="59"/>
      <c r="Q38" s="59"/>
      <c r="R38" s="59">
        <f>Q11</f>
        <v>0.2800000011920929</v>
      </c>
      <c r="S38" s="59"/>
      <c r="T38" s="60"/>
      <c r="U38" s="61">
        <f>U11</f>
        <v>53.913510719080783</v>
      </c>
      <c r="V38" s="62"/>
      <c r="W38" s="59">
        <f>W11</f>
        <v>0.68000000715255737</v>
      </c>
      <c r="X38" s="59"/>
      <c r="Y38" s="59"/>
      <c r="Z38" s="59">
        <f>Y11</f>
        <v>0.63999998569488525</v>
      </c>
      <c r="AA38" s="59"/>
      <c r="AB38" s="60"/>
      <c r="AC38" s="61">
        <f>AC11</f>
        <v>47.60952152154119</v>
      </c>
      <c r="AD38" s="62"/>
      <c r="AE38" s="59">
        <f>AE11</f>
        <v>0.63999998569488525</v>
      </c>
      <c r="AF38" s="59"/>
      <c r="AG38" s="59"/>
      <c r="AH38" s="59">
        <f>AG11</f>
        <v>0.51999998092651367</v>
      </c>
      <c r="AI38" s="59"/>
      <c r="AJ38" s="60"/>
      <c r="AK38" s="61">
        <f>AK11</f>
        <v>33.30665524699635</v>
      </c>
      <c r="AL38" s="62"/>
      <c r="AM38" s="59">
        <f>AM11</f>
        <v>0.47999998927116394</v>
      </c>
      <c r="AN38" s="59"/>
      <c r="AO38" s="59"/>
      <c r="AP38" s="59">
        <f>AO11</f>
        <v>0.31999999284744263</v>
      </c>
      <c r="AQ38" s="59"/>
      <c r="AR38" s="60"/>
    </row>
    <row r="39" spans="1:44" x14ac:dyDescent="0.2">
      <c r="A39" s="57" t="s">
        <v>511</v>
      </c>
      <c r="B39" s="58"/>
      <c r="C39" s="58"/>
      <c r="D39" s="58"/>
      <c r="E39" s="24"/>
      <c r="F39" s="24"/>
      <c r="G39" s="24"/>
      <c r="H39" s="24"/>
      <c r="I39" s="24"/>
      <c r="J39" s="24"/>
      <c r="K39" s="24"/>
      <c r="L39" s="21"/>
      <c r="M39" s="209">
        <f>IF(OR(M25=0,S11=0),0,ABS(1000*O39/(SQRT(3)*M25*S11)))</f>
        <v>0</v>
      </c>
      <c r="N39" s="210"/>
      <c r="O39" s="211">
        <v>0</v>
      </c>
      <c r="P39" s="211"/>
      <c r="Q39" s="211"/>
      <c r="R39" s="49">
        <f>-ABS(O39)*TAN(ACOS(S11))</f>
        <v>0</v>
      </c>
      <c r="S39" s="49"/>
      <c r="T39" s="50"/>
      <c r="U39" s="209">
        <f>IF(OR(U25=0,AA11=0),0,ABS(1000*W39/(SQRT(3)*U25*AA11)))</f>
        <v>0</v>
      </c>
      <c r="V39" s="210"/>
      <c r="W39" s="211">
        <v>0</v>
      </c>
      <c r="X39" s="211"/>
      <c r="Y39" s="211"/>
      <c r="Z39" s="49">
        <f>-ABS(W39)*TAN(ACOS(AA11))</f>
        <v>0</v>
      </c>
      <c r="AA39" s="49"/>
      <c r="AB39" s="50"/>
      <c r="AC39" s="209">
        <f>IF(OR(AC25=0,AI11=0),0,ABS(1000*AE39/(SQRT(3)*AC25*AI11)))</f>
        <v>0</v>
      </c>
      <c r="AD39" s="210"/>
      <c r="AE39" s="211">
        <v>0</v>
      </c>
      <c r="AF39" s="211"/>
      <c r="AG39" s="211"/>
      <c r="AH39" s="49">
        <f>-ABS(AE39)*TAN(ACOS(AI11))</f>
        <v>0</v>
      </c>
      <c r="AI39" s="49"/>
      <c r="AJ39" s="50"/>
      <c r="AK39" s="209">
        <f>IF(OR(AK25=0,AQ11=0),0,ABS(1000*AM39/(SQRT(3)*AK25*AQ11)))</f>
        <v>0</v>
      </c>
      <c r="AL39" s="210"/>
      <c r="AM39" s="211">
        <v>0</v>
      </c>
      <c r="AN39" s="211"/>
      <c r="AO39" s="211"/>
      <c r="AP39" s="49">
        <f>-ABS(AM39)*TAN(ACOS(AQ11))</f>
        <v>0</v>
      </c>
      <c r="AQ39" s="49"/>
      <c r="AR39" s="50"/>
    </row>
    <row r="40" spans="1:44" x14ac:dyDescent="0.2">
      <c r="A40" s="57" t="s">
        <v>512</v>
      </c>
      <c r="B40" s="58"/>
      <c r="C40" s="58"/>
      <c r="D40" s="58"/>
      <c r="E40" s="24"/>
      <c r="F40" s="24"/>
      <c r="G40" s="24"/>
      <c r="H40" s="24"/>
      <c r="I40" s="24"/>
      <c r="J40" s="24"/>
      <c r="K40" s="24"/>
      <c r="L40" s="21"/>
      <c r="M40" s="209">
        <f>IF(OR(M25=0,S11=0),0,ABS(1000*O40/(SQRT(3)*M25*S11)))</f>
        <v>0</v>
      </c>
      <c r="N40" s="210"/>
      <c r="O40" s="211">
        <v>0</v>
      </c>
      <c r="P40" s="211"/>
      <c r="Q40" s="211"/>
      <c r="R40" s="49">
        <f>-ABS(O40)*TAN(ACOS(S11))</f>
        <v>0</v>
      </c>
      <c r="S40" s="49"/>
      <c r="T40" s="50"/>
      <c r="U40" s="209">
        <f>IF(OR(U25=0,AA11=0),0,ABS(1000*W40/(SQRT(3)*U25*AA11)))</f>
        <v>0</v>
      </c>
      <c r="V40" s="210"/>
      <c r="W40" s="211">
        <v>0</v>
      </c>
      <c r="X40" s="211"/>
      <c r="Y40" s="211"/>
      <c r="Z40" s="49">
        <f>-ABS(W40)*TAN(ACOS(AA11))</f>
        <v>0</v>
      </c>
      <c r="AA40" s="49"/>
      <c r="AB40" s="50"/>
      <c r="AC40" s="209">
        <f>IF(OR(AC25=0,AI11=0),0,ABS(1000*AE40/(SQRT(3)*AC25*AI11)))</f>
        <v>0</v>
      </c>
      <c r="AD40" s="210"/>
      <c r="AE40" s="211">
        <v>0</v>
      </c>
      <c r="AF40" s="211"/>
      <c r="AG40" s="211"/>
      <c r="AH40" s="49">
        <f>-ABS(AE40)*TAN(ACOS(AI11))</f>
        <v>0</v>
      </c>
      <c r="AI40" s="49"/>
      <c r="AJ40" s="50"/>
      <c r="AK40" s="209">
        <f>IF(OR(AK25=0,AQ11=0),0,ABS(1000*AM40/(SQRT(3)*AK25*AQ11)))</f>
        <v>0</v>
      </c>
      <c r="AL40" s="210"/>
      <c r="AM40" s="211">
        <v>0</v>
      </c>
      <c r="AN40" s="211"/>
      <c r="AO40" s="211"/>
      <c r="AP40" s="49">
        <f>-ABS(AM40)*TAN(ACOS(AQ11))</f>
        <v>0</v>
      </c>
      <c r="AQ40" s="49"/>
      <c r="AR40" s="50"/>
    </row>
    <row r="41" spans="1:44" x14ac:dyDescent="0.2">
      <c r="A41" s="57" t="s">
        <v>513</v>
      </c>
      <c r="B41" s="58"/>
      <c r="C41" s="58"/>
      <c r="D41" s="58"/>
      <c r="E41" s="24">
        <v>46.8</v>
      </c>
      <c r="F41" s="24">
        <v>0.5</v>
      </c>
      <c r="G41" s="24">
        <v>48.7</v>
      </c>
      <c r="H41" s="24">
        <v>60</v>
      </c>
      <c r="I41" s="24"/>
      <c r="J41" s="24"/>
      <c r="K41" s="24"/>
      <c r="L41" s="21"/>
      <c r="M41" s="209">
        <f>IF(OR(M25=0,S11=0),0,ABS(1000*O41/(SQRT(3)*M25*S11)))</f>
        <v>6.6840053755968309</v>
      </c>
      <c r="N41" s="210"/>
      <c r="O41" s="211">
        <v>-0.10000000149011612</v>
      </c>
      <c r="P41" s="211"/>
      <c r="Q41" s="211"/>
      <c r="R41" s="49">
        <f>-ABS(O41)*TAN(ACOS(S11))</f>
        <v>-5.8333335754772071E-2</v>
      </c>
      <c r="S41" s="49"/>
      <c r="T41" s="50"/>
      <c r="U41" s="209">
        <f>IF(OR(U25=0,AA11=0),0,ABS(1000*W41/(SQRT(3)*U25*AA11)))</f>
        <v>7.9284574934363574</v>
      </c>
      <c r="V41" s="210"/>
      <c r="W41" s="211">
        <v>-0.10000000149011612</v>
      </c>
      <c r="X41" s="211"/>
      <c r="Y41" s="211"/>
      <c r="Z41" s="49">
        <f>-ABS(W41)*TAN(ACOS(AA11))</f>
        <v>-9.4117645367619074E-2</v>
      </c>
      <c r="AA41" s="49"/>
      <c r="AB41" s="50"/>
      <c r="AC41" s="209">
        <f>IF(OR(AC25=0,AI11=0),0,ABS(1000*AE41/(SQRT(3)*AC25*AI11)))</f>
        <v>7.4389880148647061</v>
      </c>
      <c r="AD41" s="210"/>
      <c r="AE41" s="211">
        <v>-0.10000000149011612</v>
      </c>
      <c r="AF41" s="211"/>
      <c r="AG41" s="211"/>
      <c r="AH41" s="49">
        <f>-ABS(AE41)*TAN(ACOS(AI11))</f>
        <v>-8.1250000046566087E-2</v>
      </c>
      <c r="AI41" s="49"/>
      <c r="AJ41" s="50"/>
      <c r="AK41" s="209">
        <f>IF(OR(AK25=0,AQ11=0),0,ABS(1000*AM41/(SQRT(3)*AK25*AQ11)))</f>
        <v>6.9388867682845783</v>
      </c>
      <c r="AL41" s="210"/>
      <c r="AM41" s="211">
        <v>-0.10000000149011612</v>
      </c>
      <c r="AN41" s="211"/>
      <c r="AO41" s="211"/>
      <c r="AP41" s="49">
        <f>-ABS(AM41)*TAN(ACOS(AQ11))</f>
        <v>-6.6666667660077381E-2</v>
      </c>
      <c r="AQ41" s="49"/>
      <c r="AR41" s="50"/>
    </row>
    <row r="42" spans="1:44" ht="13.5" thickBot="1" x14ac:dyDescent="0.25">
      <c r="A42" s="53" t="s">
        <v>99</v>
      </c>
      <c r="B42" s="54"/>
      <c r="C42" s="54"/>
      <c r="D42" s="54"/>
      <c r="E42" s="55"/>
      <c r="F42" s="55"/>
      <c r="G42" s="55"/>
      <c r="H42" s="55"/>
      <c r="I42" s="55"/>
      <c r="J42" s="55"/>
      <c r="K42" s="55"/>
      <c r="L42" s="56"/>
      <c r="M42" s="47"/>
      <c r="N42" s="48"/>
      <c r="O42" s="42">
        <f>SUM(O38:Q41)</f>
        <v>0.37999998778104782</v>
      </c>
      <c r="P42" s="42"/>
      <c r="Q42" s="42"/>
      <c r="R42" s="42">
        <f>SUM(R38:T41)</f>
        <v>0.22166666543732083</v>
      </c>
      <c r="S42" s="42"/>
      <c r="T42" s="43"/>
      <c r="U42" s="47"/>
      <c r="V42" s="48"/>
      <c r="W42" s="42">
        <f>SUM(W38:Y41)</f>
        <v>0.58000000566244125</v>
      </c>
      <c r="X42" s="42"/>
      <c r="Y42" s="42"/>
      <c r="Z42" s="42">
        <f>SUM(Z38:AB41)</f>
        <v>0.54588234032726612</v>
      </c>
      <c r="AA42" s="42"/>
      <c r="AB42" s="43"/>
      <c r="AC42" s="47"/>
      <c r="AD42" s="48"/>
      <c r="AE42" s="42">
        <f>SUM(AE38:AG41)</f>
        <v>0.53999998420476913</v>
      </c>
      <c r="AF42" s="42"/>
      <c r="AG42" s="42"/>
      <c r="AH42" s="42">
        <f>SUM(AH38:AJ41)</f>
        <v>0.4387499808799476</v>
      </c>
      <c r="AI42" s="42"/>
      <c r="AJ42" s="43"/>
      <c r="AK42" s="47"/>
      <c r="AL42" s="48"/>
      <c r="AM42" s="42">
        <f>SUM(AM38:AO41)</f>
        <v>0.37999998778104782</v>
      </c>
      <c r="AN42" s="42"/>
      <c r="AO42" s="42"/>
      <c r="AP42" s="42">
        <f>SUM(AP38:AR41)</f>
        <v>0.25333332518736523</v>
      </c>
      <c r="AQ42" s="42"/>
      <c r="AR42" s="43"/>
    </row>
    <row r="43" spans="1:44" ht="13.5" thickBot="1" x14ac:dyDescent="0.25">
      <c r="A43" s="44" t="s">
        <v>115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3"/>
      <c r="N43" s="34"/>
      <c r="O43" s="31">
        <f>SUM(O32:Q35)+SUM(O38:Q41)</f>
        <v>0.51999998092651367</v>
      </c>
      <c r="P43" s="31"/>
      <c r="Q43" s="31"/>
      <c r="R43" s="31">
        <f>SUM(R32:T35)+SUM(R38:T41)</f>
        <v>0.32348484054628568</v>
      </c>
      <c r="S43" s="31"/>
      <c r="T43" s="32"/>
      <c r="U43" s="33"/>
      <c r="V43" s="34"/>
      <c r="W43" s="31">
        <f>SUM(W32:Y35)+SUM(W38:Y41)</f>
        <v>1.1600000113248825</v>
      </c>
      <c r="X43" s="31"/>
      <c r="Y43" s="31"/>
      <c r="Z43" s="31">
        <f>SUM(Z32:AB35)+SUM(Z38:AB41)</f>
        <v>0.92117645565716866</v>
      </c>
      <c r="AA43" s="31"/>
      <c r="AB43" s="32"/>
      <c r="AC43" s="33"/>
      <c r="AD43" s="34"/>
      <c r="AE43" s="31">
        <f>SUM(AE32:AG35)+SUM(AE38:AG41)</f>
        <v>0.99999998509883881</v>
      </c>
      <c r="AF43" s="31"/>
      <c r="AG43" s="31"/>
      <c r="AH43" s="31">
        <f>SUM(AH32:AJ35)+SUM(AH38:AJ41)</f>
        <v>0.76732141358720862</v>
      </c>
      <c r="AI43" s="31"/>
      <c r="AJ43" s="32"/>
      <c r="AK43" s="33"/>
      <c r="AL43" s="34"/>
      <c r="AM43" s="31">
        <f>SUM(AM32:AO35)+SUM(AM38:AO41)</f>
        <v>0.67999999225139618</v>
      </c>
      <c r="AN43" s="31"/>
      <c r="AO43" s="31"/>
      <c r="AP43" s="31">
        <f>SUM(AP32:AR35)+SUM(AP38:AR41)</f>
        <v>0.43333332116405171</v>
      </c>
      <c r="AQ43" s="31"/>
      <c r="AR43" s="32"/>
    </row>
    <row r="44" spans="1:44" x14ac:dyDescent="0.2">
      <c r="A44" s="67" t="s">
        <v>53</v>
      </c>
      <c r="B44" s="68"/>
      <c r="C44" s="68"/>
      <c r="D44" s="68"/>
      <c r="E44" s="35"/>
      <c r="F44" s="35"/>
      <c r="G44" s="35"/>
      <c r="H44" s="35"/>
      <c r="I44" s="35"/>
      <c r="J44" s="35"/>
      <c r="K44" s="35"/>
      <c r="L44" s="69"/>
      <c r="M44" s="70"/>
      <c r="N44" s="71"/>
      <c r="O44" s="72"/>
      <c r="P44" s="72"/>
      <c r="Q44" s="72"/>
      <c r="R44" s="72"/>
      <c r="S44" s="72"/>
      <c r="T44" s="73"/>
      <c r="U44" s="70"/>
      <c r="V44" s="71"/>
      <c r="W44" s="72"/>
      <c r="X44" s="72"/>
      <c r="Y44" s="72"/>
      <c r="Z44" s="72"/>
      <c r="AA44" s="72"/>
      <c r="AB44" s="73"/>
      <c r="AC44" s="70"/>
      <c r="AD44" s="71"/>
      <c r="AE44" s="72"/>
      <c r="AF44" s="72"/>
      <c r="AG44" s="72"/>
      <c r="AH44" s="72"/>
      <c r="AI44" s="72"/>
      <c r="AJ44" s="73"/>
      <c r="AK44" s="70"/>
      <c r="AL44" s="71"/>
      <c r="AM44" s="72"/>
      <c r="AN44" s="72"/>
      <c r="AO44" s="72"/>
      <c r="AP44" s="72"/>
      <c r="AQ44" s="72"/>
      <c r="AR44" s="73"/>
    </row>
    <row r="45" spans="1:44" x14ac:dyDescent="0.2">
      <c r="A45" s="57" t="s">
        <v>54</v>
      </c>
      <c r="B45" s="58"/>
      <c r="C45" s="58"/>
      <c r="D45" s="58"/>
      <c r="E45" s="24"/>
      <c r="F45" s="24"/>
      <c r="G45" s="24"/>
      <c r="H45" s="24"/>
      <c r="I45" s="24"/>
      <c r="J45" s="24"/>
      <c r="K45" s="24"/>
      <c r="L45" s="21"/>
      <c r="M45" s="61">
        <f>M8</f>
        <v>123.77298997221122</v>
      </c>
      <c r="N45" s="62"/>
      <c r="O45" s="59">
        <f>O8</f>
        <v>0.95999997854232788</v>
      </c>
      <c r="P45" s="59"/>
      <c r="Q45" s="59"/>
      <c r="R45" s="59">
        <f>Q8</f>
        <v>0.8880000114440918</v>
      </c>
      <c r="S45" s="59"/>
      <c r="T45" s="60"/>
      <c r="U45" s="61">
        <f>U8</f>
        <v>118.14203021620658</v>
      </c>
      <c r="V45" s="62"/>
      <c r="W45" s="59">
        <f>W8</f>
        <v>0.98400002717971802</v>
      </c>
      <c r="X45" s="59"/>
      <c r="Y45" s="59"/>
      <c r="Z45" s="59">
        <f>Y8</f>
        <v>0.76800000667572021</v>
      </c>
      <c r="AA45" s="59"/>
      <c r="AB45" s="60"/>
      <c r="AC45" s="61">
        <f>AC8</f>
        <v>128.5379750586082</v>
      </c>
      <c r="AD45" s="62"/>
      <c r="AE45" s="59">
        <f>AE8</f>
        <v>0.98400002717971802</v>
      </c>
      <c r="AF45" s="59"/>
      <c r="AG45" s="59"/>
      <c r="AH45" s="59">
        <f>AG8</f>
        <v>0.93599998950958252</v>
      </c>
      <c r="AI45" s="59"/>
      <c r="AJ45" s="60"/>
      <c r="AK45" s="61">
        <f>AK8</f>
        <v>89.054879289733293</v>
      </c>
      <c r="AL45" s="62"/>
      <c r="AM45" s="59">
        <f>AM8</f>
        <v>0.74400001764297485</v>
      </c>
      <c r="AN45" s="59"/>
      <c r="AO45" s="59"/>
      <c r="AP45" s="59">
        <f>AO8</f>
        <v>0.57599997520446777</v>
      </c>
      <c r="AQ45" s="59"/>
      <c r="AR45" s="60"/>
    </row>
    <row r="46" spans="1:44" x14ac:dyDescent="0.2">
      <c r="A46" s="57" t="s">
        <v>514</v>
      </c>
      <c r="B46" s="58"/>
      <c r="C46" s="58"/>
      <c r="D46" s="58"/>
      <c r="E46" s="24"/>
      <c r="F46" s="24"/>
      <c r="G46" s="24"/>
      <c r="H46" s="24"/>
      <c r="I46" s="24"/>
      <c r="J46" s="24"/>
      <c r="K46" s="24"/>
      <c r="L46" s="21"/>
      <c r="M46" s="209">
        <f>IF(OR(M26=0,S8=0),0,ABS(1000*O46/(SQRT(3)*M26*S8)))</f>
        <v>0</v>
      </c>
      <c r="N46" s="210"/>
      <c r="O46" s="211">
        <v>0</v>
      </c>
      <c r="P46" s="211"/>
      <c r="Q46" s="211"/>
      <c r="R46" s="49">
        <f>-ABS(O46)*TAN(ACOS(S8))</f>
        <v>0</v>
      </c>
      <c r="S46" s="49"/>
      <c r="T46" s="50"/>
      <c r="U46" s="209">
        <f>IF(OR(U26=0,AA8=0),0,ABS(1000*W46/(SQRT(3)*U26*AA8)))</f>
        <v>0</v>
      </c>
      <c r="V46" s="210"/>
      <c r="W46" s="211">
        <v>0</v>
      </c>
      <c r="X46" s="211"/>
      <c r="Y46" s="211"/>
      <c r="Z46" s="49">
        <f>-ABS(W46)*TAN(ACOS(AA8))</f>
        <v>0</v>
      </c>
      <c r="AA46" s="49"/>
      <c r="AB46" s="50"/>
      <c r="AC46" s="209">
        <f>IF(OR(AC26=0,AI8=0),0,ABS(1000*AE46/(SQRT(3)*AC26*AI8)))</f>
        <v>0</v>
      </c>
      <c r="AD46" s="210"/>
      <c r="AE46" s="211">
        <v>0</v>
      </c>
      <c r="AF46" s="211"/>
      <c r="AG46" s="211"/>
      <c r="AH46" s="49">
        <f>-ABS(AE46)*TAN(ACOS(AI8))</f>
        <v>0</v>
      </c>
      <c r="AI46" s="49"/>
      <c r="AJ46" s="50"/>
      <c r="AK46" s="209">
        <f>IF(OR(AK26=0,AQ8=0),0,ABS(1000*AM46/(SQRT(3)*AK26*AQ8)))</f>
        <v>0</v>
      </c>
      <c r="AL46" s="210"/>
      <c r="AM46" s="211">
        <v>0</v>
      </c>
      <c r="AN46" s="211"/>
      <c r="AO46" s="211"/>
      <c r="AP46" s="49">
        <f>-ABS(AM46)*TAN(ACOS(AQ8))</f>
        <v>0</v>
      </c>
      <c r="AQ46" s="49"/>
      <c r="AR46" s="50"/>
    </row>
    <row r="47" spans="1:44" x14ac:dyDescent="0.2">
      <c r="A47" s="57" t="s">
        <v>515</v>
      </c>
      <c r="B47" s="58"/>
      <c r="C47" s="58"/>
      <c r="D47" s="58"/>
      <c r="E47" s="24"/>
      <c r="F47" s="24"/>
      <c r="G47" s="24"/>
      <c r="H47" s="24"/>
      <c r="I47" s="24"/>
      <c r="J47" s="24"/>
      <c r="K47" s="24"/>
      <c r="L47" s="21"/>
      <c r="M47" s="209">
        <f>IF(OR(M26=0,S8=0),0,ABS(1000*O47/(SQRT(3)*M26*S8)))</f>
        <v>92.829748242787531</v>
      </c>
      <c r="N47" s="210"/>
      <c r="O47" s="211">
        <v>-0.72000002861022949</v>
      </c>
      <c r="P47" s="211"/>
      <c r="Q47" s="211"/>
      <c r="R47" s="49">
        <f>-ABS(O47)*TAN(ACOS(S8))</f>
        <v>-0.66600004993379258</v>
      </c>
      <c r="S47" s="49"/>
      <c r="T47" s="50"/>
      <c r="U47" s="209">
        <f>IF(OR(U26=0,AA8=0),0,ABS(1000*W47/(SQRT(3)*U26*AA8)))</f>
        <v>0</v>
      </c>
      <c r="V47" s="210"/>
      <c r="W47" s="211">
        <v>0</v>
      </c>
      <c r="X47" s="211"/>
      <c r="Y47" s="211"/>
      <c r="Z47" s="49">
        <f>-ABS(W47)*TAN(ACOS(AA8))</f>
        <v>0</v>
      </c>
      <c r="AA47" s="49"/>
      <c r="AB47" s="50"/>
      <c r="AC47" s="209">
        <f>IF(OR(AC26=0,AI8=0),0,ABS(1000*AE47/(SQRT(3)*AC26*AI8)))</f>
        <v>94.052178011572337</v>
      </c>
      <c r="AD47" s="210"/>
      <c r="AE47" s="211">
        <v>-0.72000002861022949</v>
      </c>
      <c r="AF47" s="211"/>
      <c r="AG47" s="211"/>
      <c r="AH47" s="49">
        <f>-ABS(AE47)*TAN(ACOS(AI8))</f>
        <v>-0.68487804940170893</v>
      </c>
      <c r="AI47" s="49"/>
      <c r="AJ47" s="50"/>
      <c r="AK47" s="209">
        <f>IF(OR(AK26=0,AQ8=0),0,ABS(1000*AM47/(SQRT(3)*AK26*AQ8)))</f>
        <v>86.182142629004204</v>
      </c>
      <c r="AL47" s="210"/>
      <c r="AM47" s="211">
        <v>-0.72000002861022949</v>
      </c>
      <c r="AN47" s="211"/>
      <c r="AO47" s="211"/>
      <c r="AP47" s="49">
        <f>-ABS(AM47)*TAN(ACOS(AQ8))</f>
        <v>-0.55741933977442604</v>
      </c>
      <c r="AQ47" s="49"/>
      <c r="AR47" s="50"/>
    </row>
    <row r="48" spans="1:44" x14ac:dyDescent="0.2">
      <c r="A48" s="57" t="s">
        <v>516</v>
      </c>
      <c r="B48" s="58"/>
      <c r="C48" s="58"/>
      <c r="D48" s="58"/>
      <c r="E48" s="24"/>
      <c r="F48" s="24"/>
      <c r="G48" s="24"/>
      <c r="H48" s="24"/>
      <c r="I48" s="24"/>
      <c r="J48" s="24"/>
      <c r="K48" s="24"/>
      <c r="L48" s="21"/>
      <c r="M48" s="209">
        <f>IF(OR(M26=0,S8=0),0,ABS(1000*O48/(SQRT(3)*M26*S8)))</f>
        <v>18.565948111589741</v>
      </c>
      <c r="N48" s="210"/>
      <c r="O48" s="211">
        <v>-0.14399999380111694</v>
      </c>
      <c r="P48" s="211"/>
      <c r="Q48" s="211"/>
      <c r="R48" s="49">
        <f>-ABS(O48)*TAN(ACOS(S8))</f>
        <v>-0.13319999895989884</v>
      </c>
      <c r="S48" s="49"/>
      <c r="T48" s="50"/>
      <c r="U48" s="209">
        <f>IF(OR(U26=0,AA8=0),0,ABS(1000*W48/(SQRT(3)*U26*AA8)))</f>
        <v>17.289076370805791</v>
      </c>
      <c r="V48" s="210"/>
      <c r="W48" s="211">
        <v>-0.14399999380111694</v>
      </c>
      <c r="X48" s="211"/>
      <c r="Y48" s="211"/>
      <c r="Z48" s="49">
        <f>-ABS(W48)*TAN(ACOS(AA8))</f>
        <v>-0.11239023693681557</v>
      </c>
      <c r="AA48" s="49"/>
      <c r="AB48" s="50"/>
      <c r="AC48" s="209">
        <f>IF(OR(AC26=0,AI8=0),0,ABS(1000*AE48/(SQRT(3)*AC26*AI8)))</f>
        <v>18.810434045107126</v>
      </c>
      <c r="AD48" s="210"/>
      <c r="AE48" s="211">
        <v>-0.14399999380111694</v>
      </c>
      <c r="AF48" s="211"/>
      <c r="AG48" s="211"/>
      <c r="AH48" s="49">
        <f>-ABS(AE48)*TAN(ACOS(AI8))</f>
        <v>-0.13697559854092201</v>
      </c>
      <c r="AI48" s="49"/>
      <c r="AJ48" s="50"/>
      <c r="AK48" s="209">
        <f>IF(OR(AK26=0,AQ8=0),0,ABS(1000*AM48/(SQRT(3)*AK26*AQ8)))</f>
        <v>17.236427098896456</v>
      </c>
      <c r="AL48" s="210"/>
      <c r="AM48" s="211">
        <v>-0.14399999380111694</v>
      </c>
      <c r="AN48" s="211"/>
      <c r="AO48" s="211"/>
      <c r="AP48" s="49">
        <f>-ABS(AM48)*TAN(ACOS(AQ8))</f>
        <v>-0.11148385872577954</v>
      </c>
      <c r="AQ48" s="49"/>
      <c r="AR48" s="50"/>
    </row>
    <row r="49" spans="1:44" x14ac:dyDescent="0.2">
      <c r="A49" s="57" t="s">
        <v>517</v>
      </c>
      <c r="B49" s="58"/>
      <c r="C49" s="58"/>
      <c r="D49" s="58"/>
      <c r="E49" s="24"/>
      <c r="F49" s="24"/>
      <c r="G49" s="24"/>
      <c r="H49" s="24"/>
      <c r="I49" s="24"/>
      <c r="J49" s="24"/>
      <c r="K49" s="24"/>
      <c r="L49" s="21"/>
      <c r="M49" s="209">
        <f>IF(OR(M26=0,S8=0),0,ABS(1000*O49/(SQRT(3)*M26*S8)))</f>
        <v>49.509197525852251</v>
      </c>
      <c r="N49" s="210"/>
      <c r="O49" s="211">
        <v>-0.38400000333786011</v>
      </c>
      <c r="P49" s="211"/>
      <c r="Q49" s="211"/>
      <c r="R49" s="49">
        <f>-ABS(O49)*TAN(ACOS(S8))</f>
        <v>-0.35520001560449638</v>
      </c>
      <c r="S49" s="49"/>
      <c r="T49" s="50"/>
      <c r="U49" s="209">
        <f>IF(OR(U26=0,AA8=0),0,ABS(1000*W49/(SQRT(3)*U26*AA8)))</f>
        <v>69.156305483223164</v>
      </c>
      <c r="V49" s="210"/>
      <c r="W49" s="211">
        <v>-0.57599997520446777</v>
      </c>
      <c r="X49" s="211"/>
      <c r="Y49" s="211"/>
      <c r="Z49" s="49">
        <f>-ABS(W49)*TAN(ACOS(AA8))</f>
        <v>-0.4495609477472623</v>
      </c>
      <c r="AA49" s="49"/>
      <c r="AB49" s="50"/>
      <c r="AC49" s="209">
        <f>IF(OR(AC26=0,AI8=0),0,ABS(1000*AE49/(SQRT(3)*AC26*AI8)))</f>
        <v>100.32232009792915</v>
      </c>
      <c r="AD49" s="210"/>
      <c r="AE49" s="211">
        <v>-0.76800000667572021</v>
      </c>
      <c r="AF49" s="211"/>
      <c r="AG49" s="211"/>
      <c r="AH49" s="49">
        <f>-ABS(AE49)*TAN(ACOS(AI8))</f>
        <v>-0.73053656334965</v>
      </c>
      <c r="AI49" s="49"/>
      <c r="AJ49" s="50"/>
      <c r="AK49" s="209">
        <f>IF(OR(AK26=0,AQ8=0),0,ABS(1000*AM49/(SQRT(3)*AK26*AQ8)))</f>
        <v>34.472854197792913</v>
      </c>
      <c r="AL49" s="210"/>
      <c r="AM49" s="211">
        <v>-0.28799998760223389</v>
      </c>
      <c r="AN49" s="211"/>
      <c r="AO49" s="211"/>
      <c r="AP49" s="49">
        <f>-ABS(AM49)*TAN(ACOS(AQ8))</f>
        <v>-0.22296771745155908</v>
      </c>
      <c r="AQ49" s="49"/>
      <c r="AR49" s="50"/>
    </row>
    <row r="50" spans="1:44" ht="13.5" thickBot="1" x14ac:dyDescent="0.25">
      <c r="A50" s="74" t="s">
        <v>64</v>
      </c>
      <c r="B50" s="75"/>
      <c r="C50" s="75"/>
      <c r="D50" s="75"/>
      <c r="E50" s="76"/>
      <c r="F50" s="76"/>
      <c r="G50" s="76"/>
      <c r="H50" s="76"/>
      <c r="I50" s="76"/>
      <c r="J50" s="76"/>
      <c r="K50" s="76"/>
      <c r="L50" s="77"/>
      <c r="M50" s="65"/>
      <c r="N50" s="66"/>
      <c r="O50" s="63">
        <f>SUM(O45:Q49)</f>
        <v>-0.28800004720687866</v>
      </c>
      <c r="P50" s="63"/>
      <c r="Q50" s="63"/>
      <c r="R50" s="63">
        <f>SUM(R45:T49)</f>
        <v>-0.26640005305409598</v>
      </c>
      <c r="S50" s="63"/>
      <c r="T50" s="64"/>
      <c r="U50" s="65"/>
      <c r="V50" s="66"/>
      <c r="W50" s="63">
        <f>SUM(W45:Y49)</f>
        <v>0.2640000581741333</v>
      </c>
      <c r="X50" s="63"/>
      <c r="Y50" s="63"/>
      <c r="Z50" s="63">
        <f>SUM(Z45:AB49)</f>
        <v>0.20604882199164232</v>
      </c>
      <c r="AA50" s="63"/>
      <c r="AB50" s="64"/>
      <c r="AC50" s="65"/>
      <c r="AD50" s="66"/>
      <c r="AE50" s="63">
        <f>SUM(AE45:AG49)</f>
        <v>-0.64800000190734863</v>
      </c>
      <c r="AF50" s="63"/>
      <c r="AG50" s="63"/>
      <c r="AH50" s="63">
        <f>SUM(AH45:AJ49)</f>
        <v>-0.61639022178269842</v>
      </c>
      <c r="AI50" s="63"/>
      <c r="AJ50" s="64"/>
      <c r="AK50" s="65"/>
      <c r="AL50" s="66"/>
      <c r="AM50" s="63">
        <f>SUM(AM45:AO49)</f>
        <v>-0.40799999237060547</v>
      </c>
      <c r="AN50" s="63"/>
      <c r="AO50" s="63"/>
      <c r="AP50" s="63">
        <f>SUM(AP45:AR49)</f>
        <v>-0.31587094074729688</v>
      </c>
      <c r="AQ50" s="63"/>
      <c r="AR50" s="64"/>
    </row>
    <row r="51" spans="1:44" x14ac:dyDescent="0.2">
      <c r="A51" s="67" t="s">
        <v>65</v>
      </c>
      <c r="B51" s="68"/>
      <c r="C51" s="68"/>
      <c r="D51" s="68"/>
      <c r="E51" s="35"/>
      <c r="F51" s="35"/>
      <c r="G51" s="35"/>
      <c r="H51" s="35"/>
      <c r="I51" s="35"/>
      <c r="J51" s="35"/>
      <c r="K51" s="35"/>
      <c r="L51" s="69"/>
      <c r="M51" s="70"/>
      <c r="N51" s="71"/>
      <c r="O51" s="72"/>
      <c r="P51" s="72"/>
      <c r="Q51" s="72"/>
      <c r="R51" s="72"/>
      <c r="S51" s="72"/>
      <c r="T51" s="73"/>
      <c r="U51" s="70"/>
      <c r="V51" s="71"/>
      <c r="W51" s="72"/>
      <c r="X51" s="72"/>
      <c r="Y51" s="72"/>
      <c r="Z51" s="72"/>
      <c r="AA51" s="72"/>
      <c r="AB51" s="73"/>
      <c r="AC51" s="70"/>
      <c r="AD51" s="71"/>
      <c r="AE51" s="72"/>
      <c r="AF51" s="72"/>
      <c r="AG51" s="72"/>
      <c r="AH51" s="72"/>
      <c r="AI51" s="72"/>
      <c r="AJ51" s="73"/>
      <c r="AK51" s="70"/>
      <c r="AL51" s="71"/>
      <c r="AM51" s="72"/>
      <c r="AN51" s="72"/>
      <c r="AO51" s="72"/>
      <c r="AP51" s="72"/>
      <c r="AQ51" s="72"/>
      <c r="AR51" s="73"/>
    </row>
    <row r="52" spans="1:44" x14ac:dyDescent="0.2">
      <c r="A52" s="57" t="s">
        <v>66</v>
      </c>
      <c r="B52" s="58"/>
      <c r="C52" s="58"/>
      <c r="D52" s="58"/>
      <c r="E52" s="24"/>
      <c r="F52" s="24"/>
      <c r="G52" s="24"/>
      <c r="H52" s="24"/>
      <c r="I52" s="24"/>
      <c r="J52" s="24"/>
      <c r="K52" s="24"/>
      <c r="L52" s="21"/>
      <c r="M52" s="61">
        <f>M12</f>
        <v>83.801125817095723</v>
      </c>
      <c r="N52" s="62"/>
      <c r="O52" s="59">
        <f>O12</f>
        <v>0.74400001764297485</v>
      </c>
      <c r="P52" s="59"/>
      <c r="Q52" s="59"/>
      <c r="R52" s="59">
        <f>Q12</f>
        <v>0.47999998927116394</v>
      </c>
      <c r="S52" s="59"/>
      <c r="T52" s="60"/>
      <c r="U52" s="61">
        <f>U12</f>
        <v>112.84786982177151</v>
      </c>
      <c r="V52" s="62"/>
      <c r="W52" s="59">
        <f>W12</f>
        <v>0.91200000047683716</v>
      </c>
      <c r="X52" s="59"/>
      <c r="Y52" s="59"/>
      <c r="Z52" s="59">
        <f>Y12</f>
        <v>0.76800000667572021</v>
      </c>
      <c r="AA52" s="59"/>
      <c r="AB52" s="60"/>
      <c r="AC52" s="61">
        <f>AC12</f>
        <v>106.44786804474887</v>
      </c>
      <c r="AD52" s="62"/>
      <c r="AE52" s="59">
        <f>AE12</f>
        <v>0.86400002241134644</v>
      </c>
      <c r="AF52" s="59"/>
      <c r="AG52" s="59"/>
      <c r="AH52" s="59">
        <f>AG12</f>
        <v>0.72000002861022949</v>
      </c>
      <c r="AI52" s="59"/>
      <c r="AJ52" s="60"/>
      <c r="AK52" s="61">
        <f>AK12</f>
        <v>78.162173970717959</v>
      </c>
      <c r="AL52" s="62"/>
      <c r="AM52" s="59">
        <f>AM12</f>
        <v>0.67199999094009399</v>
      </c>
      <c r="AN52" s="59"/>
      <c r="AO52" s="59"/>
      <c r="AP52" s="59">
        <f>AO12</f>
        <v>0.47999998927116394</v>
      </c>
      <c r="AQ52" s="59"/>
      <c r="AR52" s="60"/>
    </row>
    <row r="53" spans="1:44" x14ac:dyDescent="0.2">
      <c r="A53" s="57" t="s">
        <v>518</v>
      </c>
      <c r="B53" s="58"/>
      <c r="C53" s="58"/>
      <c r="D53" s="58"/>
      <c r="E53" s="24"/>
      <c r="F53" s="24"/>
      <c r="G53" s="24"/>
      <c r="H53" s="24"/>
      <c r="I53" s="24"/>
      <c r="J53" s="24"/>
      <c r="K53" s="24"/>
      <c r="L53" s="21"/>
      <c r="M53" s="209">
        <f>IF(OR(M27=0,S12=0),0,ABS(1000*O53/(SQRT(3)*M27*S12)))</f>
        <v>0</v>
      </c>
      <c r="N53" s="210"/>
      <c r="O53" s="211">
        <v>0</v>
      </c>
      <c r="P53" s="211"/>
      <c r="Q53" s="211"/>
      <c r="R53" s="49">
        <f>-ABS(O53)*TAN(ACOS(S12))</f>
        <v>0</v>
      </c>
      <c r="S53" s="49"/>
      <c r="T53" s="50"/>
      <c r="U53" s="209">
        <f>IF(OR(U27=0,AA12=0),0,ABS(1000*W53/(SQRT(3)*U27*AA12)))</f>
        <v>5.9393616180885136</v>
      </c>
      <c r="V53" s="210"/>
      <c r="W53" s="211">
        <v>-4.8000000417232513E-2</v>
      </c>
      <c r="X53" s="211"/>
      <c r="Y53" s="211"/>
      <c r="Z53" s="49">
        <f>-ABS(W53)*TAN(ACOS(AA12))</f>
        <v>-4.0421053313152273E-2</v>
      </c>
      <c r="AA53" s="49"/>
      <c r="AB53" s="50"/>
      <c r="AC53" s="209">
        <f>IF(OR(AC27=0,AI12=0),0,ABS(1000*AE53/(SQRT(3)*AC27*AI12)))</f>
        <v>5.9137703449373857</v>
      </c>
      <c r="AD53" s="210"/>
      <c r="AE53" s="211">
        <v>-4.8000000417232513E-2</v>
      </c>
      <c r="AF53" s="211"/>
      <c r="AG53" s="211"/>
      <c r="AH53" s="49">
        <f>-ABS(AE53)*TAN(ACOS(AI12))</f>
        <v>-4.0000000899588606E-2</v>
      </c>
      <c r="AI53" s="49"/>
      <c r="AJ53" s="50"/>
      <c r="AK53" s="209">
        <f>IF(OR(AK27=0,AQ12=0),0,ABS(1000*AM53/(SQRT(3)*AK27*AQ12)))</f>
        <v>5.5830125502795109</v>
      </c>
      <c r="AL53" s="210"/>
      <c r="AM53" s="211">
        <v>-4.8000000417232513E-2</v>
      </c>
      <c r="AN53" s="211"/>
      <c r="AO53" s="211"/>
      <c r="AP53" s="49">
        <f>-ABS(AM53)*TAN(ACOS(AQ12))</f>
        <v>-3.4285714279632167E-2</v>
      </c>
      <c r="AQ53" s="49"/>
      <c r="AR53" s="50"/>
    </row>
    <row r="54" spans="1:44" x14ac:dyDescent="0.2">
      <c r="A54" s="57" t="s">
        <v>519</v>
      </c>
      <c r="B54" s="58"/>
      <c r="C54" s="58"/>
      <c r="D54" s="58"/>
      <c r="E54" s="24">
        <v>47.3</v>
      </c>
      <c r="F54" s="24">
        <v>0.5</v>
      </c>
      <c r="G54" s="24">
        <v>48.7</v>
      </c>
      <c r="H54" s="24">
        <v>50</v>
      </c>
      <c r="I54" s="24"/>
      <c r="J54" s="24"/>
      <c r="K54" s="24"/>
      <c r="L54" s="21"/>
      <c r="M54" s="209">
        <f>IF(OR(M27=0,S12=0),0,ABS(1000*O54/(SQRT(3)*M27*S12)))</f>
        <v>10.137233124171837</v>
      </c>
      <c r="N54" s="210"/>
      <c r="O54" s="211">
        <v>-9.0000003576278687E-2</v>
      </c>
      <c r="P54" s="211"/>
      <c r="Q54" s="211"/>
      <c r="R54" s="49">
        <f>-ABS(O54)*TAN(ACOS(S12))</f>
        <v>-5.8064515761542604E-2</v>
      </c>
      <c r="S54" s="49"/>
      <c r="T54" s="50"/>
      <c r="U54" s="209">
        <f>IF(OR(U27=0,AA12=0),0,ABS(1000*W54/(SQRT(3)*U27*AA12)))</f>
        <v>11.136303379632308</v>
      </c>
      <c r="V54" s="210"/>
      <c r="W54" s="211">
        <v>-9.0000003576278687E-2</v>
      </c>
      <c r="X54" s="211"/>
      <c r="Y54" s="211"/>
      <c r="Z54" s="49">
        <f>-ABS(W54)*TAN(ACOS(AA12))</f>
        <v>-7.5789477314975456E-2</v>
      </c>
      <c r="AA54" s="49"/>
      <c r="AB54" s="50"/>
      <c r="AC54" s="209">
        <f>IF(OR(AC27=0,AI12=0),0,ABS(1000*AE54/(SQRT(3)*AC27*AI12)))</f>
        <v>11.088319740984334</v>
      </c>
      <c r="AD54" s="210"/>
      <c r="AE54" s="211">
        <v>-9.0000003576278687E-2</v>
      </c>
      <c r="AF54" s="211"/>
      <c r="AG54" s="211"/>
      <c r="AH54" s="49">
        <f>-ABS(AE54)*TAN(ACOS(AI12))</f>
        <v>-7.5000004015035107E-2</v>
      </c>
      <c r="AI54" s="49"/>
      <c r="AJ54" s="50"/>
      <c r="AK54" s="209">
        <f>IF(OR(AK27=0,AQ12=0),0,ABS(1000*AM54/(SQRT(3)*AK27*AQ12)))</f>
        <v>10.468148856748181</v>
      </c>
      <c r="AL54" s="210"/>
      <c r="AM54" s="211">
        <v>-9.0000003576278687E-2</v>
      </c>
      <c r="AN54" s="211"/>
      <c r="AO54" s="211"/>
      <c r="AP54" s="49">
        <f>-ABS(AM54)*TAN(ACOS(AQ12))</f>
        <v>-6.4285716270001528E-2</v>
      </c>
      <c r="AQ54" s="49"/>
      <c r="AR54" s="50"/>
    </row>
    <row r="55" spans="1:44" x14ac:dyDescent="0.2">
      <c r="A55" s="57" t="s">
        <v>520</v>
      </c>
      <c r="B55" s="58"/>
      <c r="C55" s="58"/>
      <c r="D55" s="58"/>
      <c r="E55" s="24"/>
      <c r="F55" s="24"/>
      <c r="G55" s="24"/>
      <c r="H55" s="24"/>
      <c r="I55" s="24"/>
      <c r="J55" s="24"/>
      <c r="K55" s="24"/>
      <c r="L55" s="21"/>
      <c r="M55" s="209">
        <f>IF(OR(M27=0,S12=0),0,ABS(1000*O55/(SQRT(3)*M27*S12)))</f>
        <v>0</v>
      </c>
      <c r="N55" s="210"/>
      <c r="O55" s="211">
        <v>0</v>
      </c>
      <c r="P55" s="211"/>
      <c r="Q55" s="211"/>
      <c r="R55" s="49">
        <f>-ABS(O55)*TAN(ACOS(S12))</f>
        <v>0</v>
      </c>
      <c r="S55" s="49"/>
      <c r="T55" s="50"/>
      <c r="U55" s="209">
        <f>IF(OR(U27=0,AA12=0),0,ABS(1000*W55/(SQRT(3)*U27*AA12)))</f>
        <v>0</v>
      </c>
      <c r="V55" s="210"/>
      <c r="W55" s="211">
        <v>0</v>
      </c>
      <c r="X55" s="211"/>
      <c r="Y55" s="211"/>
      <c r="Z55" s="49">
        <f>-ABS(W55)*TAN(ACOS(AA12))</f>
        <v>0</v>
      </c>
      <c r="AA55" s="49"/>
      <c r="AB55" s="50"/>
      <c r="AC55" s="209">
        <f>IF(OR(AC27=0,AI12=0),0,ABS(1000*AE55/(SQRT(3)*AC27*AI12)))</f>
        <v>22.176639481968667</v>
      </c>
      <c r="AD55" s="210"/>
      <c r="AE55" s="211">
        <v>-0.18000000715255737</v>
      </c>
      <c r="AF55" s="211"/>
      <c r="AG55" s="211"/>
      <c r="AH55" s="49">
        <f>-ABS(AE55)*TAN(ACOS(AI12))</f>
        <v>-0.15000000803007021</v>
      </c>
      <c r="AI55" s="49"/>
      <c r="AJ55" s="50"/>
      <c r="AK55" s="209">
        <f>IF(OR(AK27=0,AQ12=0),0,ABS(1000*AM55/(SQRT(3)*AK27*AQ12)))</f>
        <v>0</v>
      </c>
      <c r="AL55" s="210"/>
      <c r="AM55" s="211">
        <v>0</v>
      </c>
      <c r="AN55" s="211"/>
      <c r="AO55" s="211"/>
      <c r="AP55" s="49">
        <f>-ABS(AM55)*TAN(ACOS(AQ12))</f>
        <v>0</v>
      </c>
      <c r="AQ55" s="49"/>
      <c r="AR55" s="50"/>
    </row>
    <row r="56" spans="1:44" x14ac:dyDescent="0.2">
      <c r="A56" s="57" t="s">
        <v>521</v>
      </c>
      <c r="B56" s="58"/>
      <c r="C56" s="58"/>
      <c r="D56" s="58"/>
      <c r="E56" s="24"/>
      <c r="F56" s="24"/>
      <c r="G56" s="24"/>
      <c r="H56" s="24"/>
      <c r="I56" s="24"/>
      <c r="J56" s="24"/>
      <c r="K56" s="24"/>
      <c r="L56" s="21"/>
      <c r="M56" s="209">
        <f>IF(OR(M27=0,S12=0),0,ABS(1000*O56/(SQRT(3)*M27*S12)))</f>
        <v>10.813048330102095</v>
      </c>
      <c r="N56" s="210"/>
      <c r="O56" s="211">
        <v>-9.6000000834465027E-2</v>
      </c>
      <c r="P56" s="211"/>
      <c r="Q56" s="211"/>
      <c r="R56" s="49">
        <f>-ABS(O56)*TAN(ACOS(S12))</f>
        <v>-6.1935481556248388E-2</v>
      </c>
      <c r="S56" s="49"/>
      <c r="T56" s="50"/>
      <c r="U56" s="209">
        <f>IF(OR(U27=0,AA12=0),0,ABS(1000*W56/(SQRT(3)*U27*AA12)))</f>
        <v>47.514892944708109</v>
      </c>
      <c r="V56" s="210"/>
      <c r="W56" s="211">
        <v>-0.38400000333786011</v>
      </c>
      <c r="X56" s="211"/>
      <c r="Y56" s="211"/>
      <c r="Z56" s="49">
        <f>-ABS(W56)*TAN(ACOS(AA12))</f>
        <v>-0.32336842650521819</v>
      </c>
      <c r="AA56" s="49"/>
      <c r="AB56" s="50"/>
      <c r="AC56" s="209">
        <f>IF(OR(AC27=0,AI12=0),0,ABS(1000*AE56/(SQRT(3)*AC27*AI12)))</f>
        <v>23.655081379749543</v>
      </c>
      <c r="AD56" s="210"/>
      <c r="AE56" s="211">
        <v>-0.19200000166893005</v>
      </c>
      <c r="AF56" s="211"/>
      <c r="AG56" s="211"/>
      <c r="AH56" s="49">
        <f>-ABS(AE56)*TAN(ACOS(AI12))</f>
        <v>-0.16000000359835442</v>
      </c>
      <c r="AI56" s="49"/>
      <c r="AJ56" s="50"/>
      <c r="AK56" s="209">
        <f>IF(OR(AK27=0,AQ12=0),0,ABS(1000*AM56/(SQRT(3)*AK27*AQ12)))</f>
        <v>11.166025100559022</v>
      </c>
      <c r="AL56" s="210"/>
      <c r="AM56" s="211">
        <v>-9.6000000834465027E-2</v>
      </c>
      <c r="AN56" s="211"/>
      <c r="AO56" s="211"/>
      <c r="AP56" s="49">
        <f>-ABS(AM56)*TAN(ACOS(AQ12))</f>
        <v>-6.8571428559264333E-2</v>
      </c>
      <c r="AQ56" s="49"/>
      <c r="AR56" s="50"/>
    </row>
    <row r="57" spans="1:44" x14ac:dyDescent="0.2">
      <c r="A57" s="57" t="s">
        <v>522</v>
      </c>
      <c r="B57" s="58"/>
      <c r="C57" s="58"/>
      <c r="D57" s="58"/>
      <c r="E57" s="24"/>
      <c r="F57" s="24"/>
      <c r="G57" s="24"/>
      <c r="H57" s="24"/>
      <c r="I57" s="24"/>
      <c r="J57" s="24"/>
      <c r="K57" s="24"/>
      <c r="L57" s="21"/>
      <c r="M57" s="209">
        <f>IF(OR(M27=0,S12=0),0,ABS(1000*O57/(SQRT(3)*M27*S12)))</f>
        <v>0</v>
      </c>
      <c r="N57" s="210"/>
      <c r="O57" s="211">
        <v>0</v>
      </c>
      <c r="P57" s="211"/>
      <c r="Q57" s="211"/>
      <c r="R57" s="49">
        <f>-ABS(O57)*TAN(ACOS(S12))</f>
        <v>0</v>
      </c>
      <c r="S57" s="49"/>
      <c r="T57" s="50"/>
      <c r="U57" s="209">
        <f>IF(OR(U27=0,AA12=0),0,ABS(1000*W57/(SQRT(3)*U27*AA12)))</f>
        <v>0</v>
      </c>
      <c r="V57" s="210"/>
      <c r="W57" s="211">
        <v>0</v>
      </c>
      <c r="X57" s="211"/>
      <c r="Y57" s="211"/>
      <c r="Z57" s="49">
        <f>-ABS(W57)*TAN(ACOS(AA12))</f>
        <v>0</v>
      </c>
      <c r="AA57" s="49"/>
      <c r="AB57" s="50"/>
      <c r="AC57" s="209">
        <f>IF(OR(AC27=0,AI12=0),0,ABS(1000*AE57/(SQRT(3)*AC27*AI12)))</f>
        <v>88.70655792787467</v>
      </c>
      <c r="AD57" s="210"/>
      <c r="AE57" s="211">
        <v>-0.72000002861022949</v>
      </c>
      <c r="AF57" s="211"/>
      <c r="AG57" s="211"/>
      <c r="AH57" s="49">
        <f>-ABS(AE57)*TAN(ACOS(AI12))</f>
        <v>-0.60000003212028086</v>
      </c>
      <c r="AI57" s="49"/>
      <c r="AJ57" s="50"/>
      <c r="AK57" s="209">
        <f>IF(OR(AK27=0,AQ12=0),0,ABS(1000*AM57/(SQRT(3)*AK27*AQ12)))</f>
        <v>0</v>
      </c>
      <c r="AL57" s="210"/>
      <c r="AM57" s="211">
        <v>0</v>
      </c>
      <c r="AN57" s="211"/>
      <c r="AO57" s="211"/>
      <c r="AP57" s="49">
        <f>-ABS(AM57)*TAN(ACOS(AQ12))</f>
        <v>0</v>
      </c>
      <c r="AQ57" s="49"/>
      <c r="AR57" s="50"/>
    </row>
    <row r="58" spans="1:44" x14ac:dyDescent="0.2">
      <c r="A58" s="57" t="s">
        <v>523</v>
      </c>
      <c r="B58" s="58"/>
      <c r="C58" s="58"/>
      <c r="D58" s="58"/>
      <c r="E58" s="24"/>
      <c r="F58" s="24"/>
      <c r="G58" s="24"/>
      <c r="H58" s="24"/>
      <c r="I58" s="24"/>
      <c r="J58" s="24"/>
      <c r="K58" s="24"/>
      <c r="L58" s="21"/>
      <c r="M58" s="209">
        <f>IF(OR(M27=0,S12=0),0,ABS(1000*O58/(SQRT(3)*M27*S12)))</f>
        <v>14.192126038159374</v>
      </c>
      <c r="N58" s="210"/>
      <c r="O58" s="211">
        <v>-0.12600000202655792</v>
      </c>
      <c r="P58" s="211"/>
      <c r="Q58" s="211"/>
      <c r="R58" s="49">
        <f>-ABS(O58)*TAN(ACOS(S12))</f>
        <v>-8.1290320143429254E-2</v>
      </c>
      <c r="S58" s="49"/>
      <c r="T58" s="50"/>
      <c r="U58" s="209">
        <f>IF(OR(U27=0,AA12=0),0,ABS(1000*W58/(SQRT(3)*U27*AA12)))</f>
        <v>20.045345345809952</v>
      </c>
      <c r="V58" s="210"/>
      <c r="W58" s="211">
        <v>-0.16200000047683716</v>
      </c>
      <c r="X58" s="211"/>
      <c r="Y58" s="211"/>
      <c r="Z58" s="49">
        <f>-ABS(W58)*TAN(ACOS(AA12))</f>
        <v>-0.13642105414761727</v>
      </c>
      <c r="AA58" s="49"/>
      <c r="AB58" s="50"/>
      <c r="AC58" s="209">
        <f>IF(OR(AC27=0,AI12=0),0,ABS(1000*AE58/(SQRT(3)*AC27*AI12)))</f>
        <v>19.95897479942143</v>
      </c>
      <c r="AD58" s="210"/>
      <c r="AE58" s="211">
        <v>-0.16200000047683716</v>
      </c>
      <c r="AF58" s="211"/>
      <c r="AG58" s="211"/>
      <c r="AH58" s="49">
        <f>-ABS(AE58)*TAN(ACOS(AI12))</f>
        <v>-0.13500000226000938</v>
      </c>
      <c r="AI58" s="49"/>
      <c r="AJ58" s="50"/>
      <c r="AK58" s="209">
        <f>IF(OR(AK27=0,AQ12=0),0,ABS(1000*AM58/(SQRT(3)*AK27*AQ12)))</f>
        <v>18.842667248868651</v>
      </c>
      <c r="AL58" s="210"/>
      <c r="AM58" s="211">
        <v>-0.16200000047683716</v>
      </c>
      <c r="AN58" s="211"/>
      <c r="AO58" s="211"/>
      <c r="AP58" s="49">
        <f>-ABS(AM58)*TAN(ACOS(AQ12))</f>
        <v>-0.11571428502852815</v>
      </c>
      <c r="AQ58" s="49"/>
      <c r="AR58" s="50"/>
    </row>
    <row r="59" spans="1:44" ht="13.5" thickBot="1" x14ac:dyDescent="0.25">
      <c r="A59" s="53" t="s">
        <v>76</v>
      </c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6"/>
      <c r="M59" s="47"/>
      <c r="N59" s="48"/>
      <c r="O59" s="42">
        <f>SUM(O52:Q58)</f>
        <v>0.43200001120567322</v>
      </c>
      <c r="P59" s="42"/>
      <c r="Q59" s="42"/>
      <c r="R59" s="42">
        <f>SUM(R52:T58)</f>
        <v>0.27870967180994372</v>
      </c>
      <c r="S59" s="42"/>
      <c r="T59" s="43"/>
      <c r="U59" s="47"/>
      <c r="V59" s="48"/>
      <c r="W59" s="42">
        <f>SUM(W52:Y58)</f>
        <v>0.22799999266862869</v>
      </c>
      <c r="X59" s="42"/>
      <c r="Y59" s="42"/>
      <c r="Z59" s="42">
        <f>SUM(Z52:AB58)</f>
        <v>0.19199999539475707</v>
      </c>
      <c r="AA59" s="42"/>
      <c r="AB59" s="43"/>
      <c r="AC59" s="47"/>
      <c r="AD59" s="48"/>
      <c r="AE59" s="42">
        <f>SUM(AE52:AG58)</f>
        <v>-0.52800001949071884</v>
      </c>
      <c r="AF59" s="42"/>
      <c r="AG59" s="42"/>
      <c r="AH59" s="42">
        <f>SUM(AH52:AJ58)</f>
        <v>-0.4400000223131092</v>
      </c>
      <c r="AI59" s="42"/>
      <c r="AJ59" s="43"/>
      <c r="AK59" s="47"/>
      <c r="AL59" s="48"/>
      <c r="AM59" s="42">
        <f>SUM(AM52:AO58)</f>
        <v>0.27599998563528061</v>
      </c>
      <c r="AN59" s="42"/>
      <c r="AO59" s="42"/>
      <c r="AP59" s="42">
        <f>SUM(AP52:AR58)</f>
        <v>0.19714284513373775</v>
      </c>
      <c r="AQ59" s="42"/>
      <c r="AR59" s="43"/>
    </row>
    <row r="60" spans="1:44" ht="13.5" thickBot="1" x14ac:dyDescent="0.25">
      <c r="A60" s="44" t="s">
        <v>77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33"/>
      <c r="N60" s="34"/>
      <c r="O60" s="31">
        <f>SUM(O45:Q49)+SUM(O52:Q58)</f>
        <v>0.14399996399879456</v>
      </c>
      <c r="P60" s="31"/>
      <c r="Q60" s="31"/>
      <c r="R60" s="31">
        <f>SUM(R45:T49)+SUM(R52:T58)</f>
        <v>1.230961875584774E-2</v>
      </c>
      <c r="S60" s="31"/>
      <c r="T60" s="32"/>
      <c r="U60" s="33"/>
      <c r="V60" s="34"/>
      <c r="W60" s="31">
        <f>SUM(W45:Y49)+SUM(W52:Y58)</f>
        <v>0.49200005084276199</v>
      </c>
      <c r="X60" s="31"/>
      <c r="Y60" s="31"/>
      <c r="Z60" s="31">
        <f>SUM(Z45:AB49)+SUM(Z52:AB58)</f>
        <v>0.39804881738639941</v>
      </c>
      <c r="AA60" s="31"/>
      <c r="AB60" s="32"/>
      <c r="AC60" s="33"/>
      <c r="AD60" s="34"/>
      <c r="AE60" s="31">
        <f>SUM(AE45:AG49)+SUM(AE52:AG58)</f>
        <v>-1.1760000213980675</v>
      </c>
      <c r="AF60" s="31"/>
      <c r="AG60" s="31"/>
      <c r="AH60" s="31">
        <f>SUM(AH45:AJ49)+SUM(AH52:AJ58)</f>
        <v>-1.0563902440958075</v>
      </c>
      <c r="AI60" s="31"/>
      <c r="AJ60" s="32"/>
      <c r="AK60" s="33"/>
      <c r="AL60" s="34"/>
      <c r="AM60" s="31">
        <f>SUM(AM45:AO49)+SUM(AM52:AO58)</f>
        <v>-0.13200000673532486</v>
      </c>
      <c r="AN60" s="31"/>
      <c r="AO60" s="31"/>
      <c r="AP60" s="31">
        <f>SUM(AP45:AR49)+SUM(AP52:AR58)</f>
        <v>-0.11872809561355913</v>
      </c>
      <c r="AQ60" s="31"/>
      <c r="AR60" s="32"/>
    </row>
    <row r="61" spans="1:44" ht="13.5" thickBo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</row>
    <row r="62" spans="1:44" ht="13.5" thickBot="1" x14ac:dyDescent="0.25">
      <c r="A62" s="36" t="s">
        <v>78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39" t="s">
        <v>545</v>
      </c>
      <c r="N62" s="40"/>
      <c r="O62" s="40"/>
      <c r="P62" s="40"/>
      <c r="Q62" s="40"/>
      <c r="R62" s="40"/>
      <c r="S62" s="40"/>
      <c r="T62" s="41"/>
      <c r="U62" s="39" t="s">
        <v>524</v>
      </c>
      <c r="V62" s="40"/>
      <c r="W62" s="40"/>
      <c r="X62" s="40"/>
      <c r="Y62" s="40"/>
      <c r="Z62" s="40"/>
      <c r="AA62" s="40"/>
      <c r="AB62" s="41"/>
      <c r="AC62" s="39" t="s">
        <v>546</v>
      </c>
      <c r="AD62" s="40"/>
      <c r="AE62" s="40"/>
      <c r="AF62" s="40"/>
      <c r="AG62" s="40"/>
      <c r="AH62" s="40"/>
      <c r="AI62" s="40"/>
      <c r="AJ62" s="41"/>
      <c r="AK62" s="39" t="s">
        <v>545</v>
      </c>
      <c r="AL62" s="40"/>
      <c r="AM62" s="40"/>
      <c r="AN62" s="40"/>
      <c r="AO62" s="40"/>
      <c r="AP62" s="40"/>
      <c r="AQ62" s="40"/>
      <c r="AR62" s="41"/>
    </row>
    <row r="66" spans="3:28" x14ac:dyDescent="0.2">
      <c r="F66" s="22" t="s">
        <v>118</v>
      </c>
    </row>
    <row r="67" spans="3:28" x14ac:dyDescent="0.2">
      <c r="F67" s="22" t="s">
        <v>119</v>
      </c>
      <c r="AB67" s="22" t="s">
        <v>120</v>
      </c>
    </row>
    <row r="70" spans="3:28" x14ac:dyDescent="0.2">
      <c r="F70" s="22" t="s">
        <v>121</v>
      </c>
      <c r="AB70" s="22" t="s">
        <v>122</v>
      </c>
    </row>
    <row r="73" spans="3:28" x14ac:dyDescent="0.2">
      <c r="C73" s="22" t="s">
        <v>123</v>
      </c>
    </row>
    <row r="74" spans="3:28" x14ac:dyDescent="0.2">
      <c r="C74" s="22" t="s">
        <v>124</v>
      </c>
    </row>
    <row r="75" spans="3:28" x14ac:dyDescent="0.2">
      <c r="C75" s="22" t="s">
        <v>125</v>
      </c>
    </row>
  </sheetData>
  <mergeCells count="703">
    <mergeCell ref="AP60:AR60"/>
    <mergeCell ref="A61:AR61"/>
    <mergeCell ref="A62:L62"/>
    <mergeCell ref="M62:T62"/>
    <mergeCell ref="U62:AB62"/>
    <mergeCell ref="AC62:AJ62"/>
    <mergeCell ref="AK62:AR62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AH50:AJ50"/>
    <mergeCell ref="AK50:AL50"/>
    <mergeCell ref="AM50:AO50"/>
    <mergeCell ref="AP50:AR50"/>
    <mergeCell ref="A51:D51"/>
    <mergeCell ref="E51:AR51"/>
    <mergeCell ref="AP49:AR49"/>
    <mergeCell ref="A50:L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45:D45"/>
    <mergeCell ref="M45:N45"/>
    <mergeCell ref="O45:Q45"/>
    <mergeCell ref="R45:T45"/>
    <mergeCell ref="U45:V45"/>
    <mergeCell ref="W45:Y45"/>
    <mergeCell ref="AH43:AJ43"/>
    <mergeCell ref="AK43:AL43"/>
    <mergeCell ref="AM43:AO43"/>
    <mergeCell ref="AP43:AR43"/>
    <mergeCell ref="A44:D44"/>
    <mergeCell ref="E44:AR44"/>
    <mergeCell ref="AP42:AR42"/>
    <mergeCell ref="A43:L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M36:AO36"/>
    <mergeCell ref="AP36:AR36"/>
    <mergeCell ref="A37:D37"/>
    <mergeCell ref="E37:AR37"/>
    <mergeCell ref="A38:D38"/>
    <mergeCell ref="M38:N38"/>
    <mergeCell ref="O38:Q38"/>
    <mergeCell ref="R38:T38"/>
    <mergeCell ref="U38:V38"/>
    <mergeCell ref="W38:Y38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L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K29:AL30"/>
    <mergeCell ref="AM29:AO30"/>
    <mergeCell ref="AP29:AR30"/>
    <mergeCell ref="A31:D31"/>
    <mergeCell ref="E31:AR31"/>
    <mergeCell ref="A32:D32"/>
    <mergeCell ref="M32:N32"/>
    <mergeCell ref="O32:Q32"/>
    <mergeCell ref="R32:T32"/>
    <mergeCell ref="U32:V32"/>
    <mergeCell ref="U29:V30"/>
    <mergeCell ref="W29:Y30"/>
    <mergeCell ref="Z29:AB30"/>
    <mergeCell ref="AC29:AD30"/>
    <mergeCell ref="AE29:AG30"/>
    <mergeCell ref="AH29:AJ30"/>
    <mergeCell ref="AK27:AR27"/>
    <mergeCell ref="A28:AR28"/>
    <mergeCell ref="A29:D30"/>
    <mergeCell ref="E29:F29"/>
    <mergeCell ref="G29:H29"/>
    <mergeCell ref="I29:J29"/>
    <mergeCell ref="K29:L29"/>
    <mergeCell ref="M29:N30"/>
    <mergeCell ref="O29:Q30"/>
    <mergeCell ref="R29:T30"/>
    <mergeCell ref="A27:B27"/>
    <mergeCell ref="C27:D27"/>
    <mergeCell ref="E27:L27"/>
    <mergeCell ref="M27:T27"/>
    <mergeCell ref="U27:AB27"/>
    <mergeCell ref="AC27:AJ27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R19:T19"/>
    <mergeCell ref="U19:W19"/>
    <mergeCell ref="X19:Y19"/>
    <mergeCell ref="Z19:AB19"/>
    <mergeCell ref="AC19:AE19"/>
    <mergeCell ref="AF19:AG19"/>
    <mergeCell ref="AF18:AG18"/>
    <mergeCell ref="AH18:AJ18"/>
    <mergeCell ref="AK18:AM18"/>
    <mergeCell ref="AN18:AO18"/>
    <mergeCell ref="AP18:AR18"/>
    <mergeCell ref="A19:D21"/>
    <mergeCell ref="E19:H21"/>
    <mergeCell ref="I19:L19"/>
    <mergeCell ref="M19:O19"/>
    <mergeCell ref="P19:Q19"/>
    <mergeCell ref="AN17:AO17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X17:Y17"/>
    <mergeCell ref="Z17:AB17"/>
    <mergeCell ref="AC17:AE17"/>
    <mergeCell ref="AF17:AG17"/>
    <mergeCell ref="AH17:AJ17"/>
    <mergeCell ref="AK17:AM17"/>
    <mergeCell ref="AM16:AN16"/>
    <mergeCell ref="AO16:AP16"/>
    <mergeCell ref="AQ16:AR16"/>
    <mergeCell ref="A17:D18"/>
    <mergeCell ref="E17:H18"/>
    <mergeCell ref="I17:L17"/>
    <mergeCell ref="M17:O17"/>
    <mergeCell ref="P17:Q17"/>
    <mergeCell ref="R17:T17"/>
    <mergeCell ref="U17:W17"/>
    <mergeCell ref="AA16:AB16"/>
    <mergeCell ref="AC16:AD16"/>
    <mergeCell ref="AE16:AF16"/>
    <mergeCell ref="AG16:AH16"/>
    <mergeCell ref="AI16:AJ16"/>
    <mergeCell ref="AK16:AL16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6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workbookViewId="0">
      <pane ySplit="3" topLeftCell="A34" activePane="bottomLeft" state="frozenSplit"/>
      <selection pane="bottomLeft" activeCell="C59" sqref="C59:AE69"/>
    </sheetView>
  </sheetViews>
  <sheetFormatPr defaultRowHeight="12.75" x14ac:dyDescent="0.2"/>
  <cols>
    <col min="1" max="4" width="7.140625" style="22" customWidth="1"/>
    <col min="5" max="12" width="5.28515625" style="22" customWidth="1"/>
    <col min="13" max="44" width="3.28515625" style="22" customWidth="1"/>
    <col min="45" max="16384" width="9.140625" style="22"/>
  </cols>
  <sheetData>
    <row r="1" spans="1:44" ht="30" customHeight="1" x14ac:dyDescent="0.2">
      <c r="A1" s="201" t="s">
        <v>81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30" t="s">
        <v>3</v>
      </c>
      <c r="B5" s="27" t="s">
        <v>4</v>
      </c>
      <c r="C5" s="27" t="s">
        <v>5</v>
      </c>
      <c r="D5" s="23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28" t="s">
        <v>15</v>
      </c>
      <c r="B6" s="25">
        <v>80</v>
      </c>
      <c r="C6" s="26">
        <v>5.4999999701976776E-2</v>
      </c>
      <c r="D6" s="6">
        <v>0.23999999463558197</v>
      </c>
      <c r="E6" s="111">
        <v>110</v>
      </c>
      <c r="F6" s="112"/>
      <c r="G6" s="205" t="s">
        <v>82</v>
      </c>
      <c r="H6" s="205"/>
      <c r="I6" s="195">
        <v>0.17200000584125519</v>
      </c>
      <c r="J6" s="195"/>
      <c r="K6" s="195">
        <v>2.4000000208616257E-2</v>
      </c>
      <c r="L6" s="196"/>
      <c r="M6" s="197"/>
      <c r="N6" s="194"/>
      <c r="O6" s="206">
        <v>22.799999237060547</v>
      </c>
      <c r="P6" s="206"/>
      <c r="Q6" s="206">
        <v>3.7999999523162842</v>
      </c>
      <c r="R6" s="206"/>
      <c r="S6" s="183">
        <f>IF(O6=0,0,COS(ATAN(Q6/O6)))</f>
        <v>0.98639392327459363</v>
      </c>
      <c r="T6" s="184"/>
      <c r="U6" s="193"/>
      <c r="V6" s="194"/>
      <c r="W6" s="206">
        <v>22.399999618530273</v>
      </c>
      <c r="X6" s="206"/>
      <c r="Y6" s="206">
        <v>3.2000000476837158</v>
      </c>
      <c r="Z6" s="206"/>
      <c r="AA6" s="183">
        <f>IF(W6=0,0,COS(ATAN(Y6/W6)))</f>
        <v>0.98994949302896373</v>
      </c>
      <c r="AB6" s="184"/>
      <c r="AC6" s="193"/>
      <c r="AD6" s="194"/>
      <c r="AE6" s="206">
        <v>23.600000381469727</v>
      </c>
      <c r="AF6" s="206"/>
      <c r="AG6" s="206">
        <v>4</v>
      </c>
      <c r="AH6" s="206"/>
      <c r="AI6" s="183">
        <f>IF(AE6=0,0,COS(ATAN(AG6/AE6)))</f>
        <v>0.98593855807949815</v>
      </c>
      <c r="AJ6" s="184"/>
      <c r="AK6" s="193"/>
      <c r="AL6" s="194"/>
      <c r="AM6" s="206">
        <v>23.899999618530273</v>
      </c>
      <c r="AN6" s="206"/>
      <c r="AO6" s="206">
        <v>4.0999999046325684</v>
      </c>
      <c r="AP6" s="206"/>
      <c r="AQ6" s="183">
        <f>IF(AM6=0,0,COS(ATAN(AO6/AM6)))</f>
        <v>0.98560262651534292</v>
      </c>
      <c r="AR6" s="184"/>
    </row>
    <row r="7" spans="1:44" x14ac:dyDescent="0.2">
      <c r="A7" s="185"/>
      <c r="B7" s="186"/>
      <c r="C7" s="186"/>
      <c r="D7" s="187"/>
      <c r="E7" s="104">
        <v>10</v>
      </c>
      <c r="F7" s="105"/>
      <c r="G7" s="106" t="s">
        <v>16</v>
      </c>
      <c r="H7" s="106"/>
      <c r="I7" s="190">
        <f>I6</f>
        <v>0.17200000584125519</v>
      </c>
      <c r="J7" s="190"/>
      <c r="K7" s="190">
        <f>K6</f>
        <v>2.4000000208616257E-2</v>
      </c>
      <c r="L7" s="191"/>
      <c r="M7" s="212">
        <f>IF(OR(M23=0,O7=0),0,ABS(1000*O7/(SQRT(3)*M23*COS(ATAN(Q7/O7)))))</f>
        <v>991.43418670139704</v>
      </c>
      <c r="N7" s="210"/>
      <c r="O7" s="211">
        <v>18.200000762939453</v>
      </c>
      <c r="P7" s="211"/>
      <c r="Q7" s="211">
        <v>0.30000001192092896</v>
      </c>
      <c r="R7" s="211"/>
      <c r="S7" s="207">
        <f>IF(O7=0,0,COS(ATAN(Q7/O7)))</f>
        <v>0.99986417452061571</v>
      </c>
      <c r="T7" s="208"/>
      <c r="U7" s="209">
        <f>IF(OR(U23=0,W7=0),0,ABS(1000*W7/(SQRT(3)*U23*COS(ATAN(Y7/W7)))))</f>
        <v>964.45059965840164</v>
      </c>
      <c r="V7" s="210"/>
      <c r="W7" s="211">
        <v>17.700000762939453</v>
      </c>
      <c r="X7" s="211"/>
      <c r="Y7" s="211">
        <v>0.5</v>
      </c>
      <c r="Z7" s="211"/>
      <c r="AA7" s="207">
        <f>IF(W7=0,0,COS(ATAN(Y7/W7)))</f>
        <v>0.99960124731695155</v>
      </c>
      <c r="AB7" s="208"/>
      <c r="AC7" s="209">
        <f>IF(OR(AC23=0,AE7=0),0,ABS(1000*AE7/(SQRT(3)*AC23*COS(ATAN(AG7/AE7)))))</f>
        <v>1045.894178501301</v>
      </c>
      <c r="AD7" s="210"/>
      <c r="AE7" s="211">
        <v>19.200000762939453</v>
      </c>
      <c r="AF7" s="211"/>
      <c r="AG7" s="211">
        <v>0.30000001192092896</v>
      </c>
      <c r="AH7" s="211"/>
      <c r="AI7" s="207">
        <f>IF(AE7=0,0,COS(ATAN(AG7/AE7)))</f>
        <v>0.99987795203469532</v>
      </c>
      <c r="AJ7" s="208"/>
      <c r="AK7" s="209">
        <f>IF(OR(AK23=0,AM7=0),0,ABS(1000*AM7/(SQRT(3)*AK23*COS(ATAN(AO7/AM7)))))</f>
        <v>1024.0375862945971</v>
      </c>
      <c r="AL7" s="210"/>
      <c r="AM7" s="211">
        <v>18.799999237060547</v>
      </c>
      <c r="AN7" s="211"/>
      <c r="AO7" s="211">
        <v>0.20000000298023224</v>
      </c>
      <c r="AP7" s="211"/>
      <c r="AQ7" s="207">
        <f>IF(AM7=0,0,COS(ATAN(AO7/AM7)))</f>
        <v>0.99994341810553899</v>
      </c>
      <c r="AR7" s="208"/>
    </row>
    <row r="8" spans="1:44" x14ac:dyDescent="0.2">
      <c r="A8" s="185"/>
      <c r="B8" s="186"/>
      <c r="C8" s="186"/>
      <c r="D8" s="187"/>
      <c r="E8" s="104">
        <v>10</v>
      </c>
      <c r="F8" s="105"/>
      <c r="G8" s="106" t="s">
        <v>83</v>
      </c>
      <c r="H8" s="106"/>
      <c r="I8" s="190">
        <f>I6</f>
        <v>0.17200000584125519</v>
      </c>
      <c r="J8" s="190"/>
      <c r="K8" s="190">
        <f>K6</f>
        <v>2.4000000208616257E-2</v>
      </c>
      <c r="L8" s="191"/>
      <c r="M8" s="212">
        <f>IF(OR(M25=0,O8=0),0,ABS(1000*O8/(SQRT(3)*M25*COS(ATAN(Q8/O8)))))</f>
        <v>272.20644654661533</v>
      </c>
      <c r="N8" s="210"/>
      <c r="O8" s="211">
        <v>4.5799999237060547</v>
      </c>
      <c r="P8" s="211"/>
      <c r="Q8" s="211">
        <v>2</v>
      </c>
      <c r="R8" s="211"/>
      <c r="S8" s="207">
        <f>IF(O8=0,0,COS(ATAN(Q8/O8)))</f>
        <v>0.91643265590135048</v>
      </c>
      <c r="T8" s="208"/>
      <c r="U8" s="209">
        <f>IF(OR(U25=0,W8=0),0,ABS(1000*W8/(SQRT(3)*U25*COS(ATAN(Y8/W8)))))</f>
        <v>267.99814237740759</v>
      </c>
      <c r="V8" s="210"/>
      <c r="W8" s="211">
        <v>4.5</v>
      </c>
      <c r="X8" s="211"/>
      <c r="Y8" s="211">
        <v>1.9900000095367432</v>
      </c>
      <c r="Z8" s="211"/>
      <c r="AA8" s="207">
        <f>IF(W8=0,0,COS(ATAN(Y8/W8)))</f>
        <v>0.91456425174450806</v>
      </c>
      <c r="AB8" s="208"/>
      <c r="AC8" s="209">
        <f>IF(OR(AC25=0,AE8=0),0,ABS(1000*AE8/(SQRT(3)*AC25*COS(ATAN(AG8/AE8)))))</f>
        <v>266.05333706913166</v>
      </c>
      <c r="AD8" s="210"/>
      <c r="AE8" s="211">
        <v>4.5</v>
      </c>
      <c r="AF8" s="211"/>
      <c r="AG8" s="211">
        <v>1.8999999761581421</v>
      </c>
      <c r="AH8" s="211"/>
      <c r="AI8" s="207">
        <f>IF(AE8=0,0,COS(ATAN(AG8/AE8)))</f>
        <v>0.92124956316042905</v>
      </c>
      <c r="AJ8" s="208"/>
      <c r="AK8" s="209">
        <f>IF(OR(AK25=0,AM8=0),0,ABS(1000*AM8/(SQRT(3)*AK25*COS(ATAN(AO8/AM8)))))</f>
        <v>275.42213779249954</v>
      </c>
      <c r="AL8" s="210"/>
      <c r="AM8" s="211">
        <v>4.5999999046325684</v>
      </c>
      <c r="AN8" s="211"/>
      <c r="AO8" s="211">
        <v>2.0999999046325684</v>
      </c>
      <c r="AP8" s="211"/>
      <c r="AQ8" s="207">
        <f>IF(AM8=0,0,COS(ATAN(AO8/AM8)))</f>
        <v>0.90968800773528324</v>
      </c>
      <c r="AR8" s="208"/>
    </row>
    <row r="9" spans="1:44" ht="15.75" customHeight="1" thickBot="1" x14ac:dyDescent="0.25">
      <c r="A9" s="188"/>
      <c r="B9" s="189"/>
      <c r="C9" s="189"/>
      <c r="D9" s="189"/>
      <c r="E9" s="175" t="s">
        <v>17</v>
      </c>
      <c r="F9" s="176"/>
      <c r="G9" s="176"/>
      <c r="H9" s="176"/>
      <c r="I9" s="176"/>
      <c r="J9" s="176"/>
      <c r="K9" s="176"/>
      <c r="L9" s="181"/>
      <c r="M9" s="176"/>
      <c r="N9" s="176"/>
      <c r="O9" s="176"/>
      <c r="P9" s="160" t="s">
        <v>18</v>
      </c>
      <c r="Q9" s="160"/>
      <c r="R9" s="173"/>
      <c r="S9" s="173"/>
      <c r="T9" s="174"/>
      <c r="U9" s="175"/>
      <c r="V9" s="176"/>
      <c r="W9" s="176"/>
      <c r="X9" s="160" t="s">
        <v>18</v>
      </c>
      <c r="Y9" s="160"/>
      <c r="Z9" s="173"/>
      <c r="AA9" s="173"/>
      <c r="AB9" s="174"/>
      <c r="AC9" s="175"/>
      <c r="AD9" s="176"/>
      <c r="AE9" s="176"/>
      <c r="AF9" s="160" t="s">
        <v>18</v>
      </c>
      <c r="AG9" s="160"/>
      <c r="AH9" s="173"/>
      <c r="AI9" s="173"/>
      <c r="AJ9" s="174"/>
      <c r="AK9" s="175"/>
      <c r="AL9" s="176"/>
      <c r="AM9" s="176"/>
      <c r="AN9" s="160" t="s">
        <v>18</v>
      </c>
      <c r="AO9" s="160"/>
      <c r="AP9" s="173"/>
      <c r="AQ9" s="173"/>
      <c r="AR9" s="174"/>
    </row>
    <row r="10" spans="1:44" x14ac:dyDescent="0.2">
      <c r="A10" s="28" t="s">
        <v>19</v>
      </c>
      <c r="B10" s="25">
        <v>80</v>
      </c>
      <c r="C10" s="26">
        <v>5.4999999701976776E-2</v>
      </c>
      <c r="D10" s="6">
        <v>0.23999999463558197</v>
      </c>
      <c r="E10" s="111">
        <v>110</v>
      </c>
      <c r="F10" s="112"/>
      <c r="G10" s="205" t="s">
        <v>82</v>
      </c>
      <c r="H10" s="205"/>
      <c r="I10" s="195">
        <v>0.17200000584125519</v>
      </c>
      <c r="J10" s="195"/>
      <c r="K10" s="195">
        <v>2.4000000208616257E-2</v>
      </c>
      <c r="L10" s="196"/>
      <c r="M10" s="197"/>
      <c r="N10" s="194"/>
      <c r="O10" s="206">
        <v>23.100000381469727</v>
      </c>
      <c r="P10" s="206"/>
      <c r="Q10" s="206">
        <v>2.9000000953674316</v>
      </c>
      <c r="R10" s="206"/>
      <c r="S10" s="183">
        <f>IF(O10=0,0,COS(ATAN(Q10/O10)))</f>
        <v>0.99221165427600144</v>
      </c>
      <c r="T10" s="184"/>
      <c r="U10" s="193"/>
      <c r="V10" s="194"/>
      <c r="W10" s="206">
        <v>24.100000381469727</v>
      </c>
      <c r="X10" s="206"/>
      <c r="Y10" s="206">
        <v>3.0999999046325684</v>
      </c>
      <c r="Z10" s="206"/>
      <c r="AA10" s="183">
        <f>IF(W10=0,0,COS(ATAN(Y10/W10)))</f>
        <v>0.99182833826960282</v>
      </c>
      <c r="AB10" s="184"/>
      <c r="AC10" s="193"/>
      <c r="AD10" s="194"/>
      <c r="AE10" s="206">
        <v>23</v>
      </c>
      <c r="AF10" s="206"/>
      <c r="AG10" s="206">
        <v>3.4000000953674316</v>
      </c>
      <c r="AH10" s="206"/>
      <c r="AI10" s="183">
        <f>IF(AE10=0,0,COS(ATAN(AG10/AE10)))</f>
        <v>0.98924959878397778</v>
      </c>
      <c r="AJ10" s="184"/>
      <c r="AK10" s="193"/>
      <c r="AL10" s="194"/>
      <c r="AM10" s="206">
        <v>23.600000381469727</v>
      </c>
      <c r="AN10" s="206"/>
      <c r="AO10" s="206">
        <v>3.0999999046325684</v>
      </c>
      <c r="AP10" s="206"/>
      <c r="AQ10" s="183">
        <f>IF(AM10=0,0,COS(ATAN(AO10/AM10)))</f>
        <v>0.99148287154451786</v>
      </c>
      <c r="AR10" s="184"/>
    </row>
    <row r="11" spans="1:44" x14ac:dyDescent="0.2">
      <c r="A11" s="185"/>
      <c r="B11" s="186"/>
      <c r="C11" s="186"/>
      <c r="D11" s="187"/>
      <c r="E11" s="104">
        <v>10</v>
      </c>
      <c r="F11" s="105"/>
      <c r="G11" s="106" t="s">
        <v>20</v>
      </c>
      <c r="H11" s="106"/>
      <c r="I11" s="190">
        <f>I10</f>
        <v>0.17200000584125519</v>
      </c>
      <c r="J11" s="190"/>
      <c r="K11" s="190">
        <f>K10</f>
        <v>2.4000000208616257E-2</v>
      </c>
      <c r="L11" s="191"/>
      <c r="M11" s="212">
        <f>IF(OR(M24=0,O11=0),0,ABS(1000*O11/(SQRT(3)*M24*COS(ATAN(Q11/O11)))))</f>
        <v>1040.3198080106595</v>
      </c>
      <c r="N11" s="210"/>
      <c r="O11" s="211">
        <v>19.100000381469727</v>
      </c>
      <c r="P11" s="211"/>
      <c r="Q11" s="211">
        <v>0</v>
      </c>
      <c r="R11" s="211"/>
      <c r="S11" s="207">
        <f>IF(O11=0,0,COS(ATAN(Q11/O11)))</f>
        <v>1</v>
      </c>
      <c r="T11" s="208"/>
      <c r="U11" s="209">
        <f>IF(OR(U24=0,W11=0),0,ABS(1000*W11/(SQRT(3)*U24*COS(ATAN(Y11/W11)))))</f>
        <v>1089.3537080100525</v>
      </c>
      <c r="V11" s="210"/>
      <c r="W11" s="211">
        <v>20</v>
      </c>
      <c r="X11" s="211"/>
      <c r="Y11" s="211">
        <v>0.10000000149011612</v>
      </c>
      <c r="Z11" s="211"/>
      <c r="AA11" s="207">
        <f>IF(W11=0,0,COS(ATAN(Y11/W11)))</f>
        <v>0.99998750023399763</v>
      </c>
      <c r="AB11" s="208"/>
      <c r="AC11" s="209">
        <f>IF(OR(AC24=0,AE11=0),0,ABS(1000*AE11/(SQRT(3)*AC24*COS(ATAN(AG11/AE11)))))</f>
        <v>1051.340134543015</v>
      </c>
      <c r="AD11" s="210"/>
      <c r="AE11" s="211">
        <v>19.299999237060547</v>
      </c>
      <c r="AF11" s="211"/>
      <c r="AG11" s="211">
        <v>0.30000001192092896</v>
      </c>
      <c r="AH11" s="211"/>
      <c r="AI11" s="207">
        <f>IF(AE11=0,0,COS(ATAN(AG11/AE11)))</f>
        <v>0.9998792132562172</v>
      </c>
      <c r="AJ11" s="208"/>
      <c r="AK11" s="209">
        <f>IF(OR(AK24=0,AM11=0),0,ABS(1000*AM11/(SQRT(3)*AK24*COS(ATAN(AO11/AM11)))))</f>
        <v>1029.4263655421967</v>
      </c>
      <c r="AL11" s="210"/>
      <c r="AM11" s="211">
        <v>18.899999618530273</v>
      </c>
      <c r="AN11" s="211"/>
      <c r="AO11" s="211">
        <v>0</v>
      </c>
      <c r="AP11" s="211"/>
      <c r="AQ11" s="207">
        <f>IF(AM11=0,0,COS(ATAN(AO11/AM11)))</f>
        <v>1</v>
      </c>
      <c r="AR11" s="208"/>
    </row>
    <row r="12" spans="1:44" x14ac:dyDescent="0.2">
      <c r="A12" s="185"/>
      <c r="B12" s="186"/>
      <c r="C12" s="186"/>
      <c r="D12" s="187"/>
      <c r="E12" s="104">
        <v>10</v>
      </c>
      <c r="F12" s="105"/>
      <c r="G12" s="106" t="s">
        <v>84</v>
      </c>
      <c r="H12" s="106"/>
      <c r="I12" s="190">
        <f>I10</f>
        <v>0.17200000584125519</v>
      </c>
      <c r="J12" s="190"/>
      <c r="K12" s="190">
        <f>K10</f>
        <v>2.4000000208616257E-2</v>
      </c>
      <c r="L12" s="191"/>
      <c r="M12" s="212">
        <f>IF(OR(M26=0,O12=0),0,ABS(1000*O12/(SQRT(3)*M26*COS(ATAN(Q12/O12)))))</f>
        <v>236.72791474677055</v>
      </c>
      <c r="N12" s="210"/>
      <c r="O12" s="211">
        <v>4</v>
      </c>
      <c r="P12" s="211"/>
      <c r="Q12" s="211">
        <v>1.7000000476837158</v>
      </c>
      <c r="R12" s="211"/>
      <c r="S12" s="207">
        <f>IF(O12=0,0,COS(ATAN(Q12/O12)))</f>
        <v>0.920330914509075</v>
      </c>
      <c r="T12" s="208"/>
      <c r="U12" s="209">
        <f>IF(OR(U26=0,W12=0),0,ABS(1000*W12/(SQRT(3)*U26*COS(ATAN(Y12/W12)))))</f>
        <v>236.72791474677055</v>
      </c>
      <c r="V12" s="210"/>
      <c r="W12" s="211">
        <v>4</v>
      </c>
      <c r="X12" s="211"/>
      <c r="Y12" s="211">
        <v>1.7000000476837158</v>
      </c>
      <c r="Z12" s="211"/>
      <c r="AA12" s="207">
        <f>IF(W12=0,0,COS(ATAN(Y12/W12)))</f>
        <v>0.920330914509075</v>
      </c>
      <c r="AB12" s="208"/>
      <c r="AC12" s="209">
        <f>IF(OR(AC26=0,AE12=0),0,ABS(1000*AE12/(SQRT(3)*AC26*COS(ATAN(AG12/AE12)))))</f>
        <v>238.91093264103444</v>
      </c>
      <c r="AD12" s="210"/>
      <c r="AE12" s="211">
        <v>4</v>
      </c>
      <c r="AF12" s="211"/>
      <c r="AG12" s="211">
        <v>1.7999999523162842</v>
      </c>
      <c r="AH12" s="211"/>
      <c r="AI12" s="207">
        <f>IF(AE12=0,0,COS(ATAN(AG12/AE12)))</f>
        <v>0.91192150924323789</v>
      </c>
      <c r="AJ12" s="208"/>
      <c r="AK12" s="209">
        <f>IF(OR(AK26=0,AM12=0),0,ABS(1000*AM12/(SQRT(3)*AK26*COS(ATAN(AO12/AM12)))))</f>
        <v>236.72791474677055</v>
      </c>
      <c r="AL12" s="210"/>
      <c r="AM12" s="211">
        <v>4</v>
      </c>
      <c r="AN12" s="211"/>
      <c r="AO12" s="211">
        <v>1.7000000476837158</v>
      </c>
      <c r="AP12" s="211"/>
      <c r="AQ12" s="207">
        <f>IF(AM12=0,0,COS(ATAN(AO12/AM12)))</f>
        <v>0.920330914509075</v>
      </c>
      <c r="AR12" s="208"/>
    </row>
    <row r="13" spans="1:44" ht="15.75" customHeight="1" thickBot="1" x14ac:dyDescent="0.25">
      <c r="A13" s="188"/>
      <c r="B13" s="189"/>
      <c r="C13" s="189"/>
      <c r="D13" s="189"/>
      <c r="E13" s="175" t="s">
        <v>17</v>
      </c>
      <c r="F13" s="176"/>
      <c r="G13" s="176"/>
      <c r="H13" s="176"/>
      <c r="I13" s="176"/>
      <c r="J13" s="176"/>
      <c r="K13" s="176"/>
      <c r="L13" s="181"/>
      <c r="M13" s="176"/>
      <c r="N13" s="176"/>
      <c r="O13" s="176"/>
      <c r="P13" s="160" t="s">
        <v>18</v>
      </c>
      <c r="Q13" s="160"/>
      <c r="R13" s="173"/>
      <c r="S13" s="173"/>
      <c r="T13" s="174"/>
      <c r="U13" s="175"/>
      <c r="V13" s="176"/>
      <c r="W13" s="176"/>
      <c r="X13" s="160" t="s">
        <v>18</v>
      </c>
      <c r="Y13" s="160"/>
      <c r="Z13" s="173"/>
      <c r="AA13" s="173"/>
      <c r="AB13" s="174"/>
      <c r="AC13" s="175"/>
      <c r="AD13" s="176"/>
      <c r="AE13" s="176"/>
      <c r="AF13" s="160" t="s">
        <v>18</v>
      </c>
      <c r="AG13" s="160"/>
      <c r="AH13" s="173"/>
      <c r="AI13" s="173"/>
      <c r="AJ13" s="174"/>
      <c r="AK13" s="175"/>
      <c r="AL13" s="176"/>
      <c r="AM13" s="176"/>
      <c r="AN13" s="160" t="s">
        <v>18</v>
      </c>
      <c r="AO13" s="160"/>
      <c r="AP13" s="173"/>
      <c r="AQ13" s="173"/>
      <c r="AR13" s="174"/>
    </row>
    <row r="14" spans="1:44" x14ac:dyDescent="0.2">
      <c r="A14" s="86" t="s">
        <v>21</v>
      </c>
      <c r="B14" s="79"/>
      <c r="C14" s="79"/>
      <c r="D14" s="79"/>
      <c r="E14" s="177" t="s">
        <v>85</v>
      </c>
      <c r="F14" s="113"/>
      <c r="G14" s="113"/>
      <c r="H14" s="113"/>
      <c r="I14" s="113"/>
      <c r="J14" s="113"/>
      <c r="K14" s="113"/>
      <c r="L14" s="114"/>
      <c r="M14" s="178">
        <f>SUM(M6,M10)</f>
        <v>0</v>
      </c>
      <c r="N14" s="167"/>
      <c r="O14" s="171">
        <f>SUM(O6,O10)</f>
        <v>45.899999618530273</v>
      </c>
      <c r="P14" s="167"/>
      <c r="Q14" s="171">
        <f>SUM(Q6,Q10)</f>
        <v>6.7000000476837158</v>
      </c>
      <c r="R14" s="167"/>
      <c r="S14" s="167"/>
      <c r="T14" s="168"/>
      <c r="U14" s="172">
        <f>SUM(U6,U10)</f>
        <v>0</v>
      </c>
      <c r="V14" s="167"/>
      <c r="W14" s="171">
        <f>SUM(W6,W10)</f>
        <v>46.5</v>
      </c>
      <c r="X14" s="167"/>
      <c r="Y14" s="171">
        <f>SUM(Y6,Y10)</f>
        <v>6.2999999523162842</v>
      </c>
      <c r="Z14" s="167"/>
      <c r="AA14" s="167"/>
      <c r="AB14" s="168"/>
      <c r="AC14" s="172">
        <f>SUM(AC6,AC10)</f>
        <v>0</v>
      </c>
      <c r="AD14" s="167"/>
      <c r="AE14" s="171">
        <f>SUM(AE6,AE10)</f>
        <v>46.600000381469727</v>
      </c>
      <c r="AF14" s="167"/>
      <c r="AG14" s="171">
        <f>SUM(AG6,AG10)</f>
        <v>7.4000000953674316</v>
      </c>
      <c r="AH14" s="167"/>
      <c r="AI14" s="167"/>
      <c r="AJ14" s="168"/>
      <c r="AK14" s="172">
        <f>SUM(AK6,AK10)</f>
        <v>0</v>
      </c>
      <c r="AL14" s="167"/>
      <c r="AM14" s="171">
        <f>SUM(AM6,AM10)</f>
        <v>47.5</v>
      </c>
      <c r="AN14" s="167"/>
      <c r="AO14" s="171">
        <f>SUM(AO6,AO10)</f>
        <v>7.1999998092651367</v>
      </c>
      <c r="AP14" s="167"/>
      <c r="AQ14" s="167"/>
      <c r="AR14" s="168"/>
    </row>
    <row r="15" spans="1:44" ht="13.5" thickBot="1" x14ac:dyDescent="0.25">
      <c r="A15" s="87"/>
      <c r="B15" s="82"/>
      <c r="C15" s="82"/>
      <c r="D15" s="82"/>
      <c r="E15" s="169" t="s">
        <v>86</v>
      </c>
      <c r="F15" s="99"/>
      <c r="G15" s="99"/>
      <c r="H15" s="99"/>
      <c r="I15" s="99"/>
      <c r="J15" s="99"/>
      <c r="K15" s="99"/>
      <c r="L15" s="100"/>
      <c r="M15" s="170">
        <f>SUM(M7,M8,M11,M12)</f>
        <v>2540.6883560054425</v>
      </c>
      <c r="N15" s="165"/>
      <c r="O15" s="63">
        <f>SUM(O7,O8,O11,O12)</f>
        <v>45.880001068115234</v>
      </c>
      <c r="P15" s="165"/>
      <c r="Q15" s="63">
        <f>SUM(Q7,Q8,Q11,Q12)</f>
        <v>4.0000000596046448</v>
      </c>
      <c r="R15" s="165"/>
      <c r="S15" s="165"/>
      <c r="T15" s="166"/>
      <c r="U15" s="65">
        <f>SUM(U7,U8,U11,U12)</f>
        <v>2558.5303647926321</v>
      </c>
      <c r="V15" s="165"/>
      <c r="W15" s="63">
        <f>SUM(W7,W8,W11,W12)</f>
        <v>46.200000762939453</v>
      </c>
      <c r="X15" s="165"/>
      <c r="Y15" s="63">
        <f>SUM(Y7,Y8,Y11,Y12)</f>
        <v>4.2900000587105751</v>
      </c>
      <c r="Z15" s="165"/>
      <c r="AA15" s="165"/>
      <c r="AB15" s="166"/>
      <c r="AC15" s="65">
        <f>SUM(AC7,AC8,AC11,AC12)</f>
        <v>2602.1985827544822</v>
      </c>
      <c r="AD15" s="165"/>
      <c r="AE15" s="63">
        <f>SUM(AE7,AE8,AE11,AE12)</f>
        <v>47</v>
      </c>
      <c r="AF15" s="165"/>
      <c r="AG15" s="63">
        <f>SUM(AG7,AG8,AG11,AG12)</f>
        <v>4.2999999523162842</v>
      </c>
      <c r="AH15" s="165"/>
      <c r="AI15" s="165"/>
      <c r="AJ15" s="166"/>
      <c r="AK15" s="65">
        <f>SUM(AK7,AK8,AK11,AK12)</f>
        <v>2565.6140043760643</v>
      </c>
      <c r="AL15" s="165"/>
      <c r="AM15" s="63">
        <f>SUM(AM7,AM8,AM11,AM12)</f>
        <v>46.299998760223389</v>
      </c>
      <c r="AN15" s="165"/>
      <c r="AO15" s="63">
        <f>SUM(AO7,AO8,AO11,AO12)</f>
        <v>3.9999999552965164</v>
      </c>
      <c r="AP15" s="165"/>
      <c r="AQ15" s="165"/>
      <c r="AR15" s="166"/>
    </row>
    <row r="16" spans="1:44" x14ac:dyDescent="0.2">
      <c r="A16" s="86" t="s">
        <v>24</v>
      </c>
      <c r="B16" s="79"/>
      <c r="C16" s="79"/>
      <c r="D16" s="79"/>
      <c r="E16" s="79" t="s">
        <v>25</v>
      </c>
      <c r="F16" s="79"/>
      <c r="G16" s="79"/>
      <c r="H16" s="79"/>
      <c r="I16" s="154" t="s">
        <v>15</v>
      </c>
      <c r="J16" s="155"/>
      <c r="K16" s="155"/>
      <c r="L16" s="156"/>
      <c r="M16" s="163">
        <f>I6*(POWER(O7+O8,2)+POWER(Q7+Q8,2))/POWER(B6,2)</f>
        <v>1.4088370820671792E-2</v>
      </c>
      <c r="N16" s="163"/>
      <c r="O16" s="163"/>
      <c r="P16" s="164" t="s">
        <v>26</v>
      </c>
      <c r="Q16" s="164"/>
      <c r="R16" s="157">
        <f>K6*(POWER(O7+O8,2)+POWER(Q7+Q8,2))/(100*B6)</f>
        <v>1.572655307685279E-3</v>
      </c>
      <c r="S16" s="157"/>
      <c r="T16" s="158"/>
      <c r="U16" s="162">
        <f>I6*(POWER(W7+W8,2)+POWER(Y7+Y8,2))/POWER(B6,2)</f>
        <v>1.3411704054625889E-2</v>
      </c>
      <c r="V16" s="163"/>
      <c r="W16" s="163"/>
      <c r="X16" s="164" t="s">
        <v>26</v>
      </c>
      <c r="Y16" s="164"/>
      <c r="Z16" s="157">
        <f>K6*(POWER(W7+W8,2)+POWER(Y7+Y8,2))/(100*B6)</f>
        <v>1.4971204147795013E-3</v>
      </c>
      <c r="AA16" s="157"/>
      <c r="AB16" s="158"/>
      <c r="AC16" s="162">
        <f>I6*(POWER(AE7+AE8,2)+POWER(AG7+AG8,2))/POWER(B6,2)</f>
        <v>1.522549523754963E-2</v>
      </c>
      <c r="AD16" s="163"/>
      <c r="AE16" s="163"/>
      <c r="AF16" s="164" t="s">
        <v>26</v>
      </c>
      <c r="AG16" s="164"/>
      <c r="AH16" s="157">
        <f>K6*(POWER(AE7+AE8,2)+POWER(AG7+AG8,2))/(100*B6)</f>
        <v>1.6995901231060574E-3</v>
      </c>
      <c r="AI16" s="157"/>
      <c r="AJ16" s="158"/>
      <c r="AK16" s="162">
        <f>I6*(POWER(AM7+AM8,2)+POWER(AO7+AO8,2))/POWER(B6,2)</f>
        <v>1.4857843163627182E-2</v>
      </c>
      <c r="AL16" s="163"/>
      <c r="AM16" s="163"/>
      <c r="AN16" s="164" t="s">
        <v>26</v>
      </c>
      <c r="AO16" s="164"/>
      <c r="AP16" s="157">
        <f>K6*(POWER(AM7+AM8,2)+POWER(AO7+AO8,2))/(100*B6)</f>
        <v>1.6585498926354584E-3</v>
      </c>
      <c r="AQ16" s="157"/>
      <c r="AR16" s="158"/>
    </row>
    <row r="17" spans="1:44" ht="13.5" thickBot="1" x14ac:dyDescent="0.25">
      <c r="A17" s="87"/>
      <c r="B17" s="82"/>
      <c r="C17" s="82"/>
      <c r="D17" s="82"/>
      <c r="E17" s="82"/>
      <c r="F17" s="82"/>
      <c r="G17" s="82"/>
      <c r="H17" s="82"/>
      <c r="I17" s="159" t="s">
        <v>19</v>
      </c>
      <c r="J17" s="160"/>
      <c r="K17" s="160"/>
      <c r="L17" s="161"/>
      <c r="M17" s="145">
        <f>I10*(POWER(O11+O12,2)+POWER(Q11+Q12,2))/POWER(B10,2)</f>
        <v>1.4418438467660936E-2</v>
      </c>
      <c r="N17" s="145"/>
      <c r="O17" s="145"/>
      <c r="P17" s="146" t="s">
        <v>26</v>
      </c>
      <c r="Q17" s="146"/>
      <c r="R17" s="142">
        <f>K10*(POWER(O11+O12,2)+POWER(Q11+Q12,2))/(100*B10)</f>
        <v>1.6095000673484066E-3</v>
      </c>
      <c r="S17" s="142"/>
      <c r="T17" s="143"/>
      <c r="U17" s="144">
        <f>I10*(POWER(W11+W12,2)+POWER(Y11+Y12,2))/POWER(B10,2)</f>
        <v>1.556707553342767E-2</v>
      </c>
      <c r="V17" s="145"/>
      <c r="W17" s="145"/>
      <c r="X17" s="146" t="s">
        <v>26</v>
      </c>
      <c r="Y17" s="146"/>
      <c r="Z17" s="142">
        <f>K10*(POWER(W11+W12,2)+POWER(Y11+Y12,2))/(100*B10)</f>
        <v>1.7377200156359373E-3</v>
      </c>
      <c r="AA17" s="142"/>
      <c r="AB17" s="143"/>
      <c r="AC17" s="144">
        <f>I10*(POWER(AE11+AE12,2)+POWER(AG11+AG12,2))/POWER(B10,2)</f>
        <v>1.4708687039995552E-2</v>
      </c>
      <c r="AD17" s="145"/>
      <c r="AE17" s="145"/>
      <c r="AF17" s="146" t="s">
        <v>26</v>
      </c>
      <c r="AG17" s="146"/>
      <c r="AH17" s="142">
        <f>K10*(POWER(AE11+AE12,2)+POWER(AG11+AG12,2))/(100*B10)</f>
        <v>1.641899907162414E-3</v>
      </c>
      <c r="AI17" s="142"/>
      <c r="AJ17" s="143"/>
      <c r="AK17" s="144">
        <f>I10*(POWER(AM11+AM12,2)+POWER(AO11+AO12,2))/POWER(B10,2)</f>
        <v>1.4171187516080201E-2</v>
      </c>
      <c r="AL17" s="145"/>
      <c r="AM17" s="145"/>
      <c r="AN17" s="146" t="s">
        <v>26</v>
      </c>
      <c r="AO17" s="146"/>
      <c r="AP17" s="142">
        <f>K10*(POWER(AM11+AM12,2)+POWER(AO11+AO12,2))/(100*B10)</f>
        <v>1.5818999618228524E-3</v>
      </c>
      <c r="AQ17" s="142"/>
      <c r="AR17" s="143"/>
    </row>
    <row r="18" spans="1:44" x14ac:dyDescent="0.2">
      <c r="A18" s="147" t="s">
        <v>87</v>
      </c>
      <c r="B18" s="148"/>
      <c r="C18" s="148"/>
      <c r="D18" s="148"/>
      <c r="E18" s="79" t="s">
        <v>28</v>
      </c>
      <c r="F18" s="79"/>
      <c r="G18" s="79"/>
      <c r="H18" s="79"/>
      <c r="I18" s="154" t="s">
        <v>15</v>
      </c>
      <c r="J18" s="155"/>
      <c r="K18" s="155"/>
      <c r="L18" s="156"/>
      <c r="M18" s="135">
        <f>SUM(O7:P8)+C6+M16</f>
        <v>22.849089057168158</v>
      </c>
      <c r="N18" s="135"/>
      <c r="O18" s="135"/>
      <c r="P18" s="136" t="s">
        <v>26</v>
      </c>
      <c r="Q18" s="136"/>
      <c r="R18" s="137">
        <f>SUM(Q7:R8)+D6+R16</f>
        <v>2.5415726618641963</v>
      </c>
      <c r="S18" s="137"/>
      <c r="T18" s="138"/>
      <c r="U18" s="134">
        <f>SUM(W7:X8)+C6+U16</f>
        <v>22.268412466696056</v>
      </c>
      <c r="V18" s="135"/>
      <c r="W18" s="135"/>
      <c r="X18" s="136" t="s">
        <v>26</v>
      </c>
      <c r="Y18" s="136"/>
      <c r="Z18" s="137">
        <f>SUM(Y7:Z8)+D6+Z16</f>
        <v>2.7314971245871047</v>
      </c>
      <c r="AA18" s="137"/>
      <c r="AB18" s="138"/>
      <c r="AC18" s="134">
        <f>SUM(AE7:AF8)+C6+AC16</f>
        <v>23.770226257878978</v>
      </c>
      <c r="AD18" s="135"/>
      <c r="AE18" s="135"/>
      <c r="AF18" s="136" t="s">
        <v>26</v>
      </c>
      <c r="AG18" s="136"/>
      <c r="AH18" s="137">
        <f>SUM(AG7:AH8)+D6+AH16</f>
        <v>2.4416995728377593</v>
      </c>
      <c r="AI18" s="137"/>
      <c r="AJ18" s="138"/>
      <c r="AK18" s="134">
        <f>SUM(AM7:AN8)+C6+AK16</f>
        <v>23.469856984558721</v>
      </c>
      <c r="AL18" s="135"/>
      <c r="AM18" s="135"/>
      <c r="AN18" s="136" t="s">
        <v>26</v>
      </c>
      <c r="AO18" s="136"/>
      <c r="AP18" s="137">
        <f>SUM(AO7:AP8)+D6+AP16</f>
        <v>2.5416584521410179</v>
      </c>
      <c r="AQ18" s="137"/>
      <c r="AR18" s="138"/>
    </row>
    <row r="19" spans="1:44" x14ac:dyDescent="0.2">
      <c r="A19" s="149"/>
      <c r="B19" s="150"/>
      <c r="C19" s="150"/>
      <c r="D19" s="150"/>
      <c r="E19" s="153"/>
      <c r="F19" s="153"/>
      <c r="G19" s="153"/>
      <c r="H19" s="153"/>
      <c r="I19" s="139" t="s">
        <v>19</v>
      </c>
      <c r="J19" s="140"/>
      <c r="K19" s="140"/>
      <c r="L19" s="141"/>
      <c r="M19" s="130">
        <f>SUM(O11:P12)+C10+M17</f>
        <v>23.169418819639365</v>
      </c>
      <c r="N19" s="130"/>
      <c r="O19" s="130"/>
      <c r="P19" s="131" t="s">
        <v>26</v>
      </c>
      <c r="Q19" s="131"/>
      <c r="R19" s="132">
        <f>SUM(Q11:R12)+D10+R17</f>
        <v>1.9416095423866462</v>
      </c>
      <c r="S19" s="132"/>
      <c r="T19" s="133"/>
      <c r="U19" s="129">
        <f>SUM(W11:X12)+C10+U17</f>
        <v>24.070567075235406</v>
      </c>
      <c r="V19" s="130"/>
      <c r="W19" s="130"/>
      <c r="X19" s="131" t="s">
        <v>26</v>
      </c>
      <c r="Y19" s="131"/>
      <c r="Z19" s="132">
        <f>SUM(Y11:Z12)+D10+Z17</f>
        <v>2.0417377638250498</v>
      </c>
      <c r="AA19" s="132"/>
      <c r="AB19" s="133"/>
      <c r="AC19" s="129">
        <f>SUM(AE11:AF12)+C10+AC17</f>
        <v>23.369707923802519</v>
      </c>
      <c r="AD19" s="130"/>
      <c r="AE19" s="130"/>
      <c r="AF19" s="131" t="s">
        <v>26</v>
      </c>
      <c r="AG19" s="131"/>
      <c r="AH19" s="132">
        <f>SUM(AG11:AH12)+D10+AH17</f>
        <v>2.3416418587799575</v>
      </c>
      <c r="AI19" s="132"/>
      <c r="AJ19" s="133"/>
      <c r="AK19" s="129">
        <f>SUM(AM11:AN12)+C10+AK17</f>
        <v>22.96917080574833</v>
      </c>
      <c r="AL19" s="130"/>
      <c r="AM19" s="130"/>
      <c r="AN19" s="131" t="s">
        <v>26</v>
      </c>
      <c r="AO19" s="131"/>
      <c r="AP19" s="132">
        <f>SUM(AO11:AP12)+D10+AP17</f>
        <v>1.9415819422811207</v>
      </c>
      <c r="AQ19" s="132"/>
      <c r="AR19" s="133"/>
    </row>
    <row r="20" spans="1:44" ht="13.5" thickBot="1" x14ac:dyDescent="0.25">
      <c r="A20" s="151"/>
      <c r="B20" s="152"/>
      <c r="C20" s="152"/>
      <c r="D20" s="152"/>
      <c r="E20" s="82"/>
      <c r="F20" s="82"/>
      <c r="G20" s="82"/>
      <c r="H20" s="82"/>
      <c r="I20" s="126" t="s">
        <v>29</v>
      </c>
      <c r="J20" s="127"/>
      <c r="K20" s="127"/>
      <c r="L20" s="128"/>
      <c r="M20" s="124">
        <f>SUM(M18,M19)</f>
        <v>46.018507876807519</v>
      </c>
      <c r="N20" s="124"/>
      <c r="O20" s="124"/>
      <c r="P20" s="125" t="s">
        <v>26</v>
      </c>
      <c r="Q20" s="125"/>
      <c r="R20" s="115">
        <f>SUM(R18,R19)</f>
        <v>4.4831822042508422</v>
      </c>
      <c r="S20" s="115"/>
      <c r="T20" s="116"/>
      <c r="U20" s="123">
        <f>SUM(U18,U19)</f>
        <v>46.338979541931465</v>
      </c>
      <c r="V20" s="124"/>
      <c r="W20" s="124"/>
      <c r="X20" s="125" t="s">
        <v>26</v>
      </c>
      <c r="Y20" s="125"/>
      <c r="Z20" s="115">
        <f>SUM(Z18,Z19)</f>
        <v>4.7732348884121549</v>
      </c>
      <c r="AA20" s="115"/>
      <c r="AB20" s="116"/>
      <c r="AC20" s="123">
        <f>SUM(AC18,AC19)</f>
        <v>47.139934181681497</v>
      </c>
      <c r="AD20" s="124"/>
      <c r="AE20" s="124"/>
      <c r="AF20" s="125" t="s">
        <v>26</v>
      </c>
      <c r="AG20" s="125"/>
      <c r="AH20" s="115">
        <f>SUM(AH18,AH19)</f>
        <v>4.7833414316177167</v>
      </c>
      <c r="AI20" s="115"/>
      <c r="AJ20" s="116"/>
      <c r="AK20" s="123">
        <f>SUM(AK18,AK19)</f>
        <v>46.439027790307051</v>
      </c>
      <c r="AL20" s="124"/>
      <c r="AM20" s="124"/>
      <c r="AN20" s="125" t="s">
        <v>26</v>
      </c>
      <c r="AO20" s="125"/>
      <c r="AP20" s="115">
        <f>SUM(AP18,AP19)</f>
        <v>4.4832403944221388</v>
      </c>
      <c r="AQ20" s="115"/>
      <c r="AR20" s="116"/>
    </row>
    <row r="21" spans="1:44" ht="30" customHeight="1" thickBot="1" x14ac:dyDescent="0.25">
      <c r="A21" s="88" t="s">
        <v>30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</row>
    <row r="22" spans="1:44" ht="15.75" customHeight="1" thickBot="1" x14ac:dyDescent="0.25">
      <c r="A22" s="117" t="s">
        <v>7</v>
      </c>
      <c r="B22" s="118"/>
      <c r="C22" s="118" t="s">
        <v>3</v>
      </c>
      <c r="D22" s="118"/>
      <c r="E22" s="118" t="s">
        <v>31</v>
      </c>
      <c r="F22" s="118"/>
      <c r="G22" s="118"/>
      <c r="H22" s="118"/>
      <c r="I22" s="118"/>
      <c r="J22" s="118"/>
      <c r="K22" s="118"/>
      <c r="L22" s="119"/>
      <c r="M22" s="120" t="s">
        <v>32</v>
      </c>
      <c r="N22" s="121"/>
      <c r="O22" s="121"/>
      <c r="P22" s="121"/>
      <c r="Q22" s="121"/>
      <c r="R22" s="121"/>
      <c r="S22" s="121"/>
      <c r="T22" s="122"/>
      <c r="U22" s="120" t="s">
        <v>32</v>
      </c>
      <c r="V22" s="121"/>
      <c r="W22" s="121"/>
      <c r="X22" s="121"/>
      <c r="Y22" s="121"/>
      <c r="Z22" s="121"/>
      <c r="AA22" s="121"/>
      <c r="AB22" s="122"/>
      <c r="AC22" s="120" t="s">
        <v>32</v>
      </c>
      <c r="AD22" s="121"/>
      <c r="AE22" s="121"/>
      <c r="AF22" s="121"/>
      <c r="AG22" s="121"/>
      <c r="AH22" s="121"/>
      <c r="AI22" s="121"/>
      <c r="AJ22" s="122"/>
      <c r="AK22" s="120" t="s">
        <v>32</v>
      </c>
      <c r="AL22" s="121"/>
      <c r="AM22" s="121"/>
      <c r="AN22" s="121"/>
      <c r="AO22" s="121"/>
      <c r="AP22" s="121"/>
      <c r="AQ22" s="121"/>
      <c r="AR22" s="122"/>
    </row>
    <row r="23" spans="1:44" x14ac:dyDescent="0.2">
      <c r="A23" s="111">
        <v>10</v>
      </c>
      <c r="B23" s="112"/>
      <c r="C23" s="112" t="s">
        <v>16</v>
      </c>
      <c r="D23" s="112"/>
      <c r="E23" s="113" t="s">
        <v>88</v>
      </c>
      <c r="F23" s="113"/>
      <c r="G23" s="113"/>
      <c r="H23" s="113"/>
      <c r="I23" s="113"/>
      <c r="J23" s="113"/>
      <c r="K23" s="113"/>
      <c r="L23" s="114"/>
      <c r="M23" s="108">
        <v>10.600000381469727</v>
      </c>
      <c r="N23" s="109"/>
      <c r="O23" s="109"/>
      <c r="P23" s="109"/>
      <c r="Q23" s="109"/>
      <c r="R23" s="109"/>
      <c r="S23" s="109"/>
      <c r="T23" s="110"/>
      <c r="U23" s="108">
        <v>10.600000381469727</v>
      </c>
      <c r="V23" s="109"/>
      <c r="W23" s="109"/>
      <c r="X23" s="109"/>
      <c r="Y23" s="109"/>
      <c r="Z23" s="109"/>
      <c r="AA23" s="109"/>
      <c r="AB23" s="110"/>
      <c r="AC23" s="108">
        <v>10.600000381469727</v>
      </c>
      <c r="AD23" s="109"/>
      <c r="AE23" s="109"/>
      <c r="AF23" s="109"/>
      <c r="AG23" s="109"/>
      <c r="AH23" s="109"/>
      <c r="AI23" s="109"/>
      <c r="AJ23" s="110"/>
      <c r="AK23" s="108">
        <v>10.600000381469727</v>
      </c>
      <c r="AL23" s="109"/>
      <c r="AM23" s="109"/>
      <c r="AN23" s="109"/>
      <c r="AO23" s="109"/>
      <c r="AP23" s="109"/>
      <c r="AQ23" s="109"/>
      <c r="AR23" s="110"/>
    </row>
    <row r="24" spans="1:44" x14ac:dyDescent="0.2">
      <c r="A24" s="104">
        <v>10</v>
      </c>
      <c r="B24" s="105"/>
      <c r="C24" s="105" t="s">
        <v>20</v>
      </c>
      <c r="D24" s="105"/>
      <c r="E24" s="106" t="s">
        <v>89</v>
      </c>
      <c r="F24" s="106"/>
      <c r="G24" s="106"/>
      <c r="H24" s="106"/>
      <c r="I24" s="106"/>
      <c r="J24" s="106"/>
      <c r="K24" s="106"/>
      <c r="L24" s="107"/>
      <c r="M24" s="94">
        <v>10.600000381469727</v>
      </c>
      <c r="N24" s="95"/>
      <c r="O24" s="95"/>
      <c r="P24" s="95"/>
      <c r="Q24" s="95"/>
      <c r="R24" s="95"/>
      <c r="S24" s="95"/>
      <c r="T24" s="96"/>
      <c r="U24" s="94">
        <v>10.600000381469727</v>
      </c>
      <c r="V24" s="95"/>
      <c r="W24" s="95"/>
      <c r="X24" s="95"/>
      <c r="Y24" s="95"/>
      <c r="Z24" s="95"/>
      <c r="AA24" s="95"/>
      <c r="AB24" s="96"/>
      <c r="AC24" s="94">
        <v>10.600000381469727</v>
      </c>
      <c r="AD24" s="95"/>
      <c r="AE24" s="95"/>
      <c r="AF24" s="95"/>
      <c r="AG24" s="95"/>
      <c r="AH24" s="95"/>
      <c r="AI24" s="95"/>
      <c r="AJ24" s="96"/>
      <c r="AK24" s="94">
        <v>10.600000381469727</v>
      </c>
      <c r="AL24" s="95"/>
      <c r="AM24" s="95"/>
      <c r="AN24" s="95"/>
      <c r="AO24" s="95"/>
      <c r="AP24" s="95"/>
      <c r="AQ24" s="95"/>
      <c r="AR24" s="96"/>
    </row>
    <row r="25" spans="1:44" x14ac:dyDescent="0.2">
      <c r="A25" s="104">
        <v>10</v>
      </c>
      <c r="B25" s="105"/>
      <c r="C25" s="105" t="s">
        <v>83</v>
      </c>
      <c r="D25" s="105"/>
      <c r="E25" s="106" t="s">
        <v>90</v>
      </c>
      <c r="F25" s="106"/>
      <c r="G25" s="106"/>
      <c r="H25" s="106"/>
      <c r="I25" s="106"/>
      <c r="J25" s="106"/>
      <c r="K25" s="106"/>
      <c r="L25" s="107"/>
      <c r="M25" s="94">
        <v>10.600000381469727</v>
      </c>
      <c r="N25" s="95"/>
      <c r="O25" s="95"/>
      <c r="P25" s="95"/>
      <c r="Q25" s="95"/>
      <c r="R25" s="95"/>
      <c r="S25" s="95"/>
      <c r="T25" s="96"/>
      <c r="U25" s="94">
        <v>10.600000381469727</v>
      </c>
      <c r="V25" s="95"/>
      <c r="W25" s="95"/>
      <c r="X25" s="95"/>
      <c r="Y25" s="95"/>
      <c r="Z25" s="95"/>
      <c r="AA25" s="95"/>
      <c r="AB25" s="96"/>
      <c r="AC25" s="94">
        <v>10.600000381469727</v>
      </c>
      <c r="AD25" s="95"/>
      <c r="AE25" s="95"/>
      <c r="AF25" s="95"/>
      <c r="AG25" s="95"/>
      <c r="AH25" s="95"/>
      <c r="AI25" s="95"/>
      <c r="AJ25" s="96"/>
      <c r="AK25" s="94">
        <v>10.600000381469727</v>
      </c>
      <c r="AL25" s="95"/>
      <c r="AM25" s="95"/>
      <c r="AN25" s="95"/>
      <c r="AO25" s="95"/>
      <c r="AP25" s="95"/>
      <c r="AQ25" s="95"/>
      <c r="AR25" s="96"/>
    </row>
    <row r="26" spans="1:44" ht="13.5" thickBot="1" x14ac:dyDescent="0.25">
      <c r="A26" s="97">
        <v>10</v>
      </c>
      <c r="B26" s="98"/>
      <c r="C26" s="98" t="s">
        <v>84</v>
      </c>
      <c r="D26" s="98"/>
      <c r="E26" s="99" t="s">
        <v>91</v>
      </c>
      <c r="F26" s="99"/>
      <c r="G26" s="99"/>
      <c r="H26" s="99"/>
      <c r="I26" s="99"/>
      <c r="J26" s="99"/>
      <c r="K26" s="99"/>
      <c r="L26" s="100"/>
      <c r="M26" s="101">
        <v>10.600000381469727</v>
      </c>
      <c r="N26" s="102"/>
      <c r="O26" s="102"/>
      <c r="P26" s="102"/>
      <c r="Q26" s="102"/>
      <c r="R26" s="102"/>
      <c r="S26" s="102"/>
      <c r="T26" s="103"/>
      <c r="U26" s="101">
        <v>10.600000381469727</v>
      </c>
      <c r="V26" s="102"/>
      <c r="W26" s="102"/>
      <c r="X26" s="102"/>
      <c r="Y26" s="102"/>
      <c r="Z26" s="102"/>
      <c r="AA26" s="102"/>
      <c r="AB26" s="103"/>
      <c r="AC26" s="101">
        <v>10.600000381469727</v>
      </c>
      <c r="AD26" s="102"/>
      <c r="AE26" s="102"/>
      <c r="AF26" s="102"/>
      <c r="AG26" s="102"/>
      <c r="AH26" s="102"/>
      <c r="AI26" s="102"/>
      <c r="AJ26" s="103"/>
      <c r="AK26" s="101">
        <v>10.600000381469727</v>
      </c>
      <c r="AL26" s="102"/>
      <c r="AM26" s="102"/>
      <c r="AN26" s="102"/>
      <c r="AO26" s="102"/>
      <c r="AP26" s="102"/>
      <c r="AQ26" s="102"/>
      <c r="AR26" s="103"/>
    </row>
    <row r="27" spans="1:44" ht="30" customHeight="1" thickBot="1" x14ac:dyDescent="0.25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</row>
    <row r="28" spans="1:44" ht="15" customHeight="1" x14ac:dyDescent="0.2">
      <c r="A28" s="89" t="s">
        <v>3</v>
      </c>
      <c r="B28" s="90"/>
      <c r="C28" s="90"/>
      <c r="D28" s="90"/>
      <c r="E28" s="90" t="s">
        <v>38</v>
      </c>
      <c r="F28" s="90"/>
      <c r="G28" s="90" t="s">
        <v>39</v>
      </c>
      <c r="H28" s="90"/>
      <c r="I28" s="90" t="s">
        <v>40</v>
      </c>
      <c r="J28" s="90"/>
      <c r="K28" s="90" t="s">
        <v>41</v>
      </c>
      <c r="L28" s="93"/>
      <c r="M28" s="86" t="s">
        <v>11</v>
      </c>
      <c r="N28" s="80"/>
      <c r="O28" s="78" t="s">
        <v>12</v>
      </c>
      <c r="P28" s="79"/>
      <c r="Q28" s="80"/>
      <c r="R28" s="78" t="s">
        <v>13</v>
      </c>
      <c r="S28" s="79"/>
      <c r="T28" s="84"/>
      <c r="U28" s="86" t="s">
        <v>11</v>
      </c>
      <c r="V28" s="80"/>
      <c r="W28" s="78" t="s">
        <v>12</v>
      </c>
      <c r="X28" s="79"/>
      <c r="Y28" s="80"/>
      <c r="Z28" s="78" t="s">
        <v>13</v>
      </c>
      <c r="AA28" s="79"/>
      <c r="AB28" s="84"/>
      <c r="AC28" s="86" t="s">
        <v>11</v>
      </c>
      <c r="AD28" s="80"/>
      <c r="AE28" s="78" t="s">
        <v>12</v>
      </c>
      <c r="AF28" s="79"/>
      <c r="AG28" s="80"/>
      <c r="AH28" s="78" t="s">
        <v>13</v>
      </c>
      <c r="AI28" s="79"/>
      <c r="AJ28" s="84"/>
      <c r="AK28" s="86" t="s">
        <v>11</v>
      </c>
      <c r="AL28" s="80"/>
      <c r="AM28" s="78" t="s">
        <v>12</v>
      </c>
      <c r="AN28" s="79"/>
      <c r="AO28" s="80"/>
      <c r="AP28" s="78" t="s">
        <v>13</v>
      </c>
      <c r="AQ28" s="79"/>
      <c r="AR28" s="84"/>
    </row>
    <row r="29" spans="1:44" ht="15.75" customHeight="1" thickBot="1" x14ac:dyDescent="0.25">
      <c r="A29" s="91"/>
      <c r="B29" s="92"/>
      <c r="C29" s="92"/>
      <c r="D29" s="92"/>
      <c r="E29" s="29" t="s">
        <v>42</v>
      </c>
      <c r="F29" s="29" t="s">
        <v>43</v>
      </c>
      <c r="G29" s="29" t="s">
        <v>42</v>
      </c>
      <c r="H29" s="29" t="s">
        <v>43</v>
      </c>
      <c r="I29" s="29" t="s">
        <v>42</v>
      </c>
      <c r="J29" s="29" t="s">
        <v>43</v>
      </c>
      <c r="K29" s="29" t="s">
        <v>42</v>
      </c>
      <c r="L29" s="9" t="s">
        <v>43</v>
      </c>
      <c r="M29" s="87"/>
      <c r="N29" s="83"/>
      <c r="O29" s="81"/>
      <c r="P29" s="82"/>
      <c r="Q29" s="83"/>
      <c r="R29" s="81"/>
      <c r="S29" s="82"/>
      <c r="T29" s="85"/>
      <c r="U29" s="87"/>
      <c r="V29" s="83"/>
      <c r="W29" s="81"/>
      <c r="X29" s="82"/>
      <c r="Y29" s="83"/>
      <c r="Z29" s="81"/>
      <c r="AA29" s="82"/>
      <c r="AB29" s="85"/>
      <c r="AC29" s="87"/>
      <c r="AD29" s="83"/>
      <c r="AE29" s="81"/>
      <c r="AF29" s="82"/>
      <c r="AG29" s="83"/>
      <c r="AH29" s="81"/>
      <c r="AI29" s="82"/>
      <c r="AJ29" s="85"/>
      <c r="AK29" s="87"/>
      <c r="AL29" s="83"/>
      <c r="AM29" s="81"/>
      <c r="AN29" s="82"/>
      <c r="AO29" s="83"/>
      <c r="AP29" s="81"/>
      <c r="AQ29" s="82"/>
      <c r="AR29" s="85"/>
    </row>
    <row r="30" spans="1:44" x14ac:dyDescent="0.2">
      <c r="A30" s="67" t="s">
        <v>92</v>
      </c>
      <c r="B30" s="68"/>
      <c r="C30" s="68"/>
      <c r="D30" s="68"/>
      <c r="E30" s="35"/>
      <c r="F30" s="35"/>
      <c r="G30" s="35"/>
      <c r="H30" s="35"/>
      <c r="I30" s="35"/>
      <c r="J30" s="35"/>
      <c r="K30" s="35"/>
      <c r="L30" s="69"/>
      <c r="M30" s="70"/>
      <c r="N30" s="71"/>
      <c r="O30" s="72"/>
      <c r="P30" s="72"/>
      <c r="Q30" s="72"/>
      <c r="R30" s="72"/>
      <c r="S30" s="72"/>
      <c r="T30" s="73"/>
      <c r="U30" s="70"/>
      <c r="V30" s="71"/>
      <c r="W30" s="72"/>
      <c r="X30" s="72"/>
      <c r="Y30" s="72"/>
      <c r="Z30" s="72"/>
      <c r="AA30" s="72"/>
      <c r="AB30" s="73"/>
      <c r="AC30" s="70"/>
      <c r="AD30" s="71"/>
      <c r="AE30" s="72"/>
      <c r="AF30" s="72"/>
      <c r="AG30" s="72"/>
      <c r="AH30" s="72"/>
      <c r="AI30" s="72"/>
      <c r="AJ30" s="73"/>
      <c r="AK30" s="70"/>
      <c r="AL30" s="71"/>
      <c r="AM30" s="72"/>
      <c r="AN30" s="72"/>
      <c r="AO30" s="72"/>
      <c r="AP30" s="72"/>
      <c r="AQ30" s="72"/>
      <c r="AR30" s="73"/>
    </row>
    <row r="31" spans="1:44" x14ac:dyDescent="0.2">
      <c r="A31" s="57" t="s">
        <v>93</v>
      </c>
      <c r="B31" s="58"/>
      <c r="C31" s="58"/>
      <c r="D31" s="58"/>
      <c r="E31" s="24"/>
      <c r="F31" s="24"/>
      <c r="G31" s="24"/>
      <c r="H31" s="24"/>
      <c r="I31" s="24"/>
      <c r="J31" s="24"/>
      <c r="K31" s="24"/>
      <c r="L31" s="21"/>
      <c r="M31" s="61">
        <f>M7</f>
        <v>991.43418670139704</v>
      </c>
      <c r="N31" s="62"/>
      <c r="O31" s="59">
        <f>O7</f>
        <v>18.200000762939453</v>
      </c>
      <c r="P31" s="59"/>
      <c r="Q31" s="59"/>
      <c r="R31" s="59">
        <f>Q7</f>
        <v>0.30000001192092896</v>
      </c>
      <c r="S31" s="59"/>
      <c r="T31" s="60"/>
      <c r="U31" s="61">
        <f>U7</f>
        <v>964.45059965840164</v>
      </c>
      <c r="V31" s="62"/>
      <c r="W31" s="59">
        <f>W7</f>
        <v>17.700000762939453</v>
      </c>
      <c r="X31" s="59"/>
      <c r="Y31" s="59"/>
      <c r="Z31" s="59">
        <f>Y7</f>
        <v>0.5</v>
      </c>
      <c r="AA31" s="59"/>
      <c r="AB31" s="60"/>
      <c r="AC31" s="61">
        <f>AC7</f>
        <v>1045.894178501301</v>
      </c>
      <c r="AD31" s="62"/>
      <c r="AE31" s="59">
        <f>AE7</f>
        <v>19.200000762939453</v>
      </c>
      <c r="AF31" s="59"/>
      <c r="AG31" s="59"/>
      <c r="AH31" s="59">
        <f>AG7</f>
        <v>0.30000001192092896</v>
      </c>
      <c r="AI31" s="59"/>
      <c r="AJ31" s="60"/>
      <c r="AK31" s="61">
        <f>AK7</f>
        <v>1024.0375862945971</v>
      </c>
      <c r="AL31" s="62"/>
      <c r="AM31" s="59">
        <f>AM7</f>
        <v>18.799999237060547</v>
      </c>
      <c r="AN31" s="59"/>
      <c r="AO31" s="59"/>
      <c r="AP31" s="59">
        <f>AO7</f>
        <v>0.20000000298023224</v>
      </c>
      <c r="AQ31" s="59"/>
      <c r="AR31" s="60"/>
    </row>
    <row r="32" spans="1:44" x14ac:dyDescent="0.2">
      <c r="A32" s="57" t="s">
        <v>94</v>
      </c>
      <c r="B32" s="58"/>
      <c r="C32" s="58"/>
      <c r="D32" s="58"/>
      <c r="E32" s="24">
        <v>48</v>
      </c>
      <c r="F32" s="24">
        <v>0.3</v>
      </c>
      <c r="G32" s="24">
        <v>48.9</v>
      </c>
      <c r="H32" s="24">
        <v>30</v>
      </c>
      <c r="I32" s="24"/>
      <c r="J32" s="24"/>
      <c r="K32" s="24"/>
      <c r="L32" s="21"/>
      <c r="M32" s="209">
        <f>IF(OR(M23=0,S7=0),0,ABS(1000*O32/(SQRT(3)*M23*S7)))</f>
        <v>974.76492860390965</v>
      </c>
      <c r="N32" s="210"/>
      <c r="O32" s="211">
        <v>-17.893999099731445</v>
      </c>
      <c r="P32" s="211"/>
      <c r="Q32" s="211"/>
      <c r="R32" s="49">
        <f>-ABS(O32)*TAN(ACOS(S7))</f>
        <v>-0.2949560284724973</v>
      </c>
      <c r="S32" s="49"/>
      <c r="T32" s="50"/>
      <c r="U32" s="209">
        <f>IF(OR(U23=0,AA7=0),0,ABS(1000*W32/(SQRT(3)*U23*AA7)))</f>
        <v>975.02132305879422</v>
      </c>
      <c r="V32" s="210"/>
      <c r="W32" s="211">
        <v>-17.893999099731445</v>
      </c>
      <c r="X32" s="211"/>
      <c r="Y32" s="211"/>
      <c r="Z32" s="49">
        <f>-ABS(W32)*TAN(ACOS(AA7))</f>
        <v>-0.50548017876920681</v>
      </c>
      <c r="AA32" s="49"/>
      <c r="AB32" s="50"/>
      <c r="AC32" s="209">
        <f>IF(OR(AC23=0,AI7=0),0,ABS(1000*AE32/(SQRT(3)*AC23*AI7)))</f>
        <v>1044.4778103272663</v>
      </c>
      <c r="AD32" s="210"/>
      <c r="AE32" s="211">
        <v>-19.173999786376953</v>
      </c>
      <c r="AF32" s="211"/>
      <c r="AG32" s="211"/>
      <c r="AH32" s="49">
        <f>-ABS(AE32)*TAN(ACOS(AI7))</f>
        <v>-0.29959374666210492</v>
      </c>
      <c r="AI32" s="49"/>
      <c r="AJ32" s="50"/>
      <c r="AK32" s="209">
        <f>IF(OR(AK23=0,AQ7=0),0,ABS(1000*AM32/(SQRT(3)*AK23*AQ7)))</f>
        <v>1032.4804871173574</v>
      </c>
      <c r="AL32" s="210"/>
      <c r="AM32" s="211">
        <v>-18.954999923706055</v>
      </c>
      <c r="AN32" s="211"/>
      <c r="AO32" s="211"/>
      <c r="AP32" s="49">
        <f>-ABS(AM32)*TAN(ACOS(AQ7))</f>
        <v>-0.20164894654661986</v>
      </c>
      <c r="AQ32" s="49"/>
      <c r="AR32" s="50"/>
    </row>
    <row r="33" spans="1:44" ht="13.5" thickBot="1" x14ac:dyDescent="0.25">
      <c r="A33" s="74" t="s">
        <v>95</v>
      </c>
      <c r="B33" s="75"/>
      <c r="C33" s="75"/>
      <c r="D33" s="75"/>
      <c r="E33" s="76"/>
      <c r="F33" s="76"/>
      <c r="G33" s="76"/>
      <c r="H33" s="76"/>
      <c r="I33" s="76"/>
      <c r="J33" s="76"/>
      <c r="K33" s="76"/>
      <c r="L33" s="77"/>
      <c r="M33" s="65"/>
      <c r="N33" s="66"/>
      <c r="O33" s="63">
        <f>SUM(O31:Q32)</f>
        <v>0.30600166320800781</v>
      </c>
      <c r="P33" s="63"/>
      <c r="Q33" s="63"/>
      <c r="R33" s="63">
        <f>SUM(R31:T32)</f>
        <v>5.0439834484316548E-3</v>
      </c>
      <c r="S33" s="63"/>
      <c r="T33" s="64"/>
      <c r="U33" s="65"/>
      <c r="V33" s="66"/>
      <c r="W33" s="63">
        <f>SUM(W31:Y32)</f>
        <v>-0.19399833679199219</v>
      </c>
      <c r="X33" s="63"/>
      <c r="Y33" s="63"/>
      <c r="Z33" s="63">
        <f>SUM(Z31:AB32)</f>
        <v>-5.4801787692068116E-3</v>
      </c>
      <c r="AA33" s="63"/>
      <c r="AB33" s="64"/>
      <c r="AC33" s="65"/>
      <c r="AD33" s="66"/>
      <c r="AE33" s="63">
        <f>SUM(AE31:AG32)</f>
        <v>2.60009765625E-2</v>
      </c>
      <c r="AF33" s="63"/>
      <c r="AG33" s="63"/>
      <c r="AH33" s="63">
        <f>SUM(AH31:AJ32)</f>
        <v>4.0626525882403453E-4</v>
      </c>
      <c r="AI33" s="63"/>
      <c r="AJ33" s="64"/>
      <c r="AK33" s="65"/>
      <c r="AL33" s="66"/>
      <c r="AM33" s="63">
        <f>SUM(AM31:AO32)</f>
        <v>-0.15500068664550781</v>
      </c>
      <c r="AN33" s="63"/>
      <c r="AO33" s="63"/>
      <c r="AP33" s="63">
        <f>SUM(AP31:AR32)</f>
        <v>-1.6489435663876173E-3</v>
      </c>
      <c r="AQ33" s="63"/>
      <c r="AR33" s="64"/>
    </row>
    <row r="34" spans="1:44" x14ac:dyDescent="0.2">
      <c r="A34" s="67" t="s">
        <v>96</v>
      </c>
      <c r="B34" s="68"/>
      <c r="C34" s="68"/>
      <c r="D34" s="68"/>
      <c r="E34" s="35"/>
      <c r="F34" s="35"/>
      <c r="G34" s="35"/>
      <c r="H34" s="35"/>
      <c r="I34" s="35"/>
      <c r="J34" s="35"/>
      <c r="K34" s="35"/>
      <c r="L34" s="69"/>
      <c r="M34" s="70"/>
      <c r="N34" s="71"/>
      <c r="O34" s="72"/>
      <c r="P34" s="72"/>
      <c r="Q34" s="72"/>
      <c r="R34" s="72"/>
      <c r="S34" s="72"/>
      <c r="T34" s="73"/>
      <c r="U34" s="70"/>
      <c r="V34" s="71"/>
      <c r="W34" s="72"/>
      <c r="X34" s="72"/>
      <c r="Y34" s="72"/>
      <c r="Z34" s="72"/>
      <c r="AA34" s="72"/>
      <c r="AB34" s="73"/>
      <c r="AC34" s="70"/>
      <c r="AD34" s="71"/>
      <c r="AE34" s="72"/>
      <c r="AF34" s="72"/>
      <c r="AG34" s="72"/>
      <c r="AH34" s="72"/>
      <c r="AI34" s="72"/>
      <c r="AJ34" s="73"/>
      <c r="AK34" s="70"/>
      <c r="AL34" s="71"/>
      <c r="AM34" s="72"/>
      <c r="AN34" s="72"/>
      <c r="AO34" s="72"/>
      <c r="AP34" s="72"/>
      <c r="AQ34" s="72"/>
      <c r="AR34" s="73"/>
    </row>
    <row r="35" spans="1:44" x14ac:dyDescent="0.2">
      <c r="A35" s="57" t="s">
        <v>97</v>
      </c>
      <c r="B35" s="58"/>
      <c r="C35" s="58"/>
      <c r="D35" s="58"/>
      <c r="E35" s="24"/>
      <c r="F35" s="24"/>
      <c r="G35" s="24"/>
      <c r="H35" s="24"/>
      <c r="I35" s="24"/>
      <c r="J35" s="24"/>
      <c r="K35" s="24"/>
      <c r="L35" s="21"/>
      <c r="M35" s="61">
        <f>M11</f>
        <v>1040.3198080106595</v>
      </c>
      <c r="N35" s="62"/>
      <c r="O35" s="59">
        <f>O11</f>
        <v>19.100000381469727</v>
      </c>
      <c r="P35" s="59"/>
      <c r="Q35" s="59"/>
      <c r="R35" s="59">
        <f>Q11</f>
        <v>0</v>
      </c>
      <c r="S35" s="59"/>
      <c r="T35" s="60"/>
      <c r="U35" s="61">
        <f>U11</f>
        <v>1089.3537080100525</v>
      </c>
      <c r="V35" s="62"/>
      <c r="W35" s="59">
        <f>W11</f>
        <v>20</v>
      </c>
      <c r="X35" s="59"/>
      <c r="Y35" s="59"/>
      <c r="Z35" s="59">
        <f>Y11</f>
        <v>0.10000000149011612</v>
      </c>
      <c r="AA35" s="59"/>
      <c r="AB35" s="60"/>
      <c r="AC35" s="61">
        <f>AC11</f>
        <v>1051.340134543015</v>
      </c>
      <c r="AD35" s="62"/>
      <c r="AE35" s="59">
        <f>AE11</f>
        <v>19.299999237060547</v>
      </c>
      <c r="AF35" s="59"/>
      <c r="AG35" s="59"/>
      <c r="AH35" s="59">
        <f>AG11</f>
        <v>0.30000001192092896</v>
      </c>
      <c r="AI35" s="59"/>
      <c r="AJ35" s="60"/>
      <c r="AK35" s="61">
        <f>AK11</f>
        <v>1029.4263655421967</v>
      </c>
      <c r="AL35" s="62"/>
      <c r="AM35" s="59">
        <f>AM11</f>
        <v>18.899999618530273</v>
      </c>
      <c r="AN35" s="59"/>
      <c r="AO35" s="59"/>
      <c r="AP35" s="59">
        <f>AO11</f>
        <v>0</v>
      </c>
      <c r="AQ35" s="59"/>
      <c r="AR35" s="60"/>
    </row>
    <row r="36" spans="1:44" x14ac:dyDescent="0.2">
      <c r="A36" s="57" t="s">
        <v>98</v>
      </c>
      <c r="B36" s="58"/>
      <c r="C36" s="58"/>
      <c r="D36" s="58"/>
      <c r="E36" s="24">
        <v>47.6</v>
      </c>
      <c r="F36" s="24">
        <v>0.3</v>
      </c>
      <c r="G36" s="24">
        <v>48.8</v>
      </c>
      <c r="H36" s="24">
        <v>35</v>
      </c>
      <c r="I36" s="24"/>
      <c r="J36" s="24"/>
      <c r="K36" s="24"/>
      <c r="L36" s="21"/>
      <c r="M36" s="209">
        <f>IF(OR(M24=0,S11=0),0,ABS(1000*O36/(SQRT(3)*M24*S11)))</f>
        <v>1029.8621738844804</v>
      </c>
      <c r="N36" s="210"/>
      <c r="O36" s="211">
        <v>-18.908000946044922</v>
      </c>
      <c r="P36" s="211"/>
      <c r="Q36" s="211"/>
      <c r="R36" s="49">
        <f>-ABS(O36)*TAN(ACOS(S11))</f>
        <v>0</v>
      </c>
      <c r="S36" s="49"/>
      <c r="T36" s="50"/>
      <c r="U36" s="209">
        <f>IF(OR(U24=0,AA11=0),0,ABS(1000*W36/(SQRT(3)*U24*AA11)))</f>
        <v>1028.9490856253303</v>
      </c>
      <c r="V36" s="210"/>
      <c r="W36" s="211">
        <v>-18.891000747680664</v>
      </c>
      <c r="X36" s="211"/>
      <c r="Y36" s="211"/>
      <c r="Z36" s="49">
        <f>-ABS(W36)*TAN(ACOS(AA11))</f>
        <v>-9.44550051457934E-2</v>
      </c>
      <c r="AA36" s="49"/>
      <c r="AB36" s="50"/>
      <c r="AC36" s="209">
        <f>IF(OR(AC24=0,AI11=0),0,ABS(1000*AE36/(SQRT(3)*AC24*AI11)))</f>
        <v>1026.6092054245664</v>
      </c>
      <c r="AD36" s="210"/>
      <c r="AE36" s="211">
        <v>-18.846000671386719</v>
      </c>
      <c r="AF36" s="211"/>
      <c r="AG36" s="211"/>
      <c r="AH36" s="49">
        <f>-ABS(AE36)*TAN(ACOS(AI11))</f>
        <v>-0.29294303883805861</v>
      </c>
      <c r="AI36" s="49"/>
      <c r="AJ36" s="50"/>
      <c r="AK36" s="209">
        <f>IF(OR(AK24=0,AQ11=0),0,ABS(1000*AM36/(SQRT(3)*AK24*AQ11)))</f>
        <v>1043.0975537689396</v>
      </c>
      <c r="AL36" s="210"/>
      <c r="AM36" s="211">
        <v>-19.150999069213867</v>
      </c>
      <c r="AN36" s="211"/>
      <c r="AO36" s="211"/>
      <c r="AP36" s="49">
        <f>-ABS(AM36)*TAN(ACOS(AQ11))</f>
        <v>0</v>
      </c>
      <c r="AQ36" s="49"/>
      <c r="AR36" s="50"/>
    </row>
    <row r="37" spans="1:44" ht="13.5" thickBot="1" x14ac:dyDescent="0.25">
      <c r="A37" s="74" t="s">
        <v>99</v>
      </c>
      <c r="B37" s="75"/>
      <c r="C37" s="75"/>
      <c r="D37" s="75"/>
      <c r="E37" s="76"/>
      <c r="F37" s="76"/>
      <c r="G37" s="76"/>
      <c r="H37" s="76"/>
      <c r="I37" s="76"/>
      <c r="J37" s="76"/>
      <c r="K37" s="76"/>
      <c r="L37" s="77"/>
      <c r="M37" s="65"/>
      <c r="N37" s="66"/>
      <c r="O37" s="63">
        <f>SUM(O35:Q36)</f>
        <v>0.19199943542480469</v>
      </c>
      <c r="P37" s="63"/>
      <c r="Q37" s="63"/>
      <c r="R37" s="63">
        <f>SUM(R35:T36)</f>
        <v>0</v>
      </c>
      <c r="S37" s="63"/>
      <c r="T37" s="64"/>
      <c r="U37" s="65"/>
      <c r="V37" s="66"/>
      <c r="W37" s="63">
        <f>SUM(W35:Y36)</f>
        <v>1.1089992523193359</v>
      </c>
      <c r="X37" s="63"/>
      <c r="Y37" s="63"/>
      <c r="Z37" s="63">
        <f>SUM(Z35:AB36)</f>
        <v>5.5449963443227196E-3</v>
      </c>
      <c r="AA37" s="63"/>
      <c r="AB37" s="64"/>
      <c r="AC37" s="65"/>
      <c r="AD37" s="66"/>
      <c r="AE37" s="63">
        <f>SUM(AE35:AG36)</f>
        <v>0.45399856567382813</v>
      </c>
      <c r="AF37" s="63"/>
      <c r="AG37" s="63"/>
      <c r="AH37" s="63">
        <f>SUM(AH35:AJ36)</f>
        <v>7.0569730828703436E-3</v>
      </c>
      <c r="AI37" s="63"/>
      <c r="AJ37" s="64"/>
      <c r="AK37" s="65"/>
      <c r="AL37" s="66"/>
      <c r="AM37" s="63">
        <f>SUM(AM35:AO36)</f>
        <v>-0.25099945068359375</v>
      </c>
      <c r="AN37" s="63"/>
      <c r="AO37" s="63"/>
      <c r="AP37" s="63">
        <f>SUM(AP35:AR36)</f>
        <v>0</v>
      </c>
      <c r="AQ37" s="63"/>
      <c r="AR37" s="64"/>
    </row>
    <row r="38" spans="1:44" x14ac:dyDescent="0.2">
      <c r="A38" s="67" t="s">
        <v>100</v>
      </c>
      <c r="B38" s="68"/>
      <c r="C38" s="68"/>
      <c r="D38" s="68"/>
      <c r="E38" s="35"/>
      <c r="F38" s="35"/>
      <c r="G38" s="35"/>
      <c r="H38" s="35"/>
      <c r="I38" s="35"/>
      <c r="J38" s="35"/>
      <c r="K38" s="35"/>
      <c r="L38" s="69"/>
      <c r="M38" s="70"/>
      <c r="N38" s="71"/>
      <c r="O38" s="72"/>
      <c r="P38" s="72"/>
      <c r="Q38" s="72"/>
      <c r="R38" s="72"/>
      <c r="S38" s="72"/>
      <c r="T38" s="73"/>
      <c r="U38" s="70"/>
      <c r="V38" s="71"/>
      <c r="W38" s="72"/>
      <c r="X38" s="72"/>
      <c r="Y38" s="72"/>
      <c r="Z38" s="72"/>
      <c r="AA38" s="72"/>
      <c r="AB38" s="73"/>
      <c r="AC38" s="70"/>
      <c r="AD38" s="71"/>
      <c r="AE38" s="72"/>
      <c r="AF38" s="72"/>
      <c r="AG38" s="72"/>
      <c r="AH38" s="72"/>
      <c r="AI38" s="72"/>
      <c r="AJ38" s="73"/>
      <c r="AK38" s="70"/>
      <c r="AL38" s="71"/>
      <c r="AM38" s="72"/>
      <c r="AN38" s="72"/>
      <c r="AO38" s="72"/>
      <c r="AP38" s="72"/>
      <c r="AQ38" s="72"/>
      <c r="AR38" s="73"/>
    </row>
    <row r="39" spans="1:44" x14ac:dyDescent="0.2">
      <c r="A39" s="57" t="s">
        <v>101</v>
      </c>
      <c r="B39" s="58"/>
      <c r="C39" s="58"/>
      <c r="D39" s="58"/>
      <c r="E39" s="24"/>
      <c r="F39" s="24"/>
      <c r="G39" s="24"/>
      <c r="H39" s="24"/>
      <c r="I39" s="24"/>
      <c r="J39" s="24"/>
      <c r="K39" s="24"/>
      <c r="L39" s="21"/>
      <c r="M39" s="61">
        <f>M8</f>
        <v>272.20644654661533</v>
      </c>
      <c r="N39" s="62"/>
      <c r="O39" s="59">
        <f>O8</f>
        <v>4.5799999237060547</v>
      </c>
      <c r="P39" s="59"/>
      <c r="Q39" s="59"/>
      <c r="R39" s="59">
        <f>Q8</f>
        <v>2</v>
      </c>
      <c r="S39" s="59"/>
      <c r="T39" s="60"/>
      <c r="U39" s="61">
        <f>U8</f>
        <v>267.99814237740759</v>
      </c>
      <c r="V39" s="62"/>
      <c r="W39" s="59">
        <f>W8</f>
        <v>4.5</v>
      </c>
      <c r="X39" s="59"/>
      <c r="Y39" s="59"/>
      <c r="Z39" s="59">
        <f>Y8</f>
        <v>1.9900000095367432</v>
      </c>
      <c r="AA39" s="59"/>
      <c r="AB39" s="60"/>
      <c r="AC39" s="61">
        <f>AC8</f>
        <v>266.05333706913166</v>
      </c>
      <c r="AD39" s="62"/>
      <c r="AE39" s="59">
        <f>AE8</f>
        <v>4.5</v>
      </c>
      <c r="AF39" s="59"/>
      <c r="AG39" s="59"/>
      <c r="AH39" s="59">
        <f>AG8</f>
        <v>1.8999999761581421</v>
      </c>
      <c r="AI39" s="59"/>
      <c r="AJ39" s="60"/>
      <c r="AK39" s="61">
        <f>AK8</f>
        <v>275.42213779249954</v>
      </c>
      <c r="AL39" s="62"/>
      <c r="AM39" s="59">
        <f>AM8</f>
        <v>4.5999999046325684</v>
      </c>
      <c r="AN39" s="59"/>
      <c r="AO39" s="59"/>
      <c r="AP39" s="59">
        <f>AO8</f>
        <v>2.0999999046325684</v>
      </c>
      <c r="AQ39" s="59"/>
      <c r="AR39" s="60"/>
    </row>
    <row r="40" spans="1:44" x14ac:dyDescent="0.2">
      <c r="A40" s="57" t="s">
        <v>102</v>
      </c>
      <c r="B40" s="58"/>
      <c r="C40" s="58"/>
      <c r="D40" s="58"/>
      <c r="E40" s="24">
        <v>47.3</v>
      </c>
      <c r="F40" s="24">
        <v>0.3</v>
      </c>
      <c r="G40" s="24">
        <v>48.7</v>
      </c>
      <c r="H40" s="24">
        <v>50</v>
      </c>
      <c r="I40" s="24"/>
      <c r="J40" s="24"/>
      <c r="K40" s="24"/>
      <c r="L40" s="21"/>
      <c r="M40" s="209">
        <f>IF(OR(M25=0,S8=0),0,ABS(1000*O40/(SQRT(3)*M25*S8)))</f>
        <v>0</v>
      </c>
      <c r="N40" s="210"/>
      <c r="O40" s="211">
        <v>0</v>
      </c>
      <c r="P40" s="211"/>
      <c r="Q40" s="211"/>
      <c r="R40" s="49">
        <f>-ABS(O40)*TAN(ACOS(S8))</f>
        <v>0</v>
      </c>
      <c r="S40" s="49"/>
      <c r="T40" s="50"/>
      <c r="U40" s="209">
        <f>IF(OR(U25=0,AA8=0),0,ABS(1000*W40/(SQRT(3)*U25*AA8)))</f>
        <v>0</v>
      </c>
      <c r="V40" s="210"/>
      <c r="W40" s="211">
        <v>0</v>
      </c>
      <c r="X40" s="211"/>
      <c r="Y40" s="211"/>
      <c r="Z40" s="49">
        <f>-ABS(W40)*TAN(ACOS(AA8))</f>
        <v>0</v>
      </c>
      <c r="AA40" s="49"/>
      <c r="AB40" s="50"/>
      <c r="AC40" s="209">
        <f>IF(OR(AC25=0,AI8=0),0,ABS(1000*AE40/(SQRT(3)*AC25*AI8)))</f>
        <v>0</v>
      </c>
      <c r="AD40" s="210"/>
      <c r="AE40" s="211">
        <v>0</v>
      </c>
      <c r="AF40" s="211"/>
      <c r="AG40" s="211"/>
      <c r="AH40" s="49">
        <f>-ABS(AE40)*TAN(ACOS(AI8))</f>
        <v>0</v>
      </c>
      <c r="AI40" s="49"/>
      <c r="AJ40" s="50"/>
      <c r="AK40" s="209">
        <f>IF(OR(AK25=0,AQ8=0),0,ABS(1000*AM40/(SQRT(3)*AK25*AQ8)))</f>
        <v>0</v>
      </c>
      <c r="AL40" s="210"/>
      <c r="AM40" s="211">
        <v>0</v>
      </c>
      <c r="AN40" s="211"/>
      <c r="AO40" s="211"/>
      <c r="AP40" s="49">
        <f>-ABS(AM40)*TAN(ACOS(AQ8))</f>
        <v>0</v>
      </c>
      <c r="AQ40" s="49"/>
      <c r="AR40" s="50"/>
    </row>
    <row r="41" spans="1:44" x14ac:dyDescent="0.2">
      <c r="A41" s="57" t="s">
        <v>103</v>
      </c>
      <c r="B41" s="58"/>
      <c r="C41" s="58"/>
      <c r="D41" s="58"/>
      <c r="E41" s="24">
        <v>47.3</v>
      </c>
      <c r="F41" s="24">
        <v>0.3</v>
      </c>
      <c r="G41" s="24">
        <v>48.7</v>
      </c>
      <c r="H41" s="24">
        <v>50</v>
      </c>
      <c r="I41" s="24"/>
      <c r="J41" s="24"/>
      <c r="K41" s="24"/>
      <c r="L41" s="21"/>
      <c r="M41" s="209">
        <f>IF(OR(M25=0,S8=0),0,ABS(1000*O41/(SQRT(3)*M25*S8)))</f>
        <v>0</v>
      </c>
      <c r="N41" s="210"/>
      <c r="O41" s="211">
        <v>0</v>
      </c>
      <c r="P41" s="211"/>
      <c r="Q41" s="211"/>
      <c r="R41" s="49">
        <f>-ABS(O41)*TAN(ACOS(S8))</f>
        <v>0</v>
      </c>
      <c r="S41" s="49"/>
      <c r="T41" s="50"/>
      <c r="U41" s="209">
        <f>IF(OR(U25=0,AA8=0),0,ABS(1000*W41/(SQRT(3)*U25*AA8)))</f>
        <v>0</v>
      </c>
      <c r="V41" s="210"/>
      <c r="W41" s="211">
        <v>0</v>
      </c>
      <c r="X41" s="211"/>
      <c r="Y41" s="211"/>
      <c r="Z41" s="49">
        <f>-ABS(W41)*TAN(ACOS(AA8))</f>
        <v>0</v>
      </c>
      <c r="AA41" s="49"/>
      <c r="AB41" s="50"/>
      <c r="AC41" s="209">
        <f>IF(OR(AC25=0,AI8=0),0,ABS(1000*AE41/(SQRT(3)*AC25*AI8)))</f>
        <v>0</v>
      </c>
      <c r="AD41" s="210"/>
      <c r="AE41" s="211">
        <v>0</v>
      </c>
      <c r="AF41" s="211"/>
      <c r="AG41" s="211"/>
      <c r="AH41" s="49">
        <f>-ABS(AE41)*TAN(ACOS(AI8))</f>
        <v>0</v>
      </c>
      <c r="AI41" s="49"/>
      <c r="AJ41" s="50"/>
      <c r="AK41" s="209">
        <f>IF(OR(AK25=0,AQ8=0),0,ABS(1000*AM41/(SQRT(3)*AK25*AQ8)))</f>
        <v>0</v>
      </c>
      <c r="AL41" s="210"/>
      <c r="AM41" s="211">
        <v>0</v>
      </c>
      <c r="AN41" s="211"/>
      <c r="AO41" s="211"/>
      <c r="AP41" s="49">
        <f>-ABS(AM41)*TAN(ACOS(AQ8))</f>
        <v>0</v>
      </c>
      <c r="AQ41" s="49"/>
      <c r="AR41" s="50"/>
    </row>
    <row r="42" spans="1:44" x14ac:dyDescent="0.2">
      <c r="A42" s="57" t="s">
        <v>104</v>
      </c>
      <c r="B42" s="58"/>
      <c r="C42" s="58"/>
      <c r="D42" s="58"/>
      <c r="E42" s="24">
        <v>48</v>
      </c>
      <c r="F42" s="24">
        <v>0.3</v>
      </c>
      <c r="G42" s="24">
        <v>48.9</v>
      </c>
      <c r="H42" s="24">
        <v>30</v>
      </c>
      <c r="I42" s="24"/>
      <c r="J42" s="24"/>
      <c r="K42" s="24"/>
      <c r="L42" s="21"/>
      <c r="M42" s="209">
        <f>IF(OR(M25=0,S8=0),0,ABS(1000*O42/(SQRT(3)*M25*S8)))</f>
        <v>187.81056960257217</v>
      </c>
      <c r="N42" s="210"/>
      <c r="O42" s="211">
        <v>-3.1600000858306885</v>
      </c>
      <c r="P42" s="211"/>
      <c r="Q42" s="211"/>
      <c r="R42" s="49">
        <f>-ABS(O42)*TAN(ACOS(S8))</f>
        <v>-1.3799127242227862</v>
      </c>
      <c r="S42" s="49"/>
      <c r="T42" s="50"/>
      <c r="U42" s="209">
        <f>IF(OR(U25=0,AA8=0),0,ABS(1000*W42/(SQRT(3)*U25*AA8)))</f>
        <v>189.14714041842925</v>
      </c>
      <c r="V42" s="210"/>
      <c r="W42" s="211">
        <v>-3.1760001182556152</v>
      </c>
      <c r="X42" s="211"/>
      <c r="Y42" s="211"/>
      <c r="Z42" s="49">
        <f>-ABS(W42)*TAN(ACOS(AA8))</f>
        <v>-1.4044978368038594</v>
      </c>
      <c r="AA42" s="49"/>
      <c r="AB42" s="50"/>
      <c r="AC42" s="209">
        <f>IF(OR(AC25=0,AI8=0),0,ABS(1000*AE42/(SQRT(3)*AC25*AI8)))</f>
        <v>188.42488775133234</v>
      </c>
      <c r="AD42" s="210"/>
      <c r="AE42" s="211">
        <v>-3.187000036239624</v>
      </c>
      <c r="AF42" s="211"/>
      <c r="AG42" s="211"/>
      <c r="AH42" s="49">
        <f>-ABS(AE42)*TAN(ACOS(AI8))</f>
        <v>-1.3456222206380624</v>
      </c>
      <c r="AI42" s="49"/>
      <c r="AJ42" s="50"/>
      <c r="AK42" s="209">
        <f>IF(OR(AK25=0,AQ8=0),0,ABS(1000*AM42/(SQRT(3)*AK25*AQ8)))</f>
        <v>192.85537220418777</v>
      </c>
      <c r="AL42" s="210"/>
      <c r="AM42" s="211">
        <v>-3.2209999561309814</v>
      </c>
      <c r="AN42" s="211"/>
      <c r="AO42" s="211"/>
      <c r="AP42" s="49">
        <f>-ABS(AM42)*TAN(ACOS(AQ8))</f>
        <v>-1.4704564654196139</v>
      </c>
      <c r="AQ42" s="49"/>
      <c r="AR42" s="50"/>
    </row>
    <row r="43" spans="1:44" x14ac:dyDescent="0.2">
      <c r="A43" s="57" t="s">
        <v>105</v>
      </c>
      <c r="B43" s="58"/>
      <c r="C43" s="58"/>
      <c r="D43" s="58"/>
      <c r="E43" s="24"/>
      <c r="F43" s="24"/>
      <c r="G43" s="24"/>
      <c r="H43" s="24"/>
      <c r="I43" s="24"/>
      <c r="J43" s="24"/>
      <c r="K43" s="24"/>
      <c r="L43" s="21"/>
      <c r="M43" s="209">
        <f>IF(OR(M25=0,S8=0),0,ABS(1000*O43/(SQRT(3)*M25*S8)))</f>
        <v>51.647906286454749</v>
      </c>
      <c r="N43" s="210"/>
      <c r="O43" s="211">
        <v>-0.86900001764297485</v>
      </c>
      <c r="P43" s="211"/>
      <c r="Q43" s="211"/>
      <c r="R43" s="49">
        <f>-ABS(O43)*TAN(ACOS(S8))</f>
        <v>-0.37947599655844327</v>
      </c>
      <c r="S43" s="49"/>
      <c r="T43" s="50"/>
      <c r="U43" s="209">
        <f>IF(OR(U25=0,AA8=0),0,ABS(1000*W43/(SQRT(3)*U25*AA8)))</f>
        <v>52.646746390259686</v>
      </c>
      <c r="V43" s="210"/>
      <c r="W43" s="211">
        <v>-0.88400000333786011</v>
      </c>
      <c r="X43" s="211"/>
      <c r="Y43" s="211"/>
      <c r="Z43" s="49">
        <f>-ABS(W43)*TAN(ACOS(AA8))</f>
        <v>-0.39092444779396029</v>
      </c>
      <c r="AA43" s="49"/>
      <c r="AB43" s="50"/>
      <c r="AC43" s="209">
        <f>IF(OR(AC25=0,AI8=0),0,ABS(1000*AE43/(SQRT(3)*AC25*AI8)))</f>
        <v>51.732593318997822</v>
      </c>
      <c r="AD43" s="210"/>
      <c r="AE43" s="211">
        <v>-0.875</v>
      </c>
      <c r="AF43" s="211"/>
      <c r="AG43" s="211"/>
      <c r="AH43" s="49">
        <f>-ABS(AE43)*TAN(ACOS(AI8))</f>
        <v>-0.36944443980852743</v>
      </c>
      <c r="AI43" s="49"/>
      <c r="AJ43" s="50"/>
      <c r="AK43" s="209">
        <f>IF(OR(AK25=0,AQ8=0),0,ABS(1000*AM43/(SQRT(3)*AK25*AQ8)))</f>
        <v>52.629579645954479</v>
      </c>
      <c r="AL43" s="210"/>
      <c r="AM43" s="211">
        <v>-0.87900000810623169</v>
      </c>
      <c r="AN43" s="211"/>
      <c r="AO43" s="211"/>
      <c r="AP43" s="49">
        <f>-ABS(AM43)*TAN(ACOS(AQ8))</f>
        <v>-0.40128260249226183</v>
      </c>
      <c r="AQ43" s="49"/>
      <c r="AR43" s="50"/>
    </row>
    <row r="44" spans="1:44" x14ac:dyDescent="0.2">
      <c r="A44" s="57" t="s">
        <v>106</v>
      </c>
      <c r="B44" s="58"/>
      <c r="C44" s="58"/>
      <c r="D44" s="58"/>
      <c r="E44" s="24"/>
      <c r="F44" s="24"/>
      <c r="G44" s="24"/>
      <c r="H44" s="24"/>
      <c r="I44" s="24"/>
      <c r="J44" s="24"/>
      <c r="K44" s="24"/>
      <c r="L44" s="21"/>
      <c r="M44" s="209">
        <f>IF(OR(M25=0,S8=0),0,ABS(1000*O44/(SQRT(3)*M25*S8)))</f>
        <v>0</v>
      </c>
      <c r="N44" s="210"/>
      <c r="O44" s="211">
        <v>0</v>
      </c>
      <c r="P44" s="211"/>
      <c r="Q44" s="211"/>
      <c r="R44" s="49">
        <f>-ABS(O44)*TAN(ACOS(S8))</f>
        <v>0</v>
      </c>
      <c r="S44" s="49"/>
      <c r="T44" s="50"/>
      <c r="U44" s="209">
        <f>IF(OR(U25=0,AA8=0),0,ABS(1000*W44/(SQRT(3)*U25*AA8)))</f>
        <v>0</v>
      </c>
      <c r="V44" s="210"/>
      <c r="W44" s="211">
        <v>0</v>
      </c>
      <c r="X44" s="211"/>
      <c r="Y44" s="211"/>
      <c r="Z44" s="49">
        <f>-ABS(W44)*TAN(ACOS(AA8))</f>
        <v>0</v>
      </c>
      <c r="AA44" s="49"/>
      <c r="AB44" s="50"/>
      <c r="AC44" s="209">
        <f>IF(OR(AC25=0,AI8=0),0,ABS(1000*AE44/(SQRT(3)*AC25*AI8)))</f>
        <v>0</v>
      </c>
      <c r="AD44" s="210"/>
      <c r="AE44" s="211">
        <v>0</v>
      </c>
      <c r="AF44" s="211"/>
      <c r="AG44" s="211"/>
      <c r="AH44" s="49">
        <f>-ABS(AE44)*TAN(ACOS(AI8))</f>
        <v>0</v>
      </c>
      <c r="AI44" s="49"/>
      <c r="AJ44" s="50"/>
      <c r="AK44" s="209">
        <f>IF(OR(AK25=0,AQ8=0),0,ABS(1000*AM44/(SQRT(3)*AK25*AQ8)))</f>
        <v>0</v>
      </c>
      <c r="AL44" s="210"/>
      <c r="AM44" s="211">
        <v>0</v>
      </c>
      <c r="AN44" s="211"/>
      <c r="AO44" s="211"/>
      <c r="AP44" s="49">
        <f>-ABS(AM44)*TAN(ACOS(AQ8))</f>
        <v>0</v>
      </c>
      <c r="AQ44" s="49"/>
      <c r="AR44" s="50"/>
    </row>
    <row r="45" spans="1:44" ht="13.5" thickBot="1" x14ac:dyDescent="0.25">
      <c r="A45" s="74" t="s">
        <v>107</v>
      </c>
      <c r="B45" s="75"/>
      <c r="C45" s="75"/>
      <c r="D45" s="75"/>
      <c r="E45" s="76"/>
      <c r="F45" s="76"/>
      <c r="G45" s="76"/>
      <c r="H45" s="76"/>
      <c r="I45" s="76"/>
      <c r="J45" s="76"/>
      <c r="K45" s="76"/>
      <c r="L45" s="77"/>
      <c r="M45" s="65"/>
      <c r="N45" s="66"/>
      <c r="O45" s="63">
        <f>SUM(O39:Q44)</f>
        <v>0.55099982023239136</v>
      </c>
      <c r="P45" s="63"/>
      <c r="Q45" s="63"/>
      <c r="R45" s="63">
        <f>SUM(R39:T44)</f>
        <v>0.24061127921877051</v>
      </c>
      <c r="S45" s="63"/>
      <c r="T45" s="64"/>
      <c r="U45" s="65"/>
      <c r="V45" s="66"/>
      <c r="W45" s="63">
        <f>SUM(W39:Y44)</f>
        <v>0.43999987840652466</v>
      </c>
      <c r="X45" s="63"/>
      <c r="Y45" s="63"/>
      <c r="Z45" s="63">
        <f>SUM(Z39:AB44)</f>
        <v>0.19457772493892345</v>
      </c>
      <c r="AA45" s="63"/>
      <c r="AB45" s="64"/>
      <c r="AC45" s="65"/>
      <c r="AD45" s="66"/>
      <c r="AE45" s="63">
        <f>SUM(AE39:AG44)</f>
        <v>0.43799996376037598</v>
      </c>
      <c r="AF45" s="63"/>
      <c r="AG45" s="63"/>
      <c r="AH45" s="63">
        <f>SUM(AH39:AJ44)</f>
        <v>0.1849333157115523</v>
      </c>
      <c r="AI45" s="63"/>
      <c r="AJ45" s="64"/>
      <c r="AK45" s="65"/>
      <c r="AL45" s="66"/>
      <c r="AM45" s="63">
        <f>SUM(AM39:AO44)</f>
        <v>0.49999994039535522</v>
      </c>
      <c r="AN45" s="63"/>
      <c r="AO45" s="63"/>
      <c r="AP45" s="63">
        <f>SUM(AP39:AR44)</f>
        <v>0.22826083672069258</v>
      </c>
      <c r="AQ45" s="63"/>
      <c r="AR45" s="64"/>
    </row>
    <row r="46" spans="1:44" x14ac:dyDescent="0.2">
      <c r="A46" s="67" t="s">
        <v>108</v>
      </c>
      <c r="B46" s="68"/>
      <c r="C46" s="68"/>
      <c r="D46" s="68"/>
      <c r="E46" s="35"/>
      <c r="F46" s="35"/>
      <c r="G46" s="35"/>
      <c r="H46" s="35"/>
      <c r="I46" s="35"/>
      <c r="J46" s="35"/>
      <c r="K46" s="35"/>
      <c r="L46" s="69"/>
      <c r="M46" s="70"/>
      <c r="N46" s="71"/>
      <c r="O46" s="72"/>
      <c r="P46" s="72"/>
      <c r="Q46" s="72"/>
      <c r="R46" s="72"/>
      <c r="S46" s="72"/>
      <c r="T46" s="73"/>
      <c r="U46" s="70"/>
      <c r="V46" s="71"/>
      <c r="W46" s="72"/>
      <c r="X46" s="72"/>
      <c r="Y46" s="72"/>
      <c r="Z46" s="72"/>
      <c r="AA46" s="72"/>
      <c r="AB46" s="73"/>
      <c r="AC46" s="70"/>
      <c r="AD46" s="71"/>
      <c r="AE46" s="72"/>
      <c r="AF46" s="72"/>
      <c r="AG46" s="72"/>
      <c r="AH46" s="72"/>
      <c r="AI46" s="72"/>
      <c r="AJ46" s="73"/>
      <c r="AK46" s="70"/>
      <c r="AL46" s="71"/>
      <c r="AM46" s="72"/>
      <c r="AN46" s="72"/>
      <c r="AO46" s="72"/>
      <c r="AP46" s="72"/>
      <c r="AQ46" s="72"/>
      <c r="AR46" s="73"/>
    </row>
    <row r="47" spans="1:44" x14ac:dyDescent="0.2">
      <c r="A47" s="57" t="s">
        <v>109</v>
      </c>
      <c r="B47" s="58"/>
      <c r="C47" s="58"/>
      <c r="D47" s="58"/>
      <c r="E47" s="24"/>
      <c r="F47" s="24"/>
      <c r="G47" s="24"/>
      <c r="H47" s="24"/>
      <c r="I47" s="24"/>
      <c r="J47" s="24"/>
      <c r="K47" s="24"/>
      <c r="L47" s="21"/>
      <c r="M47" s="61">
        <f>M12</f>
        <v>236.72791474677055</v>
      </c>
      <c r="N47" s="62"/>
      <c r="O47" s="59">
        <f>O12</f>
        <v>4</v>
      </c>
      <c r="P47" s="59"/>
      <c r="Q47" s="59"/>
      <c r="R47" s="59">
        <f>Q12</f>
        <v>1.7000000476837158</v>
      </c>
      <c r="S47" s="59"/>
      <c r="T47" s="60"/>
      <c r="U47" s="61">
        <f>U12</f>
        <v>236.72791474677055</v>
      </c>
      <c r="V47" s="62"/>
      <c r="W47" s="59">
        <f>W12</f>
        <v>4</v>
      </c>
      <c r="X47" s="59"/>
      <c r="Y47" s="59"/>
      <c r="Z47" s="59">
        <f>Y12</f>
        <v>1.7000000476837158</v>
      </c>
      <c r="AA47" s="59"/>
      <c r="AB47" s="60"/>
      <c r="AC47" s="61">
        <f>AC12</f>
        <v>238.91093264103444</v>
      </c>
      <c r="AD47" s="62"/>
      <c r="AE47" s="59">
        <f>AE12</f>
        <v>4</v>
      </c>
      <c r="AF47" s="59"/>
      <c r="AG47" s="59"/>
      <c r="AH47" s="59">
        <f>AG12</f>
        <v>1.7999999523162842</v>
      </c>
      <c r="AI47" s="59"/>
      <c r="AJ47" s="60"/>
      <c r="AK47" s="61">
        <f>AK12</f>
        <v>236.72791474677055</v>
      </c>
      <c r="AL47" s="62"/>
      <c r="AM47" s="59">
        <f>AM12</f>
        <v>4</v>
      </c>
      <c r="AN47" s="59"/>
      <c r="AO47" s="59"/>
      <c r="AP47" s="59">
        <f>AO12</f>
        <v>1.7000000476837158</v>
      </c>
      <c r="AQ47" s="59"/>
      <c r="AR47" s="60"/>
    </row>
    <row r="48" spans="1:44" x14ac:dyDescent="0.2">
      <c r="A48" s="57" t="s">
        <v>110</v>
      </c>
      <c r="B48" s="58"/>
      <c r="C48" s="58"/>
      <c r="D48" s="58"/>
      <c r="E48" s="24"/>
      <c r="F48" s="24"/>
      <c r="G48" s="24"/>
      <c r="H48" s="24"/>
      <c r="I48" s="24"/>
      <c r="J48" s="24"/>
      <c r="K48" s="24"/>
      <c r="L48" s="21"/>
      <c r="M48" s="209">
        <f>IF(OR(M26=0,S12=0),0,ABS(1000*O48/(SQRT(3)*M26*S12)))</f>
        <v>0</v>
      </c>
      <c r="N48" s="210"/>
      <c r="O48" s="211">
        <v>0</v>
      </c>
      <c r="P48" s="211"/>
      <c r="Q48" s="211"/>
      <c r="R48" s="49">
        <f>-ABS(O48)*TAN(ACOS(S12))</f>
        <v>0</v>
      </c>
      <c r="S48" s="49"/>
      <c r="T48" s="50"/>
      <c r="U48" s="209">
        <f>IF(OR(U26=0,AA12=0),0,ABS(1000*W48/(SQRT(3)*U26*AA12)))</f>
        <v>0</v>
      </c>
      <c r="V48" s="210"/>
      <c r="W48" s="211">
        <v>0</v>
      </c>
      <c r="X48" s="211"/>
      <c r="Y48" s="211"/>
      <c r="Z48" s="49">
        <f>-ABS(W48)*TAN(ACOS(AA12))</f>
        <v>0</v>
      </c>
      <c r="AA48" s="49"/>
      <c r="AB48" s="50"/>
      <c r="AC48" s="209">
        <f>IF(OR(AC26=0,AI12=0),0,ABS(1000*AE48/(SQRT(3)*AC26*AI12)))</f>
        <v>0</v>
      </c>
      <c r="AD48" s="210"/>
      <c r="AE48" s="211">
        <v>0</v>
      </c>
      <c r="AF48" s="211"/>
      <c r="AG48" s="211"/>
      <c r="AH48" s="49">
        <f>-ABS(AE48)*TAN(ACOS(AI12))</f>
        <v>0</v>
      </c>
      <c r="AI48" s="49"/>
      <c r="AJ48" s="50"/>
      <c r="AK48" s="209">
        <f>IF(OR(AK26=0,AQ12=0),0,ABS(1000*AM48/(SQRT(3)*AK26*AQ12)))</f>
        <v>0</v>
      </c>
      <c r="AL48" s="210"/>
      <c r="AM48" s="211">
        <v>0</v>
      </c>
      <c r="AN48" s="211"/>
      <c r="AO48" s="211"/>
      <c r="AP48" s="49">
        <f>-ABS(AM48)*TAN(ACOS(AQ12))</f>
        <v>0</v>
      </c>
      <c r="AQ48" s="49"/>
      <c r="AR48" s="50"/>
    </row>
    <row r="49" spans="1:44" x14ac:dyDescent="0.2">
      <c r="A49" s="57" t="s">
        <v>111</v>
      </c>
      <c r="B49" s="58"/>
      <c r="C49" s="58"/>
      <c r="D49" s="58"/>
      <c r="E49" s="24">
        <v>47.3</v>
      </c>
      <c r="F49" s="24">
        <v>0.3</v>
      </c>
      <c r="G49" s="24">
        <v>48.7</v>
      </c>
      <c r="H49" s="24">
        <v>50</v>
      </c>
      <c r="I49" s="24"/>
      <c r="J49" s="24"/>
      <c r="K49" s="24"/>
      <c r="L49" s="21"/>
      <c r="M49" s="209">
        <f>IF(OR(M26=0,S12=0),0,ABS(1000*O49/(SQRT(3)*M26*S12)))</f>
        <v>1.0060936923503476</v>
      </c>
      <c r="N49" s="210"/>
      <c r="O49" s="211">
        <v>-1.7000000923871994E-2</v>
      </c>
      <c r="P49" s="211"/>
      <c r="Q49" s="211"/>
      <c r="R49" s="49">
        <f>-ABS(O49)*TAN(ACOS(S12))</f>
        <v>-7.2250005953014007E-3</v>
      </c>
      <c r="S49" s="49"/>
      <c r="T49" s="50"/>
      <c r="U49" s="209">
        <f>IF(OR(U26=0,AA12=0),0,ABS(1000*W49/(SQRT(3)*U26*AA12)))</f>
        <v>1.0060936923503476</v>
      </c>
      <c r="V49" s="210"/>
      <c r="W49" s="211">
        <v>-1.7000000923871994E-2</v>
      </c>
      <c r="X49" s="211"/>
      <c r="Y49" s="211"/>
      <c r="Z49" s="49">
        <f>-ABS(W49)*TAN(ACOS(AA12))</f>
        <v>-7.2250005953014007E-3</v>
      </c>
      <c r="AA49" s="49"/>
      <c r="AB49" s="50"/>
      <c r="AC49" s="209">
        <f>IF(OR(AC26=0,AI12=0),0,ABS(1000*AE49/(SQRT(3)*AC26*AI12)))</f>
        <v>1.0153715189051762</v>
      </c>
      <c r="AD49" s="210"/>
      <c r="AE49" s="211">
        <v>-1.7000000923871994E-2</v>
      </c>
      <c r="AF49" s="211"/>
      <c r="AG49" s="211"/>
      <c r="AH49" s="49">
        <f>-ABS(AE49)*TAN(ACOS(AI12))</f>
        <v>-7.6500002130865932E-3</v>
      </c>
      <c r="AI49" s="49"/>
      <c r="AJ49" s="50"/>
      <c r="AK49" s="209">
        <f>IF(OR(AK26=0,AQ12=0),0,ABS(1000*AM49/(SQRT(3)*AK26*AQ12)))</f>
        <v>1.0060936923503476</v>
      </c>
      <c r="AL49" s="210"/>
      <c r="AM49" s="211">
        <v>-1.7000000923871994E-2</v>
      </c>
      <c r="AN49" s="211"/>
      <c r="AO49" s="211"/>
      <c r="AP49" s="49">
        <f>-ABS(AM49)*TAN(ACOS(AQ12))</f>
        <v>-7.2250005953014007E-3</v>
      </c>
      <c r="AQ49" s="49"/>
      <c r="AR49" s="50"/>
    </row>
    <row r="50" spans="1:44" x14ac:dyDescent="0.2">
      <c r="A50" s="57" t="s">
        <v>112</v>
      </c>
      <c r="B50" s="58"/>
      <c r="C50" s="58"/>
      <c r="D50" s="58"/>
      <c r="E50" s="24">
        <v>47.3</v>
      </c>
      <c r="F50" s="24">
        <v>0.3</v>
      </c>
      <c r="G50" s="24">
        <v>48.7</v>
      </c>
      <c r="H50" s="24">
        <v>50</v>
      </c>
      <c r="I50" s="24"/>
      <c r="J50" s="24"/>
      <c r="K50" s="24"/>
      <c r="L50" s="21"/>
      <c r="M50" s="209">
        <f>IF(OR(M26=0,S12=0),0,ABS(1000*O50/(SQRT(3)*M26*S12)))</f>
        <v>6.4508355216385818</v>
      </c>
      <c r="N50" s="210"/>
      <c r="O50" s="211">
        <v>-0.10899999737739563</v>
      </c>
      <c r="P50" s="211"/>
      <c r="Q50" s="211"/>
      <c r="R50" s="49">
        <f>-ABS(O50)*TAN(ACOS(S12))</f>
        <v>-4.6325000184774368E-2</v>
      </c>
      <c r="S50" s="49"/>
      <c r="T50" s="50"/>
      <c r="U50" s="209">
        <f>IF(OR(U26=0,AA12=0),0,ABS(1000*W50/(SQRT(3)*U26*AA12)))</f>
        <v>6.4508355216385818</v>
      </c>
      <c r="V50" s="210"/>
      <c r="W50" s="211">
        <v>-0.10899999737739563</v>
      </c>
      <c r="X50" s="211"/>
      <c r="Y50" s="211"/>
      <c r="Z50" s="49">
        <f>-ABS(W50)*TAN(ACOS(AA12))</f>
        <v>-4.6325000184774368E-2</v>
      </c>
      <c r="AA50" s="49"/>
      <c r="AB50" s="50"/>
      <c r="AC50" s="209">
        <f>IF(OR(AC26=0,AI12=0),0,ABS(1000*AE50/(SQRT(3)*AC26*AI12)))</f>
        <v>6.5103227578259739</v>
      </c>
      <c r="AD50" s="210"/>
      <c r="AE50" s="211">
        <v>-0.10899999737739563</v>
      </c>
      <c r="AF50" s="211"/>
      <c r="AG50" s="211"/>
      <c r="AH50" s="49">
        <f>-ABS(AE50)*TAN(ACOS(AI12))</f>
        <v>-4.9049997520446802E-2</v>
      </c>
      <c r="AI50" s="49"/>
      <c r="AJ50" s="50"/>
      <c r="AK50" s="209">
        <f>IF(OR(AK26=0,AQ12=0),0,ABS(1000*AM50/(SQRT(3)*AK26*AQ12)))</f>
        <v>6.4508355216385818</v>
      </c>
      <c r="AL50" s="210"/>
      <c r="AM50" s="211">
        <v>-0.10899999737739563</v>
      </c>
      <c r="AN50" s="211"/>
      <c r="AO50" s="211"/>
      <c r="AP50" s="49">
        <f>-ABS(AM50)*TAN(ACOS(AQ12))</f>
        <v>-4.6325000184774368E-2</v>
      </c>
      <c r="AQ50" s="49"/>
      <c r="AR50" s="50"/>
    </row>
    <row r="51" spans="1:44" x14ac:dyDescent="0.2">
      <c r="A51" s="57" t="s">
        <v>113</v>
      </c>
      <c r="B51" s="58"/>
      <c r="C51" s="58"/>
      <c r="D51" s="58"/>
      <c r="E51" s="24">
        <v>47.6</v>
      </c>
      <c r="F51" s="24">
        <v>0.3</v>
      </c>
      <c r="G51" s="24">
        <v>48.8</v>
      </c>
      <c r="H51" s="24">
        <v>35</v>
      </c>
      <c r="I51" s="24"/>
      <c r="J51" s="24"/>
      <c r="K51" s="24"/>
      <c r="L51" s="21"/>
      <c r="M51" s="209">
        <f>IF(OR(M26=0,S12=0),0,ABS(1000*O51/(SQRT(3)*M26*S12)))</f>
        <v>202.69827417990564</v>
      </c>
      <c r="N51" s="210"/>
      <c r="O51" s="211">
        <v>-3.4249999523162842</v>
      </c>
      <c r="P51" s="211"/>
      <c r="Q51" s="211"/>
      <c r="R51" s="49">
        <f>-ABS(O51)*TAN(ACOS(S12))</f>
        <v>-1.4556250205636019</v>
      </c>
      <c r="S51" s="49"/>
      <c r="T51" s="50"/>
      <c r="U51" s="209">
        <f>IF(OR(U26=0,AA12=0),0,ABS(1000*W51/(SQRT(3)*U26*AA12)))</f>
        <v>201.63300522350445</v>
      </c>
      <c r="V51" s="210"/>
      <c r="W51" s="211">
        <v>-3.4070000648498535</v>
      </c>
      <c r="X51" s="211"/>
      <c r="Y51" s="211"/>
      <c r="Z51" s="49">
        <f>-ABS(W51)*TAN(ACOS(AA12))</f>
        <v>-1.4479750681757935</v>
      </c>
      <c r="AA51" s="49"/>
      <c r="AB51" s="50"/>
      <c r="AC51" s="209">
        <f>IF(OR(AC26=0,AI12=0),0,ABS(1000*AE51/(SQRT(3)*AC26*AI12)))</f>
        <v>204.38829877322698</v>
      </c>
      <c r="AD51" s="210"/>
      <c r="AE51" s="211">
        <v>-3.4219999313354492</v>
      </c>
      <c r="AF51" s="211"/>
      <c r="AG51" s="211"/>
      <c r="AH51" s="49">
        <f>-ABS(AE51)*TAN(ACOS(AI12))</f>
        <v>-1.5398999283075339</v>
      </c>
      <c r="AI51" s="49"/>
      <c r="AJ51" s="50"/>
      <c r="AK51" s="209">
        <f>IF(OR(AK26=0,AQ12=0),0,ABS(1000*AM51/(SQRT(3)*AK26*AQ12)))</f>
        <v>201.63300522350445</v>
      </c>
      <c r="AL51" s="210"/>
      <c r="AM51" s="211">
        <v>-3.4070000648498535</v>
      </c>
      <c r="AN51" s="211"/>
      <c r="AO51" s="211"/>
      <c r="AP51" s="49">
        <f>-ABS(AM51)*TAN(ACOS(AQ12))</f>
        <v>-1.4479750681757935</v>
      </c>
      <c r="AQ51" s="49"/>
      <c r="AR51" s="50"/>
    </row>
    <row r="52" spans="1:44" ht="13.5" thickBot="1" x14ac:dyDescent="0.25">
      <c r="A52" s="53" t="s">
        <v>114</v>
      </c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6"/>
      <c r="M52" s="47"/>
      <c r="N52" s="48"/>
      <c r="O52" s="42">
        <f>SUM(O47:Q51)</f>
        <v>0.4490000493824482</v>
      </c>
      <c r="P52" s="42"/>
      <c r="Q52" s="42"/>
      <c r="R52" s="42">
        <f>SUM(R47:T51)</f>
        <v>0.19082502634003817</v>
      </c>
      <c r="S52" s="42"/>
      <c r="T52" s="43"/>
      <c r="U52" s="47"/>
      <c r="V52" s="48"/>
      <c r="W52" s="42">
        <f>SUM(W47:Y51)</f>
        <v>0.46699993684887886</v>
      </c>
      <c r="X52" s="42"/>
      <c r="Y52" s="42"/>
      <c r="Z52" s="42">
        <f>SUM(Z47:AB51)</f>
        <v>0.19847497872784658</v>
      </c>
      <c r="AA52" s="42"/>
      <c r="AB52" s="43"/>
      <c r="AC52" s="47"/>
      <c r="AD52" s="48"/>
      <c r="AE52" s="42">
        <f>SUM(AE47:AG51)</f>
        <v>0.45200007036328316</v>
      </c>
      <c r="AF52" s="42"/>
      <c r="AG52" s="42"/>
      <c r="AH52" s="42">
        <f>SUM(AH47:AJ51)</f>
        <v>0.20340002627521692</v>
      </c>
      <c r="AI52" s="42"/>
      <c r="AJ52" s="43"/>
      <c r="AK52" s="47"/>
      <c r="AL52" s="48"/>
      <c r="AM52" s="42">
        <f>SUM(AM47:AO51)</f>
        <v>0.46699993684887886</v>
      </c>
      <c r="AN52" s="42"/>
      <c r="AO52" s="42"/>
      <c r="AP52" s="42">
        <f>SUM(AP47:AR51)</f>
        <v>0.19847497872784658</v>
      </c>
      <c r="AQ52" s="42"/>
      <c r="AR52" s="43"/>
    </row>
    <row r="53" spans="1:44" ht="13.5" thickBot="1" x14ac:dyDescent="0.25">
      <c r="A53" s="44" t="s">
        <v>115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6"/>
      <c r="M53" s="33"/>
      <c r="N53" s="34"/>
      <c r="O53" s="31">
        <f>SUM(O31:Q32)+SUM(O35:Q36)+SUM(O39:Q44)+SUM(O47:Q51)</f>
        <v>1.4980009682476521</v>
      </c>
      <c r="P53" s="31"/>
      <c r="Q53" s="31"/>
      <c r="R53" s="31">
        <f>SUM(R31:T32)+SUM(R35:T36)+SUM(R39:T44)+SUM(R47:T51)</f>
        <v>0.43648028900724034</v>
      </c>
      <c r="S53" s="31"/>
      <c r="T53" s="32"/>
      <c r="U53" s="33"/>
      <c r="V53" s="34"/>
      <c r="W53" s="31">
        <f>SUM(W31:Y32)+SUM(W35:Y36)+SUM(W39:Y44)+SUM(W47:Y51)</f>
        <v>1.8220007307827473</v>
      </c>
      <c r="X53" s="31"/>
      <c r="Y53" s="31"/>
      <c r="Z53" s="31">
        <f>SUM(Z31:AB32)+SUM(Z35:AB36)+SUM(Z39:AB44)+SUM(Z47:AB51)</f>
        <v>0.39311752124188593</v>
      </c>
      <c r="AA53" s="31"/>
      <c r="AB53" s="32"/>
      <c r="AC53" s="33"/>
      <c r="AD53" s="34"/>
      <c r="AE53" s="31">
        <f>SUM(AE31:AG32)+SUM(AE35:AG36)+SUM(AE39:AG44)+SUM(AE47:AG51)</f>
        <v>1.3699995763599873</v>
      </c>
      <c r="AF53" s="31"/>
      <c r="AG53" s="31"/>
      <c r="AH53" s="31">
        <f>SUM(AH31:AJ32)+SUM(AH35:AJ36)+SUM(AH39:AJ44)+SUM(AH47:AJ51)</f>
        <v>0.3957965803284636</v>
      </c>
      <c r="AI53" s="31"/>
      <c r="AJ53" s="32"/>
      <c r="AK53" s="33"/>
      <c r="AL53" s="34"/>
      <c r="AM53" s="31">
        <f>SUM(AM31:AO32)+SUM(AM35:AO36)+SUM(AM39:AO44)+SUM(AM47:AO51)</f>
        <v>0.56099973991513252</v>
      </c>
      <c r="AN53" s="31"/>
      <c r="AO53" s="31"/>
      <c r="AP53" s="31">
        <f>SUM(AP31:AR32)+SUM(AP35:AR36)+SUM(AP39:AR44)+SUM(AP47:AR51)</f>
        <v>0.42508687188215155</v>
      </c>
      <c r="AQ53" s="31"/>
      <c r="AR53" s="32"/>
    </row>
    <row r="54" spans="1:44" ht="13.5" thickBo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</row>
    <row r="55" spans="1:44" ht="13.5" thickBot="1" x14ac:dyDescent="0.25">
      <c r="A55" s="36" t="s">
        <v>78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39" t="s">
        <v>117</v>
      </c>
      <c r="N55" s="40"/>
      <c r="O55" s="40"/>
      <c r="P55" s="40"/>
      <c r="Q55" s="40"/>
      <c r="R55" s="40"/>
      <c r="S55" s="40"/>
      <c r="T55" s="41"/>
      <c r="U55" s="39" t="s">
        <v>116</v>
      </c>
      <c r="V55" s="40"/>
      <c r="W55" s="40"/>
      <c r="X55" s="40"/>
      <c r="Y55" s="40"/>
      <c r="Z55" s="40"/>
      <c r="AA55" s="40"/>
      <c r="AB55" s="41"/>
      <c r="AC55" s="39" t="s">
        <v>116</v>
      </c>
      <c r="AD55" s="40"/>
      <c r="AE55" s="40"/>
      <c r="AF55" s="40"/>
      <c r="AG55" s="40"/>
      <c r="AH55" s="40"/>
      <c r="AI55" s="40"/>
      <c r="AJ55" s="41"/>
      <c r="AK55" s="39" t="s">
        <v>532</v>
      </c>
      <c r="AL55" s="40"/>
      <c r="AM55" s="40"/>
      <c r="AN55" s="40"/>
      <c r="AO55" s="40"/>
      <c r="AP55" s="40"/>
      <c r="AQ55" s="40"/>
      <c r="AR55" s="41"/>
    </row>
    <row r="60" spans="1:44" x14ac:dyDescent="0.2">
      <c r="F60" s="22" t="s">
        <v>118</v>
      </c>
    </row>
    <row r="61" spans="1:44" x14ac:dyDescent="0.2">
      <c r="F61" s="22" t="s">
        <v>119</v>
      </c>
      <c r="AB61" s="22" t="s">
        <v>120</v>
      </c>
    </row>
    <row r="64" spans="1:44" x14ac:dyDescent="0.2">
      <c r="F64" s="22" t="s">
        <v>121</v>
      </c>
      <c r="AB64" s="22" t="s">
        <v>122</v>
      </c>
    </row>
    <row r="67" spans="3:3" x14ac:dyDescent="0.2">
      <c r="C67" s="22" t="s">
        <v>123</v>
      </c>
    </row>
    <row r="68" spans="3:3" x14ac:dyDescent="0.2">
      <c r="C68" s="22" t="s">
        <v>124</v>
      </c>
    </row>
    <row r="69" spans="3:3" x14ac:dyDescent="0.2">
      <c r="C69" s="22" t="s">
        <v>125</v>
      </c>
    </row>
  </sheetData>
  <mergeCells count="608">
    <mergeCell ref="AH53:AJ53"/>
    <mergeCell ref="AK53:AL53"/>
    <mergeCell ref="AM53:AO53"/>
    <mergeCell ref="AP53:AR53"/>
    <mergeCell ref="A54:AR54"/>
    <mergeCell ref="A55:L55"/>
    <mergeCell ref="M55:T55"/>
    <mergeCell ref="U55:AB55"/>
    <mergeCell ref="AC55:AJ55"/>
    <mergeCell ref="AK55:AR55"/>
    <mergeCell ref="AP52:AR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L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48:D48"/>
    <mergeCell ref="M48:N48"/>
    <mergeCell ref="O48:Q48"/>
    <mergeCell ref="R48:T48"/>
    <mergeCell ref="U48:V48"/>
    <mergeCell ref="W48:Y48"/>
    <mergeCell ref="AC47:AD47"/>
    <mergeCell ref="AE47:AG47"/>
    <mergeCell ref="AH47:AJ47"/>
    <mergeCell ref="AK47:AL47"/>
    <mergeCell ref="AM47:AO47"/>
    <mergeCell ref="AP47:AR47"/>
    <mergeCell ref="AP45:AR45"/>
    <mergeCell ref="A46:D46"/>
    <mergeCell ref="E46:AR46"/>
    <mergeCell ref="A47:D47"/>
    <mergeCell ref="M47:N47"/>
    <mergeCell ref="O47:Q47"/>
    <mergeCell ref="R47:T47"/>
    <mergeCell ref="U47:V47"/>
    <mergeCell ref="W47:Y47"/>
    <mergeCell ref="Z47:AB47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L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37:AJ37"/>
    <mergeCell ref="AK37:AL37"/>
    <mergeCell ref="AM37:AO37"/>
    <mergeCell ref="AP37:AR37"/>
    <mergeCell ref="A38:D38"/>
    <mergeCell ref="E38:AR38"/>
    <mergeCell ref="AP36:AR36"/>
    <mergeCell ref="A37:L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36:D36"/>
    <mergeCell ref="M36:N36"/>
    <mergeCell ref="O36:Q36"/>
    <mergeCell ref="R36:T36"/>
    <mergeCell ref="U36:V36"/>
    <mergeCell ref="W36:Y36"/>
    <mergeCell ref="AC35:AD35"/>
    <mergeCell ref="AE35:AG35"/>
    <mergeCell ref="AH35:AJ35"/>
    <mergeCell ref="AK35:AL35"/>
    <mergeCell ref="AM35:AO35"/>
    <mergeCell ref="AP35:AR35"/>
    <mergeCell ref="AP33:AR33"/>
    <mergeCell ref="A34:D34"/>
    <mergeCell ref="E34:AR34"/>
    <mergeCell ref="A35:D35"/>
    <mergeCell ref="M35:N35"/>
    <mergeCell ref="O35:Q35"/>
    <mergeCell ref="R35:T35"/>
    <mergeCell ref="U35:V35"/>
    <mergeCell ref="W35:Y35"/>
    <mergeCell ref="Z35:AB35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L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2"/>
  <sheetViews>
    <sheetView workbookViewId="0">
      <pane ySplit="3" topLeftCell="A4" activePane="bottomLeft" state="frozenSplit"/>
      <selection pane="bottomLeft" activeCell="M52" sqref="M52:AB52"/>
    </sheetView>
  </sheetViews>
  <sheetFormatPr defaultRowHeight="12.75" x14ac:dyDescent="0.2"/>
  <cols>
    <col min="1" max="4" width="7.140625" style="18" customWidth="1"/>
    <col min="5" max="12" width="5.28515625" style="18" customWidth="1"/>
    <col min="13" max="44" width="3.28515625" style="18" customWidth="1"/>
    <col min="45" max="16384" width="9.140625" style="18"/>
  </cols>
  <sheetData>
    <row r="1" spans="1:44" ht="30" customHeight="1" x14ac:dyDescent="0.2">
      <c r="A1" s="201" t="s">
        <v>126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20" t="s">
        <v>3</v>
      </c>
      <c r="B5" s="14" t="s">
        <v>4</v>
      </c>
      <c r="C5" s="14" t="s">
        <v>5</v>
      </c>
      <c r="D5" s="17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12" t="s">
        <v>15</v>
      </c>
      <c r="B6" s="13">
        <v>3.2000000476837158</v>
      </c>
      <c r="C6" s="16">
        <v>1.2000000104308128E-2</v>
      </c>
      <c r="D6" s="6">
        <v>0.14399999380111694</v>
      </c>
      <c r="E6" s="111">
        <v>35</v>
      </c>
      <c r="F6" s="112"/>
      <c r="G6" s="113" t="s">
        <v>16</v>
      </c>
      <c r="H6" s="113"/>
      <c r="I6" s="195">
        <v>3.7999998778104782E-2</v>
      </c>
      <c r="J6" s="195"/>
      <c r="K6" s="195">
        <v>6.75</v>
      </c>
      <c r="L6" s="196"/>
      <c r="M6" s="219">
        <v>0</v>
      </c>
      <c r="N6" s="218"/>
      <c r="O6" s="213">
        <v>0</v>
      </c>
      <c r="P6" s="213"/>
      <c r="Q6" s="213">
        <v>0</v>
      </c>
      <c r="R6" s="213"/>
      <c r="S6" s="214">
        <v>0</v>
      </c>
      <c r="T6" s="215"/>
      <c r="U6" s="217">
        <v>0</v>
      </c>
      <c r="V6" s="218"/>
      <c r="W6" s="213">
        <v>0</v>
      </c>
      <c r="X6" s="213"/>
      <c r="Y6" s="213">
        <v>0</v>
      </c>
      <c r="Z6" s="213"/>
      <c r="AA6" s="214">
        <v>0</v>
      </c>
      <c r="AB6" s="215"/>
      <c r="AC6" s="217">
        <v>0</v>
      </c>
      <c r="AD6" s="218"/>
      <c r="AE6" s="213">
        <v>0</v>
      </c>
      <c r="AF6" s="213"/>
      <c r="AG6" s="213">
        <v>0</v>
      </c>
      <c r="AH6" s="213"/>
      <c r="AI6" s="214">
        <v>0</v>
      </c>
      <c r="AJ6" s="215"/>
      <c r="AK6" s="217">
        <v>0</v>
      </c>
      <c r="AL6" s="218"/>
      <c r="AM6" s="213">
        <v>0</v>
      </c>
      <c r="AN6" s="213"/>
      <c r="AO6" s="213">
        <v>0</v>
      </c>
      <c r="AP6" s="213"/>
      <c r="AQ6" s="214">
        <v>0</v>
      </c>
      <c r="AR6" s="215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3.7999998778104782E-2</v>
      </c>
      <c r="J7" s="190"/>
      <c r="K7" s="190">
        <f>K6</f>
        <v>6.75</v>
      </c>
      <c r="L7" s="191"/>
      <c r="M7" s="216">
        <v>0</v>
      </c>
      <c r="N7" s="62"/>
      <c r="O7" s="59">
        <v>0</v>
      </c>
      <c r="P7" s="59"/>
      <c r="Q7" s="59">
        <v>0</v>
      </c>
      <c r="R7" s="59"/>
      <c r="S7" s="190">
        <v>0</v>
      </c>
      <c r="T7" s="191"/>
      <c r="U7" s="61">
        <v>0</v>
      </c>
      <c r="V7" s="62"/>
      <c r="W7" s="59">
        <v>0</v>
      </c>
      <c r="X7" s="59"/>
      <c r="Y7" s="59">
        <v>0</v>
      </c>
      <c r="Z7" s="59"/>
      <c r="AA7" s="190">
        <v>0</v>
      </c>
      <c r="AB7" s="191"/>
      <c r="AC7" s="61">
        <v>0</v>
      </c>
      <c r="AD7" s="62"/>
      <c r="AE7" s="59">
        <v>0</v>
      </c>
      <c r="AF7" s="59"/>
      <c r="AG7" s="59">
        <v>0</v>
      </c>
      <c r="AH7" s="59"/>
      <c r="AI7" s="190">
        <v>0</v>
      </c>
      <c r="AJ7" s="191"/>
      <c r="AK7" s="61">
        <v>0</v>
      </c>
      <c r="AL7" s="62"/>
      <c r="AM7" s="59">
        <v>0</v>
      </c>
      <c r="AN7" s="59"/>
      <c r="AO7" s="59">
        <v>0</v>
      </c>
      <c r="AP7" s="59"/>
      <c r="AQ7" s="190">
        <v>0</v>
      </c>
      <c r="AR7" s="191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60" t="s">
        <v>248</v>
      </c>
      <c r="N8" s="160"/>
      <c r="O8" s="160"/>
      <c r="P8" s="160"/>
      <c r="Q8" s="160"/>
      <c r="R8" s="160"/>
      <c r="S8" s="160"/>
      <c r="T8" s="161"/>
      <c r="U8" s="159" t="s">
        <v>248</v>
      </c>
      <c r="V8" s="160"/>
      <c r="W8" s="160"/>
      <c r="X8" s="160"/>
      <c r="Y8" s="160"/>
      <c r="Z8" s="160"/>
      <c r="AA8" s="160"/>
      <c r="AB8" s="161"/>
      <c r="AC8" s="159" t="s">
        <v>248</v>
      </c>
      <c r="AD8" s="160"/>
      <c r="AE8" s="160"/>
      <c r="AF8" s="160"/>
      <c r="AG8" s="160"/>
      <c r="AH8" s="160"/>
      <c r="AI8" s="160"/>
      <c r="AJ8" s="161"/>
      <c r="AK8" s="159" t="s">
        <v>248</v>
      </c>
      <c r="AL8" s="160"/>
      <c r="AM8" s="160"/>
      <c r="AN8" s="160"/>
      <c r="AO8" s="160"/>
      <c r="AP8" s="160"/>
      <c r="AQ8" s="160"/>
      <c r="AR8" s="161"/>
    </row>
    <row r="9" spans="1:44" x14ac:dyDescent="0.2">
      <c r="A9" s="12" t="s">
        <v>19</v>
      </c>
      <c r="B9" s="13">
        <v>3.2000000476837158</v>
      </c>
      <c r="C9" s="16">
        <v>1.2000000104308128E-2</v>
      </c>
      <c r="D9" s="6">
        <v>0.14399999380111694</v>
      </c>
      <c r="E9" s="111">
        <v>35</v>
      </c>
      <c r="F9" s="112"/>
      <c r="G9" s="113" t="s">
        <v>20</v>
      </c>
      <c r="H9" s="113"/>
      <c r="I9" s="195">
        <v>3.7999998778104782E-2</v>
      </c>
      <c r="J9" s="195"/>
      <c r="K9" s="195">
        <v>6.8000001907348633</v>
      </c>
      <c r="L9" s="196"/>
      <c r="M9" s="197">
        <v>14</v>
      </c>
      <c r="N9" s="194"/>
      <c r="O9" s="182">
        <f>M17</f>
        <v>0.63456794939961791</v>
      </c>
      <c r="P9" s="182"/>
      <c r="Q9" s="182">
        <f>R17</f>
        <v>0.6716671983475907</v>
      </c>
      <c r="R9" s="182"/>
      <c r="S9" s="183">
        <f>IF(O9=0,0,COS(ATAN(Q9/O9)))</f>
        <v>0.68674684565781752</v>
      </c>
      <c r="T9" s="184"/>
      <c r="U9" s="193">
        <v>15</v>
      </c>
      <c r="V9" s="194"/>
      <c r="W9" s="182">
        <f>U17</f>
        <v>0.592913638605718</v>
      </c>
      <c r="X9" s="182"/>
      <c r="Y9" s="182">
        <f>Z17</f>
        <v>0.6356316922526537</v>
      </c>
      <c r="Z9" s="182"/>
      <c r="AA9" s="183">
        <f>IF(W9=0,0,COS(ATAN(Y9/W9)))</f>
        <v>0.68210757336780525</v>
      </c>
      <c r="AB9" s="184"/>
      <c r="AC9" s="193">
        <v>15</v>
      </c>
      <c r="AD9" s="194"/>
      <c r="AE9" s="182">
        <f>AC17</f>
        <v>0.592913638605718</v>
      </c>
      <c r="AF9" s="182"/>
      <c r="AG9" s="182">
        <f>AH17</f>
        <v>0.6356316922526537</v>
      </c>
      <c r="AH9" s="182"/>
      <c r="AI9" s="183">
        <f>IF(AE9=0,0,COS(ATAN(AG9/AE9)))</f>
        <v>0.68210757336780525</v>
      </c>
      <c r="AJ9" s="184"/>
      <c r="AK9" s="193">
        <v>16</v>
      </c>
      <c r="AL9" s="194"/>
      <c r="AM9" s="182">
        <f>AK17</f>
        <v>0.65957080656218958</v>
      </c>
      <c r="AN9" s="182"/>
      <c r="AO9" s="182">
        <f>AP17</f>
        <v>0.69334731520170745</v>
      </c>
      <c r="AP9" s="182"/>
      <c r="AQ9" s="183">
        <f>IF(AM9=0,0,COS(ATAN(AO9/AM9)))</f>
        <v>0.68923862347272424</v>
      </c>
      <c r="AR9" s="184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20</v>
      </c>
      <c r="H10" s="106"/>
      <c r="I10" s="190">
        <f>I9</f>
        <v>3.7999998778104782E-2</v>
      </c>
      <c r="J10" s="190"/>
      <c r="K10" s="190">
        <f>K9</f>
        <v>6.8000001907348633</v>
      </c>
      <c r="L10" s="191"/>
      <c r="M10" s="192">
        <v>75</v>
      </c>
      <c r="N10" s="52"/>
      <c r="O10" s="49">
        <f>SQRT(3)*M24*M10*S10/1000</f>
        <v>0.62016075720974906</v>
      </c>
      <c r="P10" s="49"/>
      <c r="Q10" s="49">
        <f>SQRT(3)*M24*M10*SIN(ACOS(S10))/1000</f>
        <v>0.51388286146335049</v>
      </c>
      <c r="R10" s="49"/>
      <c r="S10" s="179">
        <v>0.76999998092651367</v>
      </c>
      <c r="T10" s="180"/>
      <c r="U10" s="51">
        <v>70</v>
      </c>
      <c r="V10" s="52"/>
      <c r="W10" s="49">
        <f>SQRT(3)*U24*U10*AA10/1000</f>
        <v>0.57881670672909913</v>
      </c>
      <c r="X10" s="49"/>
      <c r="Y10" s="49">
        <f>SQRT(3)*U24*U10*SIN(ACOS(AA10))/1000</f>
        <v>0.47962400403246053</v>
      </c>
      <c r="Z10" s="49"/>
      <c r="AA10" s="179">
        <v>0.76999998092651367</v>
      </c>
      <c r="AB10" s="180"/>
      <c r="AC10" s="51">
        <v>70</v>
      </c>
      <c r="AD10" s="52"/>
      <c r="AE10" s="49">
        <f>SQRT(3)*AC24*AC10*AI10/1000</f>
        <v>0.57881670672909913</v>
      </c>
      <c r="AF10" s="49"/>
      <c r="AG10" s="49">
        <f>SQRT(3)*AC24*AC10*SIN(ACOS(AI10))/1000</f>
        <v>0.47962400403246053</v>
      </c>
      <c r="AH10" s="49"/>
      <c r="AI10" s="179">
        <v>0.76999998092651367</v>
      </c>
      <c r="AJ10" s="180"/>
      <c r="AK10" s="51">
        <v>78</v>
      </c>
      <c r="AL10" s="52"/>
      <c r="AM10" s="49">
        <f>SQRT(3)*AK24*AK10*AQ10/1000</f>
        <v>0.64496718749813897</v>
      </c>
      <c r="AN10" s="49"/>
      <c r="AO10" s="49">
        <f>SQRT(3)*AK24*AK10*SIN(ACOS(AQ10))/1000</f>
        <v>0.53443817592188447</v>
      </c>
      <c r="AP10" s="49"/>
      <c r="AQ10" s="179">
        <v>0.76999998092651367</v>
      </c>
      <c r="AR10" s="180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3</v>
      </c>
      <c r="N11" s="176"/>
      <c r="O11" s="176"/>
      <c r="P11" s="160" t="s">
        <v>18</v>
      </c>
      <c r="Q11" s="160"/>
      <c r="R11" s="173"/>
      <c r="S11" s="173"/>
      <c r="T11" s="174"/>
      <c r="U11" s="175">
        <v>3</v>
      </c>
      <c r="V11" s="176"/>
      <c r="W11" s="176"/>
      <c r="X11" s="160" t="s">
        <v>18</v>
      </c>
      <c r="Y11" s="160"/>
      <c r="Z11" s="173"/>
      <c r="AA11" s="173"/>
      <c r="AB11" s="174"/>
      <c r="AC11" s="175">
        <v>3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3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86" t="s">
        <v>21</v>
      </c>
      <c r="B12" s="79"/>
      <c r="C12" s="79"/>
      <c r="D12" s="79"/>
      <c r="E12" s="177" t="s">
        <v>22</v>
      </c>
      <c r="F12" s="113"/>
      <c r="G12" s="113"/>
      <c r="H12" s="113"/>
      <c r="I12" s="113"/>
      <c r="J12" s="113"/>
      <c r="K12" s="113"/>
      <c r="L12" s="114"/>
      <c r="M12" s="178">
        <f>SUM(M6,M9)</f>
        <v>14</v>
      </c>
      <c r="N12" s="167"/>
      <c r="O12" s="171">
        <f>SUM(O6,O9)</f>
        <v>0.63456794939961791</v>
      </c>
      <c r="P12" s="167"/>
      <c r="Q12" s="171">
        <f>SUM(Q6,Q9)</f>
        <v>0.6716671983475907</v>
      </c>
      <c r="R12" s="167"/>
      <c r="S12" s="167"/>
      <c r="T12" s="168"/>
      <c r="U12" s="172">
        <f>SUM(U6,U9)</f>
        <v>15</v>
      </c>
      <c r="V12" s="167"/>
      <c r="W12" s="171">
        <f>SUM(W6,W9)</f>
        <v>0.592913638605718</v>
      </c>
      <c r="X12" s="167"/>
      <c r="Y12" s="171">
        <f>SUM(Y6,Y9)</f>
        <v>0.6356316922526537</v>
      </c>
      <c r="Z12" s="167"/>
      <c r="AA12" s="167"/>
      <c r="AB12" s="168"/>
      <c r="AC12" s="172">
        <f>SUM(AC6,AC9)</f>
        <v>15</v>
      </c>
      <c r="AD12" s="167"/>
      <c r="AE12" s="171">
        <f>SUM(AE6,AE9)</f>
        <v>0.592913638605718</v>
      </c>
      <c r="AF12" s="167"/>
      <c r="AG12" s="171">
        <f>SUM(AG6,AG9)</f>
        <v>0.6356316922526537</v>
      </c>
      <c r="AH12" s="167"/>
      <c r="AI12" s="167"/>
      <c r="AJ12" s="168"/>
      <c r="AK12" s="172">
        <f>SUM(AK6,AK9)</f>
        <v>16</v>
      </c>
      <c r="AL12" s="167"/>
      <c r="AM12" s="171">
        <f>SUM(AM6,AM9)</f>
        <v>0.65957080656218958</v>
      </c>
      <c r="AN12" s="167"/>
      <c r="AO12" s="171">
        <f>SUM(AO6,AO9)</f>
        <v>0.69334731520170745</v>
      </c>
      <c r="AP12" s="167"/>
      <c r="AQ12" s="167"/>
      <c r="AR12" s="168"/>
    </row>
    <row r="13" spans="1:44" ht="13.5" thickBot="1" x14ac:dyDescent="0.25">
      <c r="A13" s="87"/>
      <c r="B13" s="82"/>
      <c r="C13" s="82"/>
      <c r="D13" s="82"/>
      <c r="E13" s="169" t="s">
        <v>23</v>
      </c>
      <c r="F13" s="99"/>
      <c r="G13" s="99"/>
      <c r="H13" s="99"/>
      <c r="I13" s="99"/>
      <c r="J13" s="99"/>
      <c r="K13" s="99"/>
      <c r="L13" s="100"/>
      <c r="M13" s="170">
        <f>SUM(M7,M10)</f>
        <v>75</v>
      </c>
      <c r="N13" s="165"/>
      <c r="O13" s="63">
        <f>SUM(O7,O10)</f>
        <v>0.62016075720974906</v>
      </c>
      <c r="P13" s="165"/>
      <c r="Q13" s="63">
        <f>SUM(Q7,Q10)</f>
        <v>0.51388286146335049</v>
      </c>
      <c r="R13" s="165"/>
      <c r="S13" s="165"/>
      <c r="T13" s="166"/>
      <c r="U13" s="65">
        <f>SUM(U7,U10)</f>
        <v>70</v>
      </c>
      <c r="V13" s="165"/>
      <c r="W13" s="63">
        <f>SUM(W7,W10)</f>
        <v>0.57881670672909913</v>
      </c>
      <c r="X13" s="165"/>
      <c r="Y13" s="63">
        <f>SUM(Y7,Y10)</f>
        <v>0.47962400403246053</v>
      </c>
      <c r="Z13" s="165"/>
      <c r="AA13" s="165"/>
      <c r="AB13" s="166"/>
      <c r="AC13" s="65">
        <f>SUM(AC7,AC10)</f>
        <v>70</v>
      </c>
      <c r="AD13" s="165"/>
      <c r="AE13" s="63">
        <f>SUM(AE7,AE10)</f>
        <v>0.57881670672909913</v>
      </c>
      <c r="AF13" s="165"/>
      <c r="AG13" s="63">
        <f>SUM(AG7,AG10)</f>
        <v>0.47962400403246053</v>
      </c>
      <c r="AH13" s="165"/>
      <c r="AI13" s="165"/>
      <c r="AJ13" s="166"/>
      <c r="AK13" s="65">
        <f>SUM(AK7,AK10)</f>
        <v>78</v>
      </c>
      <c r="AL13" s="165"/>
      <c r="AM13" s="63">
        <f>SUM(AM7,AM10)</f>
        <v>0.64496718749813897</v>
      </c>
      <c r="AN13" s="165"/>
      <c r="AO13" s="63">
        <f>SUM(AO7,AO10)</f>
        <v>0.53443817592188447</v>
      </c>
      <c r="AP13" s="165"/>
      <c r="AQ13" s="165"/>
      <c r="AR13" s="166"/>
    </row>
    <row r="14" spans="1:44" x14ac:dyDescent="0.2">
      <c r="A14" s="86" t="s">
        <v>24</v>
      </c>
      <c r="B14" s="79"/>
      <c r="C14" s="79"/>
      <c r="D14" s="79"/>
      <c r="E14" s="79" t="s">
        <v>25</v>
      </c>
      <c r="F14" s="79"/>
      <c r="G14" s="79"/>
      <c r="H14" s="79"/>
      <c r="I14" s="154" t="s">
        <v>15</v>
      </c>
      <c r="J14" s="155"/>
      <c r="K14" s="155"/>
      <c r="L14" s="156"/>
      <c r="M14" s="163">
        <v>0</v>
      </c>
      <c r="N14" s="163"/>
      <c r="O14" s="163"/>
      <c r="P14" s="164" t="s">
        <v>26</v>
      </c>
      <c r="Q14" s="164"/>
      <c r="R14" s="157">
        <v>0</v>
      </c>
      <c r="S14" s="157"/>
      <c r="T14" s="158"/>
      <c r="U14" s="162">
        <v>0</v>
      </c>
      <c r="V14" s="163"/>
      <c r="W14" s="163"/>
      <c r="X14" s="164" t="s">
        <v>26</v>
      </c>
      <c r="Y14" s="164"/>
      <c r="Z14" s="157">
        <v>0</v>
      </c>
      <c r="AA14" s="157"/>
      <c r="AB14" s="158"/>
      <c r="AC14" s="162">
        <v>0</v>
      </c>
      <c r="AD14" s="163"/>
      <c r="AE14" s="163"/>
      <c r="AF14" s="164" t="s">
        <v>26</v>
      </c>
      <c r="AG14" s="164"/>
      <c r="AH14" s="157">
        <v>0</v>
      </c>
      <c r="AI14" s="157"/>
      <c r="AJ14" s="158"/>
      <c r="AK14" s="162">
        <v>0</v>
      </c>
      <c r="AL14" s="163"/>
      <c r="AM14" s="163"/>
      <c r="AN14" s="164" t="s">
        <v>26</v>
      </c>
      <c r="AO14" s="164"/>
      <c r="AP14" s="157">
        <v>0</v>
      </c>
      <c r="AQ14" s="157"/>
      <c r="AR14" s="158"/>
    </row>
    <row r="15" spans="1:44" ht="13.5" thickBot="1" x14ac:dyDescent="0.25">
      <c r="A15" s="87"/>
      <c r="B15" s="82"/>
      <c r="C15" s="82"/>
      <c r="D15" s="82"/>
      <c r="E15" s="82"/>
      <c r="F15" s="82"/>
      <c r="G15" s="82"/>
      <c r="H15" s="82"/>
      <c r="I15" s="159" t="s">
        <v>19</v>
      </c>
      <c r="J15" s="160"/>
      <c r="K15" s="160"/>
      <c r="L15" s="161"/>
      <c r="M15" s="145">
        <f>I9*(POWER(O10,2)+POWER(Q10,2))/POWER(B9,2)</f>
        <v>2.407192085560761E-3</v>
      </c>
      <c r="N15" s="145"/>
      <c r="O15" s="145"/>
      <c r="P15" s="146" t="s">
        <v>26</v>
      </c>
      <c r="Q15" s="146"/>
      <c r="R15" s="142">
        <f>K9*(POWER(O10,2)+POWER(Q10,2))/(100*B9)</f>
        <v>1.3784343083123209E-2</v>
      </c>
      <c r="S15" s="142"/>
      <c r="T15" s="143"/>
      <c r="U15" s="144">
        <f>I9*(POWER(W10,2)+POWER(Y10,2))/POWER(B9,2)</f>
        <v>2.0969317723107074E-3</v>
      </c>
      <c r="V15" s="145"/>
      <c r="W15" s="145"/>
      <c r="X15" s="146" t="s">
        <v>26</v>
      </c>
      <c r="Y15" s="146"/>
      <c r="Z15" s="142">
        <f>K9*(POWER(W10,2)+POWER(Y10,2))/(100*B9)</f>
        <v>1.2007694419076217E-2</v>
      </c>
      <c r="AA15" s="142"/>
      <c r="AB15" s="143"/>
      <c r="AC15" s="144">
        <f>I9*(POWER(AE10,2)+POWER(AG10,2))/POWER(B9,2)</f>
        <v>2.0969317723107074E-3</v>
      </c>
      <c r="AD15" s="145"/>
      <c r="AE15" s="145"/>
      <c r="AF15" s="146" t="s">
        <v>26</v>
      </c>
      <c r="AG15" s="146"/>
      <c r="AH15" s="142">
        <f>K9*(POWER(AE10,2)+POWER(AG10,2))/(100*B9)</f>
        <v>1.2007694419076217E-2</v>
      </c>
      <c r="AI15" s="142"/>
      <c r="AJ15" s="143"/>
      <c r="AK15" s="144">
        <f>I9*(POWER(AM10,2)+POWER(AO10,2))/POWER(B9,2)</f>
        <v>2.6036189597425188E-3</v>
      </c>
      <c r="AL15" s="145"/>
      <c r="AM15" s="145"/>
      <c r="AN15" s="146" t="s">
        <v>26</v>
      </c>
      <c r="AO15" s="146"/>
      <c r="AP15" s="142">
        <f>K9*(POWER(AM10,2)+POWER(AO10,2))/(100*B9)</f>
        <v>1.490914547870606E-2</v>
      </c>
      <c r="AQ15" s="142"/>
      <c r="AR15" s="143"/>
    </row>
    <row r="16" spans="1:44" x14ac:dyDescent="0.2">
      <c r="A16" s="147" t="s">
        <v>27</v>
      </c>
      <c r="B16" s="148"/>
      <c r="C16" s="148"/>
      <c r="D16" s="148"/>
      <c r="E16" s="79" t="s">
        <v>28</v>
      </c>
      <c r="F16" s="79"/>
      <c r="G16" s="79"/>
      <c r="H16" s="79"/>
      <c r="I16" s="154" t="s">
        <v>15</v>
      </c>
      <c r="J16" s="155"/>
      <c r="K16" s="155"/>
      <c r="L16" s="156"/>
      <c r="M16" s="135">
        <v>0</v>
      </c>
      <c r="N16" s="135"/>
      <c r="O16" s="135"/>
      <c r="P16" s="136" t="s">
        <v>26</v>
      </c>
      <c r="Q16" s="136"/>
      <c r="R16" s="137">
        <v>0</v>
      </c>
      <c r="S16" s="137"/>
      <c r="T16" s="138"/>
      <c r="U16" s="134">
        <v>0</v>
      </c>
      <c r="V16" s="135"/>
      <c r="W16" s="135"/>
      <c r="X16" s="136" t="s">
        <v>26</v>
      </c>
      <c r="Y16" s="136"/>
      <c r="Z16" s="137">
        <v>0</v>
      </c>
      <c r="AA16" s="137"/>
      <c r="AB16" s="138"/>
      <c r="AC16" s="134">
        <v>0</v>
      </c>
      <c r="AD16" s="135"/>
      <c r="AE16" s="135"/>
      <c r="AF16" s="136" t="s">
        <v>26</v>
      </c>
      <c r="AG16" s="136"/>
      <c r="AH16" s="137">
        <v>0</v>
      </c>
      <c r="AI16" s="137"/>
      <c r="AJ16" s="138"/>
      <c r="AK16" s="134">
        <v>0</v>
      </c>
      <c r="AL16" s="135"/>
      <c r="AM16" s="135"/>
      <c r="AN16" s="136" t="s">
        <v>26</v>
      </c>
      <c r="AO16" s="136"/>
      <c r="AP16" s="137">
        <v>0</v>
      </c>
      <c r="AQ16" s="137"/>
      <c r="AR16" s="138"/>
    </row>
    <row r="17" spans="1:44" x14ac:dyDescent="0.2">
      <c r="A17" s="149"/>
      <c r="B17" s="150"/>
      <c r="C17" s="150"/>
      <c r="D17" s="150"/>
      <c r="E17" s="153"/>
      <c r="F17" s="153"/>
      <c r="G17" s="153"/>
      <c r="H17" s="153"/>
      <c r="I17" s="139" t="s">
        <v>19</v>
      </c>
      <c r="J17" s="140"/>
      <c r="K17" s="140"/>
      <c r="L17" s="141"/>
      <c r="M17" s="130">
        <f>SUM(O10:P10)+C9+M15</f>
        <v>0.63456794939961791</v>
      </c>
      <c r="N17" s="130"/>
      <c r="O17" s="130"/>
      <c r="P17" s="131" t="s">
        <v>26</v>
      </c>
      <c r="Q17" s="131"/>
      <c r="R17" s="132">
        <f>SUM(Q10:R10)+D9+R15</f>
        <v>0.6716671983475907</v>
      </c>
      <c r="S17" s="132"/>
      <c r="T17" s="133"/>
      <c r="U17" s="129">
        <f>SUM(W10:X10)+C9+U15</f>
        <v>0.592913638605718</v>
      </c>
      <c r="V17" s="130"/>
      <c r="W17" s="130"/>
      <c r="X17" s="131" t="s">
        <v>26</v>
      </c>
      <c r="Y17" s="131"/>
      <c r="Z17" s="132">
        <f>SUM(Y10:Z10)+D9+Z15</f>
        <v>0.6356316922526537</v>
      </c>
      <c r="AA17" s="132"/>
      <c r="AB17" s="133"/>
      <c r="AC17" s="129">
        <f>SUM(AE10:AF10)+C9+AC15</f>
        <v>0.592913638605718</v>
      </c>
      <c r="AD17" s="130"/>
      <c r="AE17" s="130"/>
      <c r="AF17" s="131" t="s">
        <v>26</v>
      </c>
      <c r="AG17" s="131"/>
      <c r="AH17" s="132">
        <f>SUM(AG10:AH10)+D9+AH15</f>
        <v>0.6356316922526537</v>
      </c>
      <c r="AI17" s="132"/>
      <c r="AJ17" s="133"/>
      <c r="AK17" s="129">
        <f>SUM(AM10:AN10)+C9+AK15</f>
        <v>0.65957080656218958</v>
      </c>
      <c r="AL17" s="130"/>
      <c r="AM17" s="130"/>
      <c r="AN17" s="131" t="s">
        <v>26</v>
      </c>
      <c r="AO17" s="131"/>
      <c r="AP17" s="132">
        <f>SUM(AO10:AP10)+D9+AP15</f>
        <v>0.69334731520170745</v>
      </c>
      <c r="AQ17" s="132"/>
      <c r="AR17" s="133"/>
    </row>
    <row r="18" spans="1:44" ht="13.5" thickBot="1" x14ac:dyDescent="0.25">
      <c r="A18" s="151"/>
      <c r="B18" s="152"/>
      <c r="C18" s="152"/>
      <c r="D18" s="152"/>
      <c r="E18" s="82"/>
      <c r="F18" s="82"/>
      <c r="G18" s="82"/>
      <c r="H18" s="82"/>
      <c r="I18" s="126" t="s">
        <v>29</v>
      </c>
      <c r="J18" s="127"/>
      <c r="K18" s="127"/>
      <c r="L18" s="128"/>
      <c r="M18" s="124">
        <f>SUM(M16,M17)</f>
        <v>0.63456794939961791</v>
      </c>
      <c r="N18" s="124"/>
      <c r="O18" s="124"/>
      <c r="P18" s="125" t="s">
        <v>26</v>
      </c>
      <c r="Q18" s="125"/>
      <c r="R18" s="115">
        <f>SUM(R16,R17)</f>
        <v>0.6716671983475907</v>
      </c>
      <c r="S18" s="115"/>
      <c r="T18" s="116"/>
      <c r="U18" s="123">
        <f>SUM(U16,U17)</f>
        <v>0.592913638605718</v>
      </c>
      <c r="V18" s="124"/>
      <c r="W18" s="124"/>
      <c r="X18" s="125" t="s">
        <v>26</v>
      </c>
      <c r="Y18" s="125"/>
      <c r="Z18" s="115">
        <f>SUM(Z16,Z17)</f>
        <v>0.6356316922526537</v>
      </c>
      <c r="AA18" s="115"/>
      <c r="AB18" s="116"/>
      <c r="AC18" s="123">
        <f>SUM(AC16,AC17)</f>
        <v>0.592913638605718</v>
      </c>
      <c r="AD18" s="124"/>
      <c r="AE18" s="124"/>
      <c r="AF18" s="125" t="s">
        <v>26</v>
      </c>
      <c r="AG18" s="125"/>
      <c r="AH18" s="115">
        <f>SUM(AH16,AH17)</f>
        <v>0.6356316922526537</v>
      </c>
      <c r="AI18" s="115"/>
      <c r="AJ18" s="116"/>
      <c r="AK18" s="123">
        <f>SUM(AK16,AK17)</f>
        <v>0.65957080656218958</v>
      </c>
      <c r="AL18" s="124"/>
      <c r="AM18" s="124"/>
      <c r="AN18" s="125" t="s">
        <v>26</v>
      </c>
      <c r="AO18" s="125"/>
      <c r="AP18" s="115">
        <f>SUM(AP16,AP17)</f>
        <v>0.69334731520170745</v>
      </c>
      <c r="AQ18" s="115"/>
      <c r="AR18" s="116"/>
    </row>
    <row r="19" spans="1:44" ht="30" customHeight="1" thickBot="1" x14ac:dyDescent="0.2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 thickBot="1" x14ac:dyDescent="0.25">
      <c r="A20" s="117" t="s">
        <v>7</v>
      </c>
      <c r="B20" s="118"/>
      <c r="C20" s="118" t="s">
        <v>3</v>
      </c>
      <c r="D20" s="118"/>
      <c r="E20" s="118" t="s">
        <v>31</v>
      </c>
      <c r="F20" s="118"/>
      <c r="G20" s="118"/>
      <c r="H20" s="118"/>
      <c r="I20" s="118"/>
      <c r="J20" s="118"/>
      <c r="K20" s="118"/>
      <c r="L20" s="119"/>
      <c r="M20" s="120" t="s">
        <v>32</v>
      </c>
      <c r="N20" s="121"/>
      <c r="O20" s="121"/>
      <c r="P20" s="121"/>
      <c r="Q20" s="121"/>
      <c r="R20" s="121"/>
      <c r="S20" s="121"/>
      <c r="T20" s="122"/>
      <c r="U20" s="120" t="s">
        <v>32</v>
      </c>
      <c r="V20" s="121"/>
      <c r="W20" s="121"/>
      <c r="X20" s="121"/>
      <c r="Y20" s="121"/>
      <c r="Z20" s="121"/>
      <c r="AA20" s="121"/>
      <c r="AB20" s="122"/>
      <c r="AC20" s="120" t="s">
        <v>32</v>
      </c>
      <c r="AD20" s="121"/>
      <c r="AE20" s="121"/>
      <c r="AF20" s="121"/>
      <c r="AG20" s="121"/>
      <c r="AH20" s="121"/>
      <c r="AI20" s="121"/>
      <c r="AJ20" s="122"/>
      <c r="AK20" s="120" t="s">
        <v>32</v>
      </c>
      <c r="AL20" s="121"/>
      <c r="AM20" s="121"/>
      <c r="AN20" s="121"/>
      <c r="AO20" s="121"/>
      <c r="AP20" s="121"/>
      <c r="AQ20" s="121"/>
      <c r="AR20" s="122"/>
    </row>
    <row r="21" spans="1:44" x14ac:dyDescent="0.2">
      <c r="A21" s="111">
        <v>35</v>
      </c>
      <c r="B21" s="112"/>
      <c r="C21" s="112" t="s">
        <v>16</v>
      </c>
      <c r="D21" s="112"/>
      <c r="E21" s="113" t="s">
        <v>33</v>
      </c>
      <c r="F21" s="113"/>
      <c r="G21" s="113"/>
      <c r="H21" s="113"/>
      <c r="I21" s="113"/>
      <c r="J21" s="113"/>
      <c r="K21" s="113"/>
      <c r="L21" s="114"/>
      <c r="M21" s="108">
        <v>35</v>
      </c>
      <c r="N21" s="109"/>
      <c r="O21" s="109"/>
      <c r="P21" s="109"/>
      <c r="Q21" s="109"/>
      <c r="R21" s="109"/>
      <c r="S21" s="109"/>
      <c r="T21" s="110"/>
      <c r="U21" s="108">
        <v>35</v>
      </c>
      <c r="V21" s="109"/>
      <c r="W21" s="109"/>
      <c r="X21" s="109"/>
      <c r="Y21" s="109"/>
      <c r="Z21" s="109"/>
      <c r="AA21" s="109"/>
      <c r="AB21" s="110"/>
      <c r="AC21" s="108">
        <v>35</v>
      </c>
      <c r="AD21" s="109"/>
      <c r="AE21" s="109"/>
      <c r="AF21" s="109"/>
      <c r="AG21" s="109"/>
      <c r="AH21" s="109"/>
      <c r="AI21" s="109"/>
      <c r="AJ21" s="110"/>
      <c r="AK21" s="108">
        <v>35</v>
      </c>
      <c r="AL21" s="109"/>
      <c r="AM21" s="109"/>
      <c r="AN21" s="109"/>
      <c r="AO21" s="109"/>
      <c r="AP21" s="109"/>
      <c r="AQ21" s="109"/>
      <c r="AR21" s="110"/>
    </row>
    <row r="22" spans="1:44" x14ac:dyDescent="0.2">
      <c r="A22" s="104">
        <v>35</v>
      </c>
      <c r="B22" s="105"/>
      <c r="C22" s="105" t="s">
        <v>20</v>
      </c>
      <c r="D22" s="105"/>
      <c r="E22" s="106" t="s">
        <v>34</v>
      </c>
      <c r="F22" s="106"/>
      <c r="G22" s="106"/>
      <c r="H22" s="106"/>
      <c r="I22" s="106"/>
      <c r="J22" s="106"/>
      <c r="K22" s="106"/>
      <c r="L22" s="107"/>
      <c r="M22" s="94">
        <v>35</v>
      </c>
      <c r="N22" s="95"/>
      <c r="O22" s="95"/>
      <c r="P22" s="95"/>
      <c r="Q22" s="95"/>
      <c r="R22" s="95"/>
      <c r="S22" s="95"/>
      <c r="T22" s="96"/>
      <c r="U22" s="94">
        <v>35</v>
      </c>
      <c r="V22" s="95"/>
      <c r="W22" s="95"/>
      <c r="X22" s="95"/>
      <c r="Y22" s="95"/>
      <c r="Z22" s="95"/>
      <c r="AA22" s="95"/>
      <c r="AB22" s="96"/>
      <c r="AC22" s="94">
        <v>35</v>
      </c>
      <c r="AD22" s="95"/>
      <c r="AE22" s="95"/>
      <c r="AF22" s="95"/>
      <c r="AG22" s="95"/>
      <c r="AH22" s="95"/>
      <c r="AI22" s="95"/>
      <c r="AJ22" s="96"/>
      <c r="AK22" s="94">
        <v>35</v>
      </c>
      <c r="AL22" s="95"/>
      <c r="AM22" s="95"/>
      <c r="AN22" s="95"/>
      <c r="AO22" s="95"/>
      <c r="AP22" s="95"/>
      <c r="AQ22" s="95"/>
      <c r="AR22" s="96"/>
    </row>
    <row r="23" spans="1:44" x14ac:dyDescent="0.2">
      <c r="A23" s="104">
        <v>6</v>
      </c>
      <c r="B23" s="105"/>
      <c r="C23" s="105" t="s">
        <v>16</v>
      </c>
      <c r="D23" s="105"/>
      <c r="E23" s="106" t="s">
        <v>35</v>
      </c>
      <c r="F23" s="106"/>
      <c r="G23" s="106"/>
      <c r="H23" s="106"/>
      <c r="I23" s="106"/>
      <c r="J23" s="106"/>
      <c r="K23" s="106"/>
      <c r="L23" s="107"/>
      <c r="M23" s="94">
        <v>6.1999998092651367</v>
      </c>
      <c r="N23" s="95"/>
      <c r="O23" s="95"/>
      <c r="P23" s="95"/>
      <c r="Q23" s="95"/>
      <c r="R23" s="95"/>
      <c r="S23" s="95"/>
      <c r="T23" s="96"/>
      <c r="U23" s="94">
        <v>6.1999998092651367</v>
      </c>
      <c r="V23" s="95"/>
      <c r="W23" s="95"/>
      <c r="X23" s="95"/>
      <c r="Y23" s="95"/>
      <c r="Z23" s="95"/>
      <c r="AA23" s="95"/>
      <c r="AB23" s="96"/>
      <c r="AC23" s="94">
        <v>6.1999998092651367</v>
      </c>
      <c r="AD23" s="95"/>
      <c r="AE23" s="95"/>
      <c r="AF23" s="95"/>
      <c r="AG23" s="95"/>
      <c r="AH23" s="95"/>
      <c r="AI23" s="95"/>
      <c r="AJ23" s="96"/>
      <c r="AK23" s="94">
        <v>6.1999998092651367</v>
      </c>
      <c r="AL23" s="95"/>
      <c r="AM23" s="95"/>
      <c r="AN23" s="95"/>
      <c r="AO23" s="95"/>
      <c r="AP23" s="95"/>
      <c r="AQ23" s="95"/>
      <c r="AR23" s="96"/>
    </row>
    <row r="24" spans="1:44" ht="13.5" thickBot="1" x14ac:dyDescent="0.25">
      <c r="A24" s="97">
        <v>6</v>
      </c>
      <c r="B24" s="98"/>
      <c r="C24" s="98" t="s">
        <v>20</v>
      </c>
      <c r="D24" s="98"/>
      <c r="E24" s="99" t="s">
        <v>36</v>
      </c>
      <c r="F24" s="99"/>
      <c r="G24" s="99"/>
      <c r="H24" s="99"/>
      <c r="I24" s="99"/>
      <c r="J24" s="99"/>
      <c r="K24" s="99"/>
      <c r="L24" s="100"/>
      <c r="M24" s="101">
        <v>6.1999998092651367</v>
      </c>
      <c r="N24" s="102"/>
      <c r="O24" s="102"/>
      <c r="P24" s="102"/>
      <c r="Q24" s="102"/>
      <c r="R24" s="102"/>
      <c r="S24" s="102"/>
      <c r="T24" s="103"/>
      <c r="U24" s="101">
        <v>6.1999998092651367</v>
      </c>
      <c r="V24" s="102"/>
      <c r="W24" s="102"/>
      <c r="X24" s="102"/>
      <c r="Y24" s="102"/>
      <c r="Z24" s="102"/>
      <c r="AA24" s="102"/>
      <c r="AB24" s="103"/>
      <c r="AC24" s="101">
        <v>6.1999998092651367</v>
      </c>
      <c r="AD24" s="102"/>
      <c r="AE24" s="102"/>
      <c r="AF24" s="102"/>
      <c r="AG24" s="102"/>
      <c r="AH24" s="102"/>
      <c r="AI24" s="102"/>
      <c r="AJ24" s="103"/>
      <c r="AK24" s="101">
        <v>6.1999998092651367</v>
      </c>
      <c r="AL24" s="102"/>
      <c r="AM24" s="102"/>
      <c r="AN24" s="102"/>
      <c r="AO24" s="102"/>
      <c r="AP24" s="102"/>
      <c r="AQ24" s="102"/>
      <c r="AR24" s="103"/>
    </row>
    <row r="25" spans="1:44" ht="30" customHeight="1" thickBot="1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4" ht="15" customHeight="1" x14ac:dyDescent="0.2">
      <c r="A26" s="89" t="s">
        <v>3</v>
      </c>
      <c r="B26" s="90"/>
      <c r="C26" s="90"/>
      <c r="D26" s="90"/>
      <c r="E26" s="90" t="s">
        <v>38</v>
      </c>
      <c r="F26" s="90"/>
      <c r="G26" s="90" t="s">
        <v>39</v>
      </c>
      <c r="H26" s="90"/>
      <c r="I26" s="90" t="s">
        <v>40</v>
      </c>
      <c r="J26" s="90"/>
      <c r="K26" s="90" t="s">
        <v>41</v>
      </c>
      <c r="L26" s="93"/>
      <c r="M26" s="86" t="s">
        <v>11</v>
      </c>
      <c r="N26" s="80"/>
      <c r="O26" s="78" t="s">
        <v>12</v>
      </c>
      <c r="P26" s="79"/>
      <c r="Q26" s="80"/>
      <c r="R26" s="78" t="s">
        <v>13</v>
      </c>
      <c r="S26" s="79"/>
      <c r="T26" s="84"/>
      <c r="U26" s="86" t="s">
        <v>11</v>
      </c>
      <c r="V26" s="80"/>
      <c r="W26" s="78" t="s">
        <v>12</v>
      </c>
      <c r="X26" s="79"/>
      <c r="Y26" s="80"/>
      <c r="Z26" s="78" t="s">
        <v>13</v>
      </c>
      <c r="AA26" s="79"/>
      <c r="AB26" s="84"/>
      <c r="AC26" s="86" t="s">
        <v>11</v>
      </c>
      <c r="AD26" s="80"/>
      <c r="AE26" s="78" t="s">
        <v>12</v>
      </c>
      <c r="AF26" s="79"/>
      <c r="AG26" s="80"/>
      <c r="AH26" s="78" t="s">
        <v>13</v>
      </c>
      <c r="AI26" s="79"/>
      <c r="AJ26" s="84"/>
      <c r="AK26" s="86" t="s">
        <v>11</v>
      </c>
      <c r="AL26" s="80"/>
      <c r="AM26" s="78" t="s">
        <v>12</v>
      </c>
      <c r="AN26" s="79"/>
      <c r="AO26" s="80"/>
      <c r="AP26" s="78" t="s">
        <v>13</v>
      </c>
      <c r="AQ26" s="79"/>
      <c r="AR26" s="84"/>
    </row>
    <row r="27" spans="1:44" ht="15.75" customHeight="1" thickBot="1" x14ac:dyDescent="0.25">
      <c r="A27" s="91"/>
      <c r="B27" s="92"/>
      <c r="C27" s="92"/>
      <c r="D27" s="92"/>
      <c r="E27" s="11" t="s">
        <v>42</v>
      </c>
      <c r="F27" s="11" t="s">
        <v>43</v>
      </c>
      <c r="G27" s="11" t="s">
        <v>42</v>
      </c>
      <c r="H27" s="11" t="s">
        <v>43</v>
      </c>
      <c r="I27" s="11" t="s">
        <v>42</v>
      </c>
      <c r="J27" s="11" t="s">
        <v>43</v>
      </c>
      <c r="K27" s="11" t="s">
        <v>42</v>
      </c>
      <c r="L27" s="9" t="s">
        <v>43</v>
      </c>
      <c r="M27" s="87"/>
      <c r="N27" s="83"/>
      <c r="O27" s="81"/>
      <c r="P27" s="82"/>
      <c r="Q27" s="83"/>
      <c r="R27" s="81"/>
      <c r="S27" s="82"/>
      <c r="T27" s="85"/>
      <c r="U27" s="87"/>
      <c r="V27" s="83"/>
      <c r="W27" s="81"/>
      <c r="X27" s="82"/>
      <c r="Y27" s="83"/>
      <c r="Z27" s="81"/>
      <c r="AA27" s="82"/>
      <c r="AB27" s="85"/>
      <c r="AC27" s="87"/>
      <c r="AD27" s="83"/>
      <c r="AE27" s="81"/>
      <c r="AF27" s="82"/>
      <c r="AG27" s="83"/>
      <c r="AH27" s="81"/>
      <c r="AI27" s="82"/>
      <c r="AJ27" s="85"/>
      <c r="AK27" s="87"/>
      <c r="AL27" s="83"/>
      <c r="AM27" s="81"/>
      <c r="AN27" s="82"/>
      <c r="AO27" s="83"/>
      <c r="AP27" s="81"/>
      <c r="AQ27" s="82"/>
      <c r="AR27" s="85"/>
    </row>
    <row r="28" spans="1:44" x14ac:dyDescent="0.2">
      <c r="A28" s="67" t="s">
        <v>44</v>
      </c>
      <c r="B28" s="68"/>
      <c r="C28" s="68"/>
      <c r="D28" s="68"/>
      <c r="E28" s="35"/>
      <c r="F28" s="35"/>
      <c r="G28" s="35"/>
      <c r="H28" s="35"/>
      <c r="I28" s="35"/>
      <c r="J28" s="35"/>
      <c r="K28" s="35"/>
      <c r="L28" s="69"/>
      <c r="M28" s="70"/>
      <c r="N28" s="71"/>
      <c r="O28" s="72"/>
      <c r="P28" s="72"/>
      <c r="Q28" s="72"/>
      <c r="R28" s="72"/>
      <c r="S28" s="72"/>
      <c r="T28" s="73"/>
      <c r="U28" s="70"/>
      <c r="V28" s="71"/>
      <c r="W28" s="72"/>
      <c r="X28" s="72"/>
      <c r="Y28" s="72"/>
      <c r="Z28" s="72"/>
      <c r="AA28" s="72"/>
      <c r="AB28" s="73"/>
      <c r="AC28" s="70"/>
      <c r="AD28" s="71"/>
      <c r="AE28" s="72"/>
      <c r="AF28" s="72"/>
      <c r="AG28" s="72"/>
      <c r="AH28" s="72"/>
      <c r="AI28" s="72"/>
      <c r="AJ28" s="73"/>
      <c r="AK28" s="70"/>
      <c r="AL28" s="71"/>
      <c r="AM28" s="72"/>
      <c r="AN28" s="72"/>
      <c r="AO28" s="72"/>
      <c r="AP28" s="72"/>
      <c r="AQ28" s="72"/>
      <c r="AR28" s="73"/>
    </row>
    <row r="29" spans="1:44" x14ac:dyDescent="0.2">
      <c r="A29" s="57" t="s">
        <v>45</v>
      </c>
      <c r="B29" s="58"/>
      <c r="C29" s="58"/>
      <c r="D29" s="58"/>
      <c r="E29" s="15"/>
      <c r="F29" s="15"/>
      <c r="G29" s="15"/>
      <c r="H29" s="15"/>
      <c r="I29" s="15"/>
      <c r="J29" s="15"/>
      <c r="K29" s="15"/>
      <c r="L29" s="21"/>
      <c r="M29" s="61">
        <f>M6</f>
        <v>0</v>
      </c>
      <c r="N29" s="62"/>
      <c r="O29" s="59">
        <f>-O6</f>
        <v>0</v>
      </c>
      <c r="P29" s="59"/>
      <c r="Q29" s="59"/>
      <c r="R29" s="59">
        <f>-Q6</f>
        <v>0</v>
      </c>
      <c r="S29" s="59"/>
      <c r="T29" s="60"/>
      <c r="U29" s="61">
        <f>U6</f>
        <v>0</v>
      </c>
      <c r="V29" s="62"/>
      <c r="W29" s="59">
        <f>-W6</f>
        <v>0</v>
      </c>
      <c r="X29" s="59"/>
      <c r="Y29" s="59"/>
      <c r="Z29" s="59">
        <f>-Y6</f>
        <v>0</v>
      </c>
      <c r="AA29" s="59"/>
      <c r="AB29" s="60"/>
      <c r="AC29" s="61">
        <f>AC6</f>
        <v>0</v>
      </c>
      <c r="AD29" s="62"/>
      <c r="AE29" s="59">
        <f>-AE6</f>
        <v>0</v>
      </c>
      <c r="AF29" s="59"/>
      <c r="AG29" s="59"/>
      <c r="AH29" s="59">
        <f>-AG6</f>
        <v>0</v>
      </c>
      <c r="AI29" s="59"/>
      <c r="AJ29" s="60"/>
      <c r="AK29" s="61">
        <f>AK6</f>
        <v>0</v>
      </c>
      <c r="AL29" s="62"/>
      <c r="AM29" s="59">
        <f>-AM6</f>
        <v>0</v>
      </c>
      <c r="AN29" s="59"/>
      <c r="AO29" s="59"/>
      <c r="AP29" s="59">
        <f>-AO6</f>
        <v>0</v>
      </c>
      <c r="AQ29" s="59"/>
      <c r="AR29" s="60"/>
    </row>
    <row r="30" spans="1:44" x14ac:dyDescent="0.2">
      <c r="A30" s="57" t="s">
        <v>127</v>
      </c>
      <c r="B30" s="58"/>
      <c r="C30" s="58"/>
      <c r="D30" s="58"/>
      <c r="E30" s="15"/>
      <c r="F30" s="15"/>
      <c r="G30" s="15"/>
      <c r="H30" s="15"/>
      <c r="I30" s="15"/>
      <c r="J30" s="15"/>
      <c r="K30" s="15"/>
      <c r="L30" s="21"/>
      <c r="M30" s="51">
        <v>8</v>
      </c>
      <c r="N30" s="52"/>
      <c r="O30" s="49">
        <f>SQRT(3)*M21*M30*S6/1000</f>
        <v>0</v>
      </c>
      <c r="P30" s="49"/>
      <c r="Q30" s="49"/>
      <c r="R30" s="49">
        <f>SQRT(3)*M21*M30*SIN(ACOS(S6))/1000</f>
        <v>0.48497422611928565</v>
      </c>
      <c r="S30" s="49"/>
      <c r="T30" s="50"/>
      <c r="U30" s="51">
        <v>9</v>
      </c>
      <c r="V30" s="52"/>
      <c r="W30" s="49">
        <f>SQRT(3)*U21*U30*AA6/1000</f>
        <v>0</v>
      </c>
      <c r="X30" s="49"/>
      <c r="Y30" s="49"/>
      <c r="Z30" s="49">
        <f>SQRT(3)*U21*U30*SIN(ACOS(AA6))/1000</f>
        <v>0.54559600438419631</v>
      </c>
      <c r="AA30" s="49"/>
      <c r="AB30" s="50"/>
      <c r="AC30" s="51">
        <v>9</v>
      </c>
      <c r="AD30" s="52"/>
      <c r="AE30" s="49">
        <f>SQRT(3)*AC21*AC30*AI6/1000</f>
        <v>0</v>
      </c>
      <c r="AF30" s="49"/>
      <c r="AG30" s="49"/>
      <c r="AH30" s="49">
        <f>SQRT(3)*AC21*AC30*SIN(ACOS(AI6))/1000</f>
        <v>0.54559600438419631</v>
      </c>
      <c r="AI30" s="49"/>
      <c r="AJ30" s="50"/>
      <c r="AK30" s="51">
        <v>9</v>
      </c>
      <c r="AL30" s="52"/>
      <c r="AM30" s="49">
        <f>SQRT(3)*AK21*AK30*AQ6/1000</f>
        <v>0</v>
      </c>
      <c r="AN30" s="49"/>
      <c r="AO30" s="49"/>
      <c r="AP30" s="49">
        <f>SQRT(3)*AK21*AK30*SIN(ACOS(AQ6))/1000</f>
        <v>0.54559600438419631</v>
      </c>
      <c r="AQ30" s="49"/>
      <c r="AR30" s="50"/>
    </row>
    <row r="31" spans="1:44" ht="13.5" thickBot="1" x14ac:dyDescent="0.25">
      <c r="A31" s="74" t="s">
        <v>47</v>
      </c>
      <c r="B31" s="75"/>
      <c r="C31" s="75"/>
      <c r="D31" s="75"/>
      <c r="E31" s="76"/>
      <c r="F31" s="76"/>
      <c r="G31" s="76"/>
      <c r="H31" s="76"/>
      <c r="I31" s="76"/>
      <c r="J31" s="76"/>
      <c r="K31" s="76"/>
      <c r="L31" s="77"/>
      <c r="M31" s="65"/>
      <c r="N31" s="66"/>
      <c r="O31" s="63">
        <f>SUM(O29:Q30)</f>
        <v>0</v>
      </c>
      <c r="P31" s="63"/>
      <c r="Q31" s="63"/>
      <c r="R31" s="63">
        <f>SUM(R29:T30)</f>
        <v>0.48497422611928565</v>
      </c>
      <c r="S31" s="63"/>
      <c r="T31" s="64"/>
      <c r="U31" s="65"/>
      <c r="V31" s="66"/>
      <c r="W31" s="63">
        <f>SUM(W29:Y30)</f>
        <v>0</v>
      </c>
      <c r="X31" s="63"/>
      <c r="Y31" s="63"/>
      <c r="Z31" s="63">
        <f>SUM(Z29:AB30)</f>
        <v>0.54559600438419631</v>
      </c>
      <c r="AA31" s="63"/>
      <c r="AB31" s="64"/>
      <c r="AC31" s="65"/>
      <c r="AD31" s="66"/>
      <c r="AE31" s="63">
        <f>SUM(AE29:AG30)</f>
        <v>0</v>
      </c>
      <c r="AF31" s="63"/>
      <c r="AG31" s="63"/>
      <c r="AH31" s="63">
        <f>SUM(AH29:AJ30)</f>
        <v>0.54559600438419631</v>
      </c>
      <c r="AI31" s="63"/>
      <c r="AJ31" s="64"/>
      <c r="AK31" s="65"/>
      <c r="AL31" s="66"/>
      <c r="AM31" s="63">
        <f>SUM(AM29:AO30)</f>
        <v>0</v>
      </c>
      <c r="AN31" s="63"/>
      <c r="AO31" s="63"/>
      <c r="AP31" s="63">
        <f>SUM(AP29:AR30)</f>
        <v>0.54559600438419631</v>
      </c>
      <c r="AQ31" s="63"/>
      <c r="AR31" s="64"/>
    </row>
    <row r="32" spans="1:44" x14ac:dyDescent="0.2">
      <c r="A32" s="67" t="s">
        <v>48</v>
      </c>
      <c r="B32" s="68"/>
      <c r="C32" s="68"/>
      <c r="D32" s="68"/>
      <c r="E32" s="35"/>
      <c r="F32" s="35"/>
      <c r="G32" s="35"/>
      <c r="H32" s="35"/>
      <c r="I32" s="35"/>
      <c r="J32" s="35"/>
      <c r="K32" s="35"/>
      <c r="L32" s="69"/>
      <c r="M32" s="70"/>
      <c r="N32" s="71"/>
      <c r="O32" s="72"/>
      <c r="P32" s="72"/>
      <c r="Q32" s="72"/>
      <c r="R32" s="72"/>
      <c r="S32" s="72"/>
      <c r="T32" s="73"/>
      <c r="U32" s="70"/>
      <c r="V32" s="71"/>
      <c r="W32" s="72"/>
      <c r="X32" s="72"/>
      <c r="Y32" s="72"/>
      <c r="Z32" s="72"/>
      <c r="AA32" s="72"/>
      <c r="AB32" s="73"/>
      <c r="AC32" s="70"/>
      <c r="AD32" s="71"/>
      <c r="AE32" s="72"/>
      <c r="AF32" s="72"/>
      <c r="AG32" s="72"/>
      <c r="AH32" s="72"/>
      <c r="AI32" s="72"/>
      <c r="AJ32" s="73"/>
      <c r="AK32" s="70"/>
      <c r="AL32" s="71"/>
      <c r="AM32" s="72"/>
      <c r="AN32" s="72"/>
      <c r="AO32" s="72"/>
      <c r="AP32" s="72"/>
      <c r="AQ32" s="72"/>
      <c r="AR32" s="73"/>
    </row>
    <row r="33" spans="1:44" x14ac:dyDescent="0.2">
      <c r="A33" s="57" t="s">
        <v>49</v>
      </c>
      <c r="B33" s="58"/>
      <c r="C33" s="58"/>
      <c r="D33" s="58"/>
      <c r="E33" s="15"/>
      <c r="F33" s="15"/>
      <c r="G33" s="15"/>
      <c r="H33" s="15"/>
      <c r="I33" s="15"/>
      <c r="J33" s="15"/>
      <c r="K33" s="15"/>
      <c r="L33" s="21"/>
      <c r="M33" s="61" t="s">
        <v>128</v>
      </c>
      <c r="N33" s="62"/>
      <c r="O33" s="59">
        <v>0</v>
      </c>
      <c r="P33" s="59"/>
      <c r="Q33" s="59"/>
      <c r="R33" s="59">
        <v>0</v>
      </c>
      <c r="S33" s="59"/>
      <c r="T33" s="60"/>
      <c r="U33" s="61" t="s">
        <v>128</v>
      </c>
      <c r="V33" s="62"/>
      <c r="W33" s="59">
        <v>0</v>
      </c>
      <c r="X33" s="59"/>
      <c r="Y33" s="59"/>
      <c r="Z33" s="59">
        <v>0</v>
      </c>
      <c r="AA33" s="59"/>
      <c r="AB33" s="60"/>
      <c r="AC33" s="61" t="s">
        <v>128</v>
      </c>
      <c r="AD33" s="62"/>
      <c r="AE33" s="59">
        <v>0</v>
      </c>
      <c r="AF33" s="59"/>
      <c r="AG33" s="59"/>
      <c r="AH33" s="59">
        <v>0</v>
      </c>
      <c r="AI33" s="59"/>
      <c r="AJ33" s="60"/>
      <c r="AK33" s="61" t="s">
        <v>128</v>
      </c>
      <c r="AL33" s="62"/>
      <c r="AM33" s="59">
        <v>0</v>
      </c>
      <c r="AN33" s="59"/>
      <c r="AO33" s="59"/>
      <c r="AP33" s="59">
        <v>0</v>
      </c>
      <c r="AQ33" s="59"/>
      <c r="AR33" s="60"/>
    </row>
    <row r="34" spans="1:44" ht="13.5" thickBot="1" x14ac:dyDescent="0.25">
      <c r="A34" s="53" t="s">
        <v>51</v>
      </c>
      <c r="B34" s="54"/>
      <c r="C34" s="54"/>
      <c r="D34" s="54"/>
      <c r="E34" s="55"/>
      <c r="F34" s="55"/>
      <c r="G34" s="55"/>
      <c r="H34" s="55"/>
      <c r="I34" s="55"/>
      <c r="J34" s="55"/>
      <c r="K34" s="55"/>
      <c r="L34" s="56"/>
      <c r="M34" s="47"/>
      <c r="N34" s="48"/>
      <c r="O34" s="42">
        <f>SUM(O33:Q33)</f>
        <v>0</v>
      </c>
      <c r="P34" s="42"/>
      <c r="Q34" s="42"/>
      <c r="R34" s="42">
        <f>SUM(R33:T33)</f>
        <v>0</v>
      </c>
      <c r="S34" s="42"/>
      <c r="T34" s="43"/>
      <c r="U34" s="47"/>
      <c r="V34" s="48"/>
      <c r="W34" s="42">
        <f>SUM(W33:Y33)</f>
        <v>0</v>
      </c>
      <c r="X34" s="42"/>
      <c r="Y34" s="42"/>
      <c r="Z34" s="42">
        <f>SUM(Z33:AB33)</f>
        <v>0</v>
      </c>
      <c r="AA34" s="42"/>
      <c r="AB34" s="43"/>
      <c r="AC34" s="47"/>
      <c r="AD34" s="48"/>
      <c r="AE34" s="42">
        <f>SUM(AE33:AG33)</f>
        <v>0</v>
      </c>
      <c r="AF34" s="42"/>
      <c r="AG34" s="42"/>
      <c r="AH34" s="42">
        <f>SUM(AH33:AJ33)</f>
        <v>0</v>
      </c>
      <c r="AI34" s="42"/>
      <c r="AJ34" s="43"/>
      <c r="AK34" s="47"/>
      <c r="AL34" s="48"/>
      <c r="AM34" s="42">
        <f>SUM(AM33:AO33)</f>
        <v>0</v>
      </c>
      <c r="AN34" s="42"/>
      <c r="AO34" s="42"/>
      <c r="AP34" s="42">
        <f>SUM(AP33:AR33)</f>
        <v>0</v>
      </c>
      <c r="AQ34" s="42"/>
      <c r="AR34" s="43"/>
    </row>
    <row r="35" spans="1:44" ht="13.5" thickBot="1" x14ac:dyDescent="0.25">
      <c r="A35" s="44" t="s">
        <v>52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33"/>
      <c r="N35" s="34"/>
      <c r="O35" s="31">
        <f>SUM(O29:Q30)+SUM(O33:Q33)</f>
        <v>0</v>
      </c>
      <c r="P35" s="31"/>
      <c r="Q35" s="31"/>
      <c r="R35" s="31">
        <f>SUM(R29:T30)+SUM(R33:T33)</f>
        <v>0.48497422611928565</v>
      </c>
      <c r="S35" s="31"/>
      <c r="T35" s="32"/>
      <c r="U35" s="33"/>
      <c r="V35" s="34"/>
      <c r="W35" s="31">
        <f>SUM(W29:Y30)+SUM(W33:Y33)</f>
        <v>0</v>
      </c>
      <c r="X35" s="31"/>
      <c r="Y35" s="31"/>
      <c r="Z35" s="31">
        <f>SUM(Z29:AB30)+SUM(Z33:AB33)</f>
        <v>0.54559600438419631</v>
      </c>
      <c r="AA35" s="31"/>
      <c r="AB35" s="32"/>
      <c r="AC35" s="33"/>
      <c r="AD35" s="34"/>
      <c r="AE35" s="31">
        <f>SUM(AE29:AG30)+SUM(AE33:AG33)</f>
        <v>0</v>
      </c>
      <c r="AF35" s="31"/>
      <c r="AG35" s="31"/>
      <c r="AH35" s="31">
        <f>SUM(AH29:AJ30)+SUM(AH33:AJ33)</f>
        <v>0.54559600438419631</v>
      </c>
      <c r="AI35" s="31"/>
      <c r="AJ35" s="32"/>
      <c r="AK35" s="33"/>
      <c r="AL35" s="34"/>
      <c r="AM35" s="31">
        <f>SUM(AM29:AO30)+SUM(AM33:AO33)</f>
        <v>0</v>
      </c>
      <c r="AN35" s="31"/>
      <c r="AO35" s="31"/>
      <c r="AP35" s="31">
        <f>SUM(AP29:AR30)+SUM(AP33:AR33)</f>
        <v>0.54559600438419631</v>
      </c>
      <c r="AQ35" s="31"/>
      <c r="AR35" s="32"/>
    </row>
    <row r="36" spans="1:44" x14ac:dyDescent="0.2">
      <c r="A36" s="67" t="s">
        <v>53</v>
      </c>
      <c r="B36" s="68"/>
      <c r="C36" s="68"/>
      <c r="D36" s="68"/>
      <c r="E36" s="35"/>
      <c r="F36" s="35"/>
      <c r="G36" s="35"/>
      <c r="H36" s="35"/>
      <c r="I36" s="35"/>
      <c r="J36" s="35"/>
      <c r="K36" s="35"/>
      <c r="L36" s="69"/>
      <c r="M36" s="70"/>
      <c r="N36" s="71"/>
      <c r="O36" s="72"/>
      <c r="P36" s="72"/>
      <c r="Q36" s="72"/>
      <c r="R36" s="72"/>
      <c r="S36" s="72"/>
      <c r="T36" s="73"/>
      <c r="U36" s="70"/>
      <c r="V36" s="71"/>
      <c r="W36" s="72"/>
      <c r="X36" s="72"/>
      <c r="Y36" s="72"/>
      <c r="Z36" s="72"/>
      <c r="AA36" s="72"/>
      <c r="AB36" s="73"/>
      <c r="AC36" s="70"/>
      <c r="AD36" s="71"/>
      <c r="AE36" s="72"/>
      <c r="AF36" s="72"/>
      <c r="AG36" s="72"/>
      <c r="AH36" s="72"/>
      <c r="AI36" s="72"/>
      <c r="AJ36" s="73"/>
      <c r="AK36" s="70"/>
      <c r="AL36" s="71"/>
      <c r="AM36" s="72"/>
      <c r="AN36" s="72"/>
      <c r="AO36" s="72"/>
      <c r="AP36" s="72"/>
      <c r="AQ36" s="72"/>
      <c r="AR36" s="73"/>
    </row>
    <row r="37" spans="1:44" x14ac:dyDescent="0.2">
      <c r="A37" s="57" t="s">
        <v>54</v>
      </c>
      <c r="B37" s="58"/>
      <c r="C37" s="58"/>
      <c r="D37" s="58"/>
      <c r="E37" s="15"/>
      <c r="F37" s="15"/>
      <c r="G37" s="15"/>
      <c r="H37" s="15"/>
      <c r="I37" s="15"/>
      <c r="J37" s="15"/>
      <c r="K37" s="15"/>
      <c r="L37" s="21"/>
      <c r="M37" s="61">
        <f>M7</f>
        <v>0</v>
      </c>
      <c r="N37" s="62"/>
      <c r="O37" s="59">
        <f>O7</f>
        <v>0</v>
      </c>
      <c r="P37" s="59"/>
      <c r="Q37" s="59"/>
      <c r="R37" s="59">
        <f>Q7</f>
        <v>0</v>
      </c>
      <c r="S37" s="59"/>
      <c r="T37" s="60"/>
      <c r="U37" s="61">
        <f>U7</f>
        <v>0</v>
      </c>
      <c r="V37" s="62"/>
      <c r="W37" s="59">
        <f>W7</f>
        <v>0</v>
      </c>
      <c r="X37" s="59"/>
      <c r="Y37" s="59"/>
      <c r="Z37" s="59">
        <f>Y7</f>
        <v>0</v>
      </c>
      <c r="AA37" s="59"/>
      <c r="AB37" s="60"/>
      <c r="AC37" s="61">
        <f>AC7</f>
        <v>0</v>
      </c>
      <c r="AD37" s="62"/>
      <c r="AE37" s="59">
        <f>AE7</f>
        <v>0</v>
      </c>
      <c r="AF37" s="59"/>
      <c r="AG37" s="59"/>
      <c r="AH37" s="59">
        <f>AG7</f>
        <v>0</v>
      </c>
      <c r="AI37" s="59"/>
      <c r="AJ37" s="60"/>
      <c r="AK37" s="61">
        <f>AK7</f>
        <v>0</v>
      </c>
      <c r="AL37" s="62"/>
      <c r="AM37" s="59">
        <f>AM7</f>
        <v>0</v>
      </c>
      <c r="AN37" s="59"/>
      <c r="AO37" s="59"/>
      <c r="AP37" s="59">
        <f>AO7</f>
        <v>0</v>
      </c>
      <c r="AQ37" s="59"/>
      <c r="AR37" s="60"/>
    </row>
    <row r="38" spans="1:44" x14ac:dyDescent="0.2">
      <c r="A38" s="57" t="s">
        <v>129</v>
      </c>
      <c r="B38" s="58"/>
      <c r="C38" s="58"/>
      <c r="D38" s="58"/>
      <c r="E38" s="15"/>
      <c r="F38" s="15"/>
      <c r="G38" s="15"/>
      <c r="H38" s="15"/>
      <c r="I38" s="15"/>
      <c r="J38" s="15"/>
      <c r="K38" s="15"/>
      <c r="L38" s="21"/>
      <c r="M38" s="51">
        <v>26</v>
      </c>
      <c r="N38" s="52"/>
      <c r="O38" s="49">
        <f>-SQRT(3)*M23*M38*S7/1000</f>
        <v>0</v>
      </c>
      <c r="P38" s="49"/>
      <c r="Q38" s="49"/>
      <c r="R38" s="49">
        <f>-SQRT(3)*M23*M38*SIN(ACOS(S7))/1000</f>
        <v>-0.27920658159067868</v>
      </c>
      <c r="S38" s="49"/>
      <c r="T38" s="50"/>
      <c r="U38" s="51">
        <v>26.520000457763672</v>
      </c>
      <c r="V38" s="52"/>
      <c r="W38" s="49">
        <f>-SQRT(3)*U23*U38*AA7/1000</f>
        <v>0</v>
      </c>
      <c r="X38" s="49"/>
      <c r="Y38" s="49"/>
      <c r="Z38" s="49">
        <f>-SQRT(3)*U23*U38*SIN(ACOS(AA7))/1000</f>
        <v>-0.28479071813828566</v>
      </c>
      <c r="AA38" s="49"/>
      <c r="AB38" s="50"/>
      <c r="AC38" s="51">
        <v>24.129999160766602</v>
      </c>
      <c r="AD38" s="52"/>
      <c r="AE38" s="49">
        <f>-SQRT(3)*AC23*AC38*AI7/1000</f>
        <v>0</v>
      </c>
      <c r="AF38" s="49"/>
      <c r="AG38" s="49"/>
      <c r="AH38" s="49">
        <f>-SQRT(3)*AC23*AC38*SIN(ACOS(AI7))/1000</f>
        <v>-0.25912517613321495</v>
      </c>
      <c r="AI38" s="49"/>
      <c r="AJ38" s="50"/>
      <c r="AK38" s="51">
        <v>25.299999237060547</v>
      </c>
      <c r="AL38" s="52"/>
      <c r="AM38" s="49">
        <f>-SQRT(3)*AK23*AK38*AQ7/1000</f>
        <v>0</v>
      </c>
      <c r="AN38" s="49"/>
      <c r="AO38" s="49"/>
      <c r="AP38" s="49">
        <f>-SQRT(3)*AK23*AK38*SIN(ACOS(AQ7))/1000</f>
        <v>-0.27168947312409436</v>
      </c>
      <c r="AQ38" s="49"/>
      <c r="AR38" s="50"/>
    </row>
    <row r="39" spans="1:44" x14ac:dyDescent="0.2">
      <c r="A39" s="57" t="s">
        <v>130</v>
      </c>
      <c r="B39" s="58"/>
      <c r="C39" s="58"/>
      <c r="D39" s="58"/>
      <c r="E39" s="15"/>
      <c r="F39" s="15"/>
      <c r="G39" s="15"/>
      <c r="H39" s="15"/>
      <c r="I39" s="15"/>
      <c r="J39" s="15"/>
      <c r="K39" s="15"/>
      <c r="L39" s="21"/>
      <c r="M39" s="51">
        <v>5</v>
      </c>
      <c r="N39" s="52"/>
      <c r="O39" s="49">
        <f>-SQRT(3)*M23*M39*S7/1000</f>
        <v>0</v>
      </c>
      <c r="P39" s="49"/>
      <c r="Q39" s="49"/>
      <c r="R39" s="49">
        <f>-SQRT(3)*M23*M39*SIN(ACOS(S7))/1000</f>
        <v>-5.3693573382822816E-2</v>
      </c>
      <c r="S39" s="49"/>
      <c r="T39" s="50"/>
      <c r="U39" s="51">
        <v>5</v>
      </c>
      <c r="V39" s="52"/>
      <c r="W39" s="49">
        <f>-SQRT(3)*U23*U39*AA7/1000</f>
        <v>0</v>
      </c>
      <c r="X39" s="49"/>
      <c r="Y39" s="49"/>
      <c r="Z39" s="49">
        <f>-SQRT(3)*U23*U39*SIN(ACOS(AA7))/1000</f>
        <v>-5.3693573382822816E-2</v>
      </c>
      <c r="AA39" s="49"/>
      <c r="AB39" s="50"/>
      <c r="AC39" s="51">
        <v>5</v>
      </c>
      <c r="AD39" s="52"/>
      <c r="AE39" s="49">
        <f>-SQRT(3)*AC23*AC39*AI7/1000</f>
        <v>0</v>
      </c>
      <c r="AF39" s="49"/>
      <c r="AG39" s="49"/>
      <c r="AH39" s="49">
        <f>-SQRT(3)*AC23*AC39*SIN(ACOS(AI7))/1000</f>
        <v>-5.3693573382822816E-2</v>
      </c>
      <c r="AI39" s="49"/>
      <c r="AJ39" s="50"/>
      <c r="AK39" s="51">
        <v>5</v>
      </c>
      <c r="AL39" s="52"/>
      <c r="AM39" s="49">
        <f>-SQRT(3)*AK23*AK39*AQ7/1000</f>
        <v>0</v>
      </c>
      <c r="AN39" s="49"/>
      <c r="AO39" s="49"/>
      <c r="AP39" s="49">
        <f>-SQRT(3)*AK23*AK39*SIN(ACOS(AQ7))/1000</f>
        <v>-5.3693573382822816E-2</v>
      </c>
      <c r="AQ39" s="49"/>
      <c r="AR39" s="50"/>
    </row>
    <row r="40" spans="1:44" x14ac:dyDescent="0.2">
      <c r="A40" s="57" t="s">
        <v>131</v>
      </c>
      <c r="B40" s="58"/>
      <c r="C40" s="58"/>
      <c r="D40" s="58"/>
      <c r="E40" s="15"/>
      <c r="F40" s="15"/>
      <c r="G40" s="15"/>
      <c r="H40" s="15"/>
      <c r="I40" s="15"/>
      <c r="J40" s="15"/>
      <c r="K40" s="15"/>
      <c r="L40" s="21"/>
      <c r="M40" s="51">
        <v>0</v>
      </c>
      <c r="N40" s="52"/>
      <c r="O40" s="49">
        <f>-SQRT(3)*M23*M40*S7/1000</f>
        <v>0</v>
      </c>
      <c r="P40" s="49"/>
      <c r="Q40" s="49"/>
      <c r="R40" s="49">
        <f>-SQRT(3)*M23*M40*SIN(ACOS(S7))/1000</f>
        <v>0</v>
      </c>
      <c r="S40" s="49"/>
      <c r="T40" s="50"/>
      <c r="U40" s="51">
        <v>0</v>
      </c>
      <c r="V40" s="52"/>
      <c r="W40" s="49">
        <f>-SQRT(3)*U23*U40*AA7/1000</f>
        <v>0</v>
      </c>
      <c r="X40" s="49"/>
      <c r="Y40" s="49"/>
      <c r="Z40" s="49">
        <f>-SQRT(3)*U23*U40*SIN(ACOS(AA7))/1000</f>
        <v>0</v>
      </c>
      <c r="AA40" s="49"/>
      <c r="AB40" s="50"/>
      <c r="AC40" s="51">
        <v>0</v>
      </c>
      <c r="AD40" s="52"/>
      <c r="AE40" s="49">
        <f>-SQRT(3)*AC23*AC40*AI7/1000</f>
        <v>0</v>
      </c>
      <c r="AF40" s="49"/>
      <c r="AG40" s="49"/>
      <c r="AH40" s="49">
        <f>-SQRT(3)*AC23*AC40*SIN(ACOS(AI7))/1000</f>
        <v>0</v>
      </c>
      <c r="AI40" s="49"/>
      <c r="AJ40" s="50"/>
      <c r="AK40" s="51">
        <v>0</v>
      </c>
      <c r="AL40" s="52"/>
      <c r="AM40" s="49">
        <f>-SQRT(3)*AK23*AK40*AQ7/1000</f>
        <v>0</v>
      </c>
      <c r="AN40" s="49"/>
      <c r="AO40" s="49"/>
      <c r="AP40" s="49">
        <f>-SQRT(3)*AK23*AK40*SIN(ACOS(AQ7))/1000</f>
        <v>0</v>
      </c>
      <c r="AQ40" s="49"/>
      <c r="AR40" s="50"/>
    </row>
    <row r="41" spans="1:44" ht="13.5" thickBot="1" x14ac:dyDescent="0.25">
      <c r="A41" s="74" t="s">
        <v>64</v>
      </c>
      <c r="B41" s="75"/>
      <c r="C41" s="75"/>
      <c r="D41" s="75"/>
      <c r="E41" s="76"/>
      <c r="F41" s="76"/>
      <c r="G41" s="76"/>
      <c r="H41" s="76"/>
      <c r="I41" s="76"/>
      <c r="J41" s="76"/>
      <c r="K41" s="76"/>
      <c r="L41" s="77"/>
      <c r="M41" s="65"/>
      <c r="N41" s="66"/>
      <c r="O41" s="63">
        <f>SUM(O37:Q40)</f>
        <v>0</v>
      </c>
      <c r="P41" s="63"/>
      <c r="Q41" s="63"/>
      <c r="R41" s="63">
        <f>SUM(R37:T40)</f>
        <v>-0.33290015497350151</v>
      </c>
      <c r="S41" s="63"/>
      <c r="T41" s="64"/>
      <c r="U41" s="65"/>
      <c r="V41" s="66"/>
      <c r="W41" s="63">
        <f>SUM(W37:Y40)</f>
        <v>0</v>
      </c>
      <c r="X41" s="63"/>
      <c r="Y41" s="63"/>
      <c r="Z41" s="63">
        <f>SUM(Z37:AB40)</f>
        <v>-0.33848429152110848</v>
      </c>
      <c r="AA41" s="63"/>
      <c r="AB41" s="64"/>
      <c r="AC41" s="65"/>
      <c r="AD41" s="66"/>
      <c r="AE41" s="63">
        <f>SUM(AE37:AG40)</f>
        <v>0</v>
      </c>
      <c r="AF41" s="63"/>
      <c r="AG41" s="63"/>
      <c r="AH41" s="63">
        <f>SUM(AH37:AJ40)</f>
        <v>-0.31281874951603778</v>
      </c>
      <c r="AI41" s="63"/>
      <c r="AJ41" s="64"/>
      <c r="AK41" s="65"/>
      <c r="AL41" s="66"/>
      <c r="AM41" s="63">
        <f>SUM(AM37:AO40)</f>
        <v>0</v>
      </c>
      <c r="AN41" s="63"/>
      <c r="AO41" s="63"/>
      <c r="AP41" s="63">
        <f>SUM(AP37:AR40)</f>
        <v>-0.32538304650691718</v>
      </c>
      <c r="AQ41" s="63"/>
      <c r="AR41" s="64"/>
    </row>
    <row r="42" spans="1:44" x14ac:dyDescent="0.2">
      <c r="A42" s="67" t="s">
        <v>65</v>
      </c>
      <c r="B42" s="68"/>
      <c r="C42" s="68"/>
      <c r="D42" s="68"/>
      <c r="E42" s="35"/>
      <c r="F42" s="35"/>
      <c r="G42" s="35"/>
      <c r="H42" s="35"/>
      <c r="I42" s="35"/>
      <c r="J42" s="35"/>
      <c r="K42" s="35"/>
      <c r="L42" s="69"/>
      <c r="M42" s="70"/>
      <c r="N42" s="71"/>
      <c r="O42" s="72"/>
      <c r="P42" s="72"/>
      <c r="Q42" s="72"/>
      <c r="R42" s="72"/>
      <c r="S42" s="72"/>
      <c r="T42" s="73"/>
      <c r="U42" s="70"/>
      <c r="V42" s="71"/>
      <c r="W42" s="72"/>
      <c r="X42" s="72"/>
      <c r="Y42" s="72"/>
      <c r="Z42" s="72"/>
      <c r="AA42" s="72"/>
      <c r="AB42" s="73"/>
      <c r="AC42" s="70"/>
      <c r="AD42" s="71"/>
      <c r="AE42" s="72"/>
      <c r="AF42" s="72"/>
      <c r="AG42" s="72"/>
      <c r="AH42" s="72"/>
      <c r="AI42" s="72"/>
      <c r="AJ42" s="73"/>
      <c r="AK42" s="70"/>
      <c r="AL42" s="71"/>
      <c r="AM42" s="72"/>
      <c r="AN42" s="72"/>
      <c r="AO42" s="72"/>
      <c r="AP42" s="72"/>
      <c r="AQ42" s="72"/>
      <c r="AR42" s="73"/>
    </row>
    <row r="43" spans="1:44" x14ac:dyDescent="0.2">
      <c r="A43" s="57" t="s">
        <v>66</v>
      </c>
      <c r="B43" s="58"/>
      <c r="C43" s="58"/>
      <c r="D43" s="58"/>
      <c r="E43" s="15"/>
      <c r="F43" s="15"/>
      <c r="G43" s="15"/>
      <c r="H43" s="15"/>
      <c r="I43" s="15"/>
      <c r="J43" s="15"/>
      <c r="K43" s="15"/>
      <c r="L43" s="21"/>
      <c r="M43" s="61">
        <f>M10</f>
        <v>75</v>
      </c>
      <c r="N43" s="62"/>
      <c r="O43" s="59">
        <f>O10</f>
        <v>0.62016075720974906</v>
      </c>
      <c r="P43" s="59"/>
      <c r="Q43" s="59"/>
      <c r="R43" s="59">
        <f>Q10</f>
        <v>0.51388286146335049</v>
      </c>
      <c r="S43" s="59"/>
      <c r="T43" s="60"/>
      <c r="U43" s="61">
        <f>U10</f>
        <v>70</v>
      </c>
      <c r="V43" s="62"/>
      <c r="W43" s="59">
        <f>W10</f>
        <v>0.57881670672909913</v>
      </c>
      <c r="X43" s="59"/>
      <c r="Y43" s="59"/>
      <c r="Z43" s="59">
        <f>Y10</f>
        <v>0.47962400403246053</v>
      </c>
      <c r="AA43" s="59"/>
      <c r="AB43" s="60"/>
      <c r="AC43" s="61">
        <f>AC10</f>
        <v>70</v>
      </c>
      <c r="AD43" s="62"/>
      <c r="AE43" s="59">
        <f>AE10</f>
        <v>0.57881670672909913</v>
      </c>
      <c r="AF43" s="59"/>
      <c r="AG43" s="59"/>
      <c r="AH43" s="59">
        <f>AG10</f>
        <v>0.47962400403246053</v>
      </c>
      <c r="AI43" s="59"/>
      <c r="AJ43" s="60"/>
      <c r="AK43" s="61">
        <f>AK10</f>
        <v>78</v>
      </c>
      <c r="AL43" s="62"/>
      <c r="AM43" s="59">
        <f>AM10</f>
        <v>0.64496718749813897</v>
      </c>
      <c r="AN43" s="59"/>
      <c r="AO43" s="59"/>
      <c r="AP43" s="59">
        <f>AO10</f>
        <v>0.53443817592188447</v>
      </c>
      <c r="AQ43" s="59"/>
      <c r="AR43" s="60"/>
    </row>
    <row r="44" spans="1:44" x14ac:dyDescent="0.2">
      <c r="A44" s="57" t="s">
        <v>132</v>
      </c>
      <c r="B44" s="58"/>
      <c r="C44" s="58"/>
      <c r="D44" s="58"/>
      <c r="E44" s="15"/>
      <c r="F44" s="15"/>
      <c r="G44" s="15"/>
      <c r="H44" s="15"/>
      <c r="I44" s="15"/>
      <c r="J44" s="15"/>
      <c r="K44" s="15"/>
      <c r="L44" s="21"/>
      <c r="M44" s="51">
        <v>36</v>
      </c>
      <c r="N44" s="52"/>
      <c r="O44" s="49">
        <f>-SQRT(3)*M24*M44*S10/1000</f>
        <v>-0.29767716346067952</v>
      </c>
      <c r="P44" s="49"/>
      <c r="Q44" s="49"/>
      <c r="R44" s="49">
        <f>-SQRT(3)*M24*M44*SIN(ACOS(S10))/1000</f>
        <v>-0.24666377350240828</v>
      </c>
      <c r="S44" s="49"/>
      <c r="T44" s="50"/>
      <c r="U44" s="51">
        <v>41.349998474121094</v>
      </c>
      <c r="V44" s="52"/>
      <c r="W44" s="49">
        <f>-SQRT(3)*U24*U44*AA10/1000</f>
        <v>-0.34191528485777206</v>
      </c>
      <c r="X44" s="49"/>
      <c r="Y44" s="49"/>
      <c r="Z44" s="49">
        <f>-SQRT(3)*U24*U44*SIN(ACOS(AA10))/1000</f>
        <v>-0.28332074049848699</v>
      </c>
      <c r="AA44" s="49"/>
      <c r="AB44" s="50"/>
      <c r="AC44" s="51">
        <v>38.069999694824219</v>
      </c>
      <c r="AD44" s="52"/>
      <c r="AE44" s="49">
        <f>-SQRT(3)*AC24*AC44*AI10/1000</f>
        <v>-0.31479359783622807</v>
      </c>
      <c r="AF44" s="49"/>
      <c r="AG44" s="49"/>
      <c r="AH44" s="49">
        <f>-SQRT(3)*AC24*AC44*SIN(ACOS(AI10))/1000</f>
        <v>-0.26084693838780204</v>
      </c>
      <c r="AI44" s="49"/>
      <c r="AJ44" s="50"/>
      <c r="AK44" s="51">
        <v>41.020000457763672</v>
      </c>
      <c r="AL44" s="52"/>
      <c r="AM44" s="49">
        <f>-SQRT(3)*AK24*AK44*AQ10/1000</f>
        <v>-0.33918659392841294</v>
      </c>
      <c r="AN44" s="49"/>
      <c r="AO44" s="49"/>
      <c r="AP44" s="49">
        <f>-SQRT(3)*AK24*AK44*SIN(ACOS(AQ10))/1000</f>
        <v>-0.28105966949951394</v>
      </c>
      <c r="AQ44" s="49"/>
      <c r="AR44" s="50"/>
    </row>
    <row r="45" spans="1:44" x14ac:dyDescent="0.2">
      <c r="A45" s="57" t="s">
        <v>133</v>
      </c>
      <c r="B45" s="58"/>
      <c r="C45" s="58"/>
      <c r="D45" s="58"/>
      <c r="E45" s="15"/>
      <c r="F45" s="15"/>
      <c r="G45" s="15"/>
      <c r="H45" s="15"/>
      <c r="I45" s="15"/>
      <c r="J45" s="15"/>
      <c r="K45" s="15"/>
      <c r="L45" s="21"/>
      <c r="M45" s="51">
        <v>0</v>
      </c>
      <c r="N45" s="52"/>
      <c r="O45" s="49">
        <f>-SQRT(3)*M24*M45*S10/1000</f>
        <v>0</v>
      </c>
      <c r="P45" s="49"/>
      <c r="Q45" s="49"/>
      <c r="R45" s="49">
        <f>-SQRT(3)*M24*M45*SIN(ACOS(S10))/1000</f>
        <v>0</v>
      </c>
      <c r="S45" s="49"/>
      <c r="T45" s="50"/>
      <c r="U45" s="51">
        <v>0</v>
      </c>
      <c r="V45" s="52"/>
      <c r="W45" s="49">
        <f>-SQRT(3)*U24*U45*AA10/1000</f>
        <v>0</v>
      </c>
      <c r="X45" s="49"/>
      <c r="Y45" s="49"/>
      <c r="Z45" s="49">
        <f>-SQRT(3)*U24*U45*SIN(ACOS(AA10))/1000</f>
        <v>0</v>
      </c>
      <c r="AA45" s="49"/>
      <c r="AB45" s="50"/>
      <c r="AC45" s="51">
        <v>0</v>
      </c>
      <c r="AD45" s="52"/>
      <c r="AE45" s="49">
        <f>-SQRT(3)*AC24*AC45*AI10/1000</f>
        <v>0</v>
      </c>
      <c r="AF45" s="49"/>
      <c r="AG45" s="49"/>
      <c r="AH45" s="49">
        <f>-SQRT(3)*AC24*AC45*SIN(ACOS(AI10))/1000</f>
        <v>0</v>
      </c>
      <c r="AI45" s="49"/>
      <c r="AJ45" s="50"/>
      <c r="AK45" s="51">
        <v>0</v>
      </c>
      <c r="AL45" s="52"/>
      <c r="AM45" s="49">
        <f>-SQRT(3)*AK24*AK45*AQ10/1000</f>
        <v>0</v>
      </c>
      <c r="AN45" s="49"/>
      <c r="AO45" s="49"/>
      <c r="AP45" s="49">
        <f>-SQRT(3)*AK24*AK45*SIN(ACOS(AQ10))/1000</f>
        <v>0</v>
      </c>
      <c r="AQ45" s="49"/>
      <c r="AR45" s="50"/>
    </row>
    <row r="46" spans="1:44" x14ac:dyDescent="0.2">
      <c r="A46" s="57" t="s">
        <v>134</v>
      </c>
      <c r="B46" s="58"/>
      <c r="C46" s="58"/>
      <c r="D46" s="58"/>
      <c r="E46" s="15"/>
      <c r="F46" s="15"/>
      <c r="G46" s="15"/>
      <c r="H46" s="15"/>
      <c r="I46" s="15"/>
      <c r="J46" s="15"/>
      <c r="K46" s="15"/>
      <c r="L46" s="21"/>
      <c r="M46" s="51">
        <v>12</v>
      </c>
      <c r="N46" s="52"/>
      <c r="O46" s="49">
        <f>-SQRT(3)*M24*M46*S10/1000</f>
        <v>-9.9225721153559848E-2</v>
      </c>
      <c r="P46" s="49"/>
      <c r="Q46" s="49"/>
      <c r="R46" s="49">
        <f>-SQRT(3)*M24*M46*SIN(ACOS(S10))/1000</f>
        <v>-8.2221257834136086E-2</v>
      </c>
      <c r="S46" s="49"/>
      <c r="T46" s="50"/>
      <c r="U46" s="51">
        <v>7</v>
      </c>
      <c r="V46" s="52"/>
      <c r="W46" s="49">
        <f>-SQRT(3)*U24*U46*AA10/1000</f>
        <v>-5.7881670672909905E-2</v>
      </c>
      <c r="X46" s="49"/>
      <c r="Y46" s="49"/>
      <c r="Z46" s="49">
        <f>-SQRT(3)*U24*U46*SIN(ACOS(AA10))/1000</f>
        <v>-4.7962400403246043E-2</v>
      </c>
      <c r="AA46" s="49"/>
      <c r="AB46" s="50"/>
      <c r="AC46" s="51">
        <v>6</v>
      </c>
      <c r="AD46" s="52"/>
      <c r="AE46" s="49">
        <f>-SQRT(3)*AC24*AC46*AI10/1000</f>
        <v>-4.9612860576779924E-2</v>
      </c>
      <c r="AF46" s="49"/>
      <c r="AG46" s="49"/>
      <c r="AH46" s="49">
        <f>-SQRT(3)*AC24*AC46*SIN(ACOS(AI10))/1000</f>
        <v>-4.1110628917068043E-2</v>
      </c>
      <c r="AI46" s="49"/>
      <c r="AJ46" s="50"/>
      <c r="AK46" s="51">
        <v>8</v>
      </c>
      <c r="AL46" s="52"/>
      <c r="AM46" s="49">
        <f>-SQRT(3)*AK24*AK46*AQ10/1000</f>
        <v>-6.6150480769039899E-2</v>
      </c>
      <c r="AN46" s="49"/>
      <c r="AO46" s="49"/>
      <c r="AP46" s="49">
        <f>-SQRT(3)*AK24*AK46*SIN(ACOS(AQ10))/1000</f>
        <v>-5.4814171889424057E-2</v>
      </c>
      <c r="AQ46" s="49"/>
      <c r="AR46" s="50"/>
    </row>
    <row r="47" spans="1:44" ht="13.5" thickBot="1" x14ac:dyDescent="0.25">
      <c r="A47" s="53" t="s">
        <v>76</v>
      </c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6"/>
      <c r="M47" s="47"/>
      <c r="N47" s="48"/>
      <c r="O47" s="42">
        <f>SUM(O43:Q46)</f>
        <v>0.22325787259550969</v>
      </c>
      <c r="P47" s="42"/>
      <c r="Q47" s="42"/>
      <c r="R47" s="42">
        <f>SUM(R43:T46)</f>
        <v>0.1849978301268061</v>
      </c>
      <c r="S47" s="42"/>
      <c r="T47" s="43"/>
      <c r="U47" s="47"/>
      <c r="V47" s="48"/>
      <c r="W47" s="42">
        <f>SUM(W43:Y46)</f>
        <v>0.17901975119841718</v>
      </c>
      <c r="X47" s="42"/>
      <c r="Y47" s="42"/>
      <c r="Z47" s="42">
        <f>SUM(Z43:AB46)</f>
        <v>0.1483408631307275</v>
      </c>
      <c r="AA47" s="42"/>
      <c r="AB47" s="43"/>
      <c r="AC47" s="47"/>
      <c r="AD47" s="48"/>
      <c r="AE47" s="42">
        <f>SUM(AE43:AG46)</f>
        <v>0.21441024831609112</v>
      </c>
      <c r="AF47" s="42"/>
      <c r="AG47" s="42"/>
      <c r="AH47" s="42">
        <f>SUM(AH43:AJ46)</f>
        <v>0.17766643672759044</v>
      </c>
      <c r="AI47" s="42"/>
      <c r="AJ47" s="43"/>
      <c r="AK47" s="47"/>
      <c r="AL47" s="48"/>
      <c r="AM47" s="42">
        <f>SUM(AM43:AO46)</f>
        <v>0.23963011280068613</v>
      </c>
      <c r="AN47" s="42"/>
      <c r="AO47" s="42"/>
      <c r="AP47" s="42">
        <f>SUM(AP43:AR46)</f>
        <v>0.19856433453294647</v>
      </c>
      <c r="AQ47" s="42"/>
      <c r="AR47" s="43"/>
    </row>
    <row r="48" spans="1:44" ht="13.5" thickBot="1" x14ac:dyDescent="0.25">
      <c r="A48" s="44" t="s">
        <v>77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33"/>
      <c r="N48" s="34"/>
      <c r="O48" s="31">
        <f>SUM(O37:Q40)+SUM(O43:Q46)</f>
        <v>0.22325787259550969</v>
      </c>
      <c r="P48" s="31"/>
      <c r="Q48" s="31"/>
      <c r="R48" s="31">
        <f>SUM(R37:T40)+SUM(R43:T46)</f>
        <v>-0.14790232484669541</v>
      </c>
      <c r="S48" s="31"/>
      <c r="T48" s="32"/>
      <c r="U48" s="33"/>
      <c r="V48" s="34"/>
      <c r="W48" s="31">
        <f>SUM(W37:Y40)+SUM(W43:Y46)</f>
        <v>0.17901975119841718</v>
      </c>
      <c r="X48" s="31"/>
      <c r="Y48" s="31"/>
      <c r="Z48" s="31">
        <f>SUM(Z37:AB40)+SUM(Z43:AB46)</f>
        <v>-0.19014342839038098</v>
      </c>
      <c r="AA48" s="31"/>
      <c r="AB48" s="32"/>
      <c r="AC48" s="33"/>
      <c r="AD48" s="34"/>
      <c r="AE48" s="31">
        <f>SUM(AE37:AG40)+SUM(AE43:AG46)</f>
        <v>0.21441024831609112</v>
      </c>
      <c r="AF48" s="31"/>
      <c r="AG48" s="31"/>
      <c r="AH48" s="31">
        <f>SUM(AH37:AJ40)+SUM(AH43:AJ46)</f>
        <v>-0.13515231278844733</v>
      </c>
      <c r="AI48" s="31"/>
      <c r="AJ48" s="32"/>
      <c r="AK48" s="33"/>
      <c r="AL48" s="34"/>
      <c r="AM48" s="31">
        <f>SUM(AM37:AO40)+SUM(AM43:AO46)</f>
        <v>0.23963011280068613</v>
      </c>
      <c r="AN48" s="31"/>
      <c r="AO48" s="31"/>
      <c r="AP48" s="31">
        <f>SUM(AP37:AR40)+SUM(AP43:AR46)</f>
        <v>-0.12681871197397071</v>
      </c>
      <c r="AQ48" s="31"/>
      <c r="AR48" s="32"/>
    </row>
    <row r="49" spans="1:44" ht="13.5" thickBo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</row>
    <row r="50" spans="1:44" ht="13.5" thickBot="1" x14ac:dyDescent="0.25">
      <c r="A50" s="36" t="s">
        <v>78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  <c r="M50" s="39" t="s">
        <v>526</v>
      </c>
      <c r="N50" s="40"/>
      <c r="O50" s="40"/>
      <c r="P50" s="40"/>
      <c r="Q50" s="40"/>
      <c r="R50" s="40"/>
      <c r="S50" s="40"/>
      <c r="T50" s="41"/>
      <c r="U50" s="39" t="s">
        <v>527</v>
      </c>
      <c r="V50" s="40"/>
      <c r="W50" s="40"/>
      <c r="X50" s="40"/>
      <c r="Y50" s="40"/>
      <c r="Z50" s="40"/>
      <c r="AA50" s="40"/>
      <c r="AB50" s="41"/>
      <c r="AC50" s="39"/>
      <c r="AD50" s="40"/>
      <c r="AE50" s="40"/>
      <c r="AF50" s="40"/>
      <c r="AG50" s="40"/>
      <c r="AH50" s="40"/>
      <c r="AI50" s="40"/>
      <c r="AJ50" s="41"/>
      <c r="AK50" s="39"/>
      <c r="AL50" s="40"/>
      <c r="AM50" s="40"/>
      <c r="AN50" s="40"/>
      <c r="AO50" s="40"/>
      <c r="AP50" s="40"/>
      <c r="AQ50" s="40"/>
      <c r="AR50" s="41"/>
    </row>
    <row r="52" spans="1:44" x14ac:dyDescent="0.2">
      <c r="M52" s="18" t="s">
        <v>79</v>
      </c>
      <c r="Y52" s="18" t="s">
        <v>80</v>
      </c>
    </row>
  </sheetData>
  <mergeCells count="521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I9:J9"/>
    <mergeCell ref="K9:L9"/>
    <mergeCell ref="M9:N9"/>
    <mergeCell ref="O9:P9"/>
    <mergeCell ref="AO7:AP7"/>
    <mergeCell ref="AQ7:AR7"/>
    <mergeCell ref="E8:L8"/>
    <mergeCell ref="M8:T8"/>
    <mergeCell ref="U8:AB8"/>
    <mergeCell ref="AC8:AJ8"/>
    <mergeCell ref="AK8:AR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Q10:R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E9:F9"/>
    <mergeCell ref="G9:H9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F11:AG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S12:T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3:AJ13"/>
    <mergeCell ref="AK13:AL13"/>
    <mergeCell ref="AM13:AN13"/>
    <mergeCell ref="AO13:AP13"/>
    <mergeCell ref="AQ13:AR13"/>
    <mergeCell ref="A14:D15"/>
    <mergeCell ref="E14:H15"/>
    <mergeCell ref="I14:L14"/>
    <mergeCell ref="M14:O14"/>
    <mergeCell ref="P14:Q14"/>
    <mergeCell ref="W13:X13"/>
    <mergeCell ref="Y13:Z13"/>
    <mergeCell ref="AA13:AB13"/>
    <mergeCell ref="AC13:AD13"/>
    <mergeCell ref="AE13:AF13"/>
    <mergeCell ref="AG13:AH13"/>
    <mergeCell ref="E13:L13"/>
    <mergeCell ref="M13:N13"/>
    <mergeCell ref="O13:P13"/>
    <mergeCell ref="Q13:R13"/>
    <mergeCell ref="S13:T13"/>
    <mergeCell ref="U13:V13"/>
    <mergeCell ref="AH14:AJ14"/>
    <mergeCell ref="AK14:AM14"/>
    <mergeCell ref="AN14:AO14"/>
    <mergeCell ref="AP14:AR14"/>
    <mergeCell ref="I15:L15"/>
    <mergeCell ref="M15:O15"/>
    <mergeCell ref="P15:Q15"/>
    <mergeCell ref="R15:T15"/>
    <mergeCell ref="U15:W15"/>
    <mergeCell ref="X15:Y15"/>
    <mergeCell ref="R14:T14"/>
    <mergeCell ref="U14:W14"/>
    <mergeCell ref="X14:Y14"/>
    <mergeCell ref="Z14:AB14"/>
    <mergeCell ref="AC14:AE14"/>
    <mergeCell ref="AF14:AG14"/>
    <mergeCell ref="AC16:AE16"/>
    <mergeCell ref="AF16:AG16"/>
    <mergeCell ref="AH16:AJ16"/>
    <mergeCell ref="AK16:AM16"/>
    <mergeCell ref="AN16:AO16"/>
    <mergeCell ref="AP16:AR16"/>
    <mergeCell ref="AP15:AR15"/>
    <mergeCell ref="A16:D18"/>
    <mergeCell ref="E16:H18"/>
    <mergeCell ref="I16:L16"/>
    <mergeCell ref="M16:O16"/>
    <mergeCell ref="P16:Q16"/>
    <mergeCell ref="R16:T16"/>
    <mergeCell ref="U16:W16"/>
    <mergeCell ref="X16:Y16"/>
    <mergeCell ref="Z16:AB16"/>
    <mergeCell ref="Z15:AB15"/>
    <mergeCell ref="AC15:AE15"/>
    <mergeCell ref="AF15:AG15"/>
    <mergeCell ref="AH15:AJ15"/>
    <mergeCell ref="AK15:AM15"/>
    <mergeCell ref="AN15:AO15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AF18:AG18"/>
    <mergeCell ref="Z17:AB17"/>
    <mergeCell ref="AC17:AE17"/>
    <mergeCell ref="AF17:AG17"/>
    <mergeCell ref="AH17:AJ17"/>
    <mergeCell ref="AK17:AM17"/>
    <mergeCell ref="AN17:AO17"/>
    <mergeCell ref="I17:L17"/>
    <mergeCell ref="M17:O17"/>
    <mergeCell ref="P17:Q17"/>
    <mergeCell ref="R17:T17"/>
    <mergeCell ref="U17:W17"/>
    <mergeCell ref="X17:Y17"/>
    <mergeCell ref="AH18:AJ18"/>
    <mergeCell ref="AK18:AM18"/>
    <mergeCell ref="AN18:AO18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A21:B21"/>
    <mergeCell ref="C21:D21"/>
    <mergeCell ref="E21:L21"/>
    <mergeCell ref="M21:T21"/>
    <mergeCell ref="U21:AB21"/>
    <mergeCell ref="AC21:AJ21"/>
    <mergeCell ref="AK21:AR21"/>
    <mergeCell ref="AK22:AR22"/>
    <mergeCell ref="A23:B23"/>
    <mergeCell ref="C23:D23"/>
    <mergeCell ref="E23:L23"/>
    <mergeCell ref="M23:T23"/>
    <mergeCell ref="U23:AB23"/>
    <mergeCell ref="AC23:AJ23"/>
    <mergeCell ref="AK23:AR23"/>
    <mergeCell ref="A22:B22"/>
    <mergeCell ref="C22:D22"/>
    <mergeCell ref="E22:L22"/>
    <mergeCell ref="M22:T22"/>
    <mergeCell ref="U22:AB22"/>
    <mergeCell ref="AC22:AJ22"/>
    <mergeCell ref="AK24:AR24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A24:B24"/>
    <mergeCell ref="C24:D24"/>
    <mergeCell ref="E24:L24"/>
    <mergeCell ref="M24:T24"/>
    <mergeCell ref="U24:AB24"/>
    <mergeCell ref="AC24:AJ24"/>
    <mergeCell ref="AK26:AL27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U26:V27"/>
    <mergeCell ref="W26:Y27"/>
    <mergeCell ref="Z26:AB27"/>
    <mergeCell ref="AC26:AD27"/>
    <mergeCell ref="AE26:AG27"/>
    <mergeCell ref="AH26:AJ27"/>
    <mergeCell ref="AM29:AO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W29:Y29"/>
    <mergeCell ref="Z29:AB29"/>
    <mergeCell ref="AC29:AD29"/>
    <mergeCell ref="AE29:AG29"/>
    <mergeCell ref="AH29:AJ29"/>
    <mergeCell ref="AK29:AL29"/>
    <mergeCell ref="AE30:AG30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AM31:AO31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W31:Y31"/>
    <mergeCell ref="Z31:AB31"/>
    <mergeCell ref="AC31:AD31"/>
    <mergeCell ref="AE31:AG31"/>
    <mergeCell ref="AH31:AJ31"/>
    <mergeCell ref="AK31:AL31"/>
    <mergeCell ref="AP33:AR33"/>
    <mergeCell ref="A34:L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A35:L35"/>
    <mergeCell ref="M35:N35"/>
    <mergeCell ref="O35:Q35"/>
    <mergeCell ref="R35:T35"/>
    <mergeCell ref="U35:V35"/>
    <mergeCell ref="W35:Y35"/>
    <mergeCell ref="AC37:AD37"/>
    <mergeCell ref="AE37:AG37"/>
    <mergeCell ref="AH37:AJ37"/>
    <mergeCell ref="AK37:AL37"/>
    <mergeCell ref="AM37:AO37"/>
    <mergeCell ref="AP37:AR37"/>
    <mergeCell ref="AP35:AR35"/>
    <mergeCell ref="A36:D36"/>
    <mergeCell ref="E36:AR36"/>
    <mergeCell ref="A37:D37"/>
    <mergeCell ref="M37:N37"/>
    <mergeCell ref="O37:Q37"/>
    <mergeCell ref="R37:T37"/>
    <mergeCell ref="U37:V37"/>
    <mergeCell ref="W37:Y37"/>
    <mergeCell ref="Z37:AB37"/>
    <mergeCell ref="Z35:AB35"/>
    <mergeCell ref="AC35:AD35"/>
    <mergeCell ref="AE35:AG35"/>
    <mergeCell ref="AH35:AJ35"/>
    <mergeCell ref="AK35:AL35"/>
    <mergeCell ref="AM35:AO35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H41:AJ41"/>
    <mergeCell ref="AK41:AL41"/>
    <mergeCell ref="AM41:AO41"/>
    <mergeCell ref="AP41:AR41"/>
    <mergeCell ref="A42:D42"/>
    <mergeCell ref="E42:AR42"/>
    <mergeCell ref="AP40:AR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6:AJ46"/>
    <mergeCell ref="AK46:AL46"/>
    <mergeCell ref="AM46:AO46"/>
    <mergeCell ref="AP46:AR46"/>
    <mergeCell ref="A47:L47"/>
    <mergeCell ref="M47:N47"/>
    <mergeCell ref="O47:Q47"/>
    <mergeCell ref="R47:T47"/>
    <mergeCell ref="U47:V47"/>
    <mergeCell ref="W47:Y47"/>
    <mergeCell ref="AP47:AR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8:AJ48"/>
    <mergeCell ref="AK48:AL48"/>
    <mergeCell ref="AM48:AO48"/>
    <mergeCell ref="AP48:AR48"/>
    <mergeCell ref="A49:AR49"/>
    <mergeCell ref="A50:L50"/>
    <mergeCell ref="M50:T50"/>
    <mergeCell ref="U50:AB50"/>
    <mergeCell ref="AC50:AJ50"/>
    <mergeCell ref="AK50:AR50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workbookViewId="0">
      <pane ySplit="3" topLeftCell="A53" activePane="bottomLeft" state="frozenSplit"/>
      <selection pane="bottomLeft" activeCell="AC72" sqref="AC72:AD72"/>
    </sheetView>
  </sheetViews>
  <sheetFormatPr defaultRowHeight="12.75" x14ac:dyDescent="0.2"/>
  <cols>
    <col min="1" max="4" width="7.140625" style="22" customWidth="1"/>
    <col min="5" max="12" width="5.28515625" style="22" customWidth="1"/>
    <col min="13" max="44" width="3.28515625" style="22" customWidth="1"/>
    <col min="45" max="16384" width="9.140625" style="22"/>
  </cols>
  <sheetData>
    <row r="1" spans="1:44" ht="30" customHeight="1" x14ac:dyDescent="0.2">
      <c r="A1" s="201" t="s">
        <v>135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30" t="s">
        <v>3</v>
      </c>
      <c r="B5" s="27" t="s">
        <v>4</v>
      </c>
      <c r="C5" s="27" t="s">
        <v>5</v>
      </c>
      <c r="D5" s="23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28" t="s">
        <v>15</v>
      </c>
      <c r="B6" s="25">
        <v>80</v>
      </c>
      <c r="C6" s="26">
        <v>5.7000000029802322E-2</v>
      </c>
      <c r="D6" s="6">
        <v>0.21600000560283661</v>
      </c>
      <c r="E6" s="111">
        <v>110</v>
      </c>
      <c r="F6" s="112"/>
      <c r="G6" s="113" t="s">
        <v>16</v>
      </c>
      <c r="H6" s="113"/>
      <c r="I6" s="195">
        <v>0.32199999690055847</v>
      </c>
      <c r="J6" s="195"/>
      <c r="K6" s="195">
        <v>10.300000190734863</v>
      </c>
      <c r="L6" s="196"/>
      <c r="M6" s="220">
        <f>IF(OR(M23=0,O6=0),0,ABS(1000*O6/(SQRT(3)*M23*COS(ATAN(Q6/O6)))))</f>
        <v>154.89914349928412</v>
      </c>
      <c r="N6" s="221"/>
      <c r="O6" s="182">
        <f>M18</f>
        <v>29.103249073970876</v>
      </c>
      <c r="P6" s="182"/>
      <c r="Q6" s="182">
        <f>R18</f>
        <v>10.24464311713308</v>
      </c>
      <c r="R6" s="182"/>
      <c r="S6" s="183">
        <f>IF(O6=0,0,COS(ATAN(Q6/O6)))</f>
        <v>0.94326559050888192</v>
      </c>
      <c r="T6" s="184"/>
      <c r="U6" s="222">
        <f>IF(OR(U23=0,W6=0),0,ABS(1000*W6/(SQRT(3)*U23*COS(ATAN(Y6/W6)))))</f>
        <v>147.51365934689096</v>
      </c>
      <c r="V6" s="221"/>
      <c r="W6" s="182">
        <f>U18</f>
        <v>28.098502094615426</v>
      </c>
      <c r="X6" s="182"/>
      <c r="Y6" s="182">
        <f>Z18</f>
        <v>7.6722854968437177</v>
      </c>
      <c r="Z6" s="182"/>
      <c r="AA6" s="183">
        <f>IF(W6=0,0,COS(ATAN(Y6/W6)))</f>
        <v>0.96468483937896321</v>
      </c>
      <c r="AB6" s="184"/>
      <c r="AC6" s="222">
        <f>IF(OR(AC23=0,AE6=0),0,ABS(1000*AE6/(SQRT(3)*AC23*COS(ATAN(AG6/AE6)))))</f>
        <v>148.64638934183165</v>
      </c>
      <c r="AD6" s="221"/>
      <c r="AE6" s="182">
        <f>AC18</f>
        <v>28.099044666992441</v>
      </c>
      <c r="AF6" s="182"/>
      <c r="AG6" s="182">
        <f>AH18</f>
        <v>8.4801387561621731</v>
      </c>
      <c r="AH6" s="182"/>
      <c r="AI6" s="183">
        <f>IF(AE6=0,0,COS(ATAN(AG6/AE6)))</f>
        <v>0.95735213783640383</v>
      </c>
      <c r="AJ6" s="184"/>
      <c r="AK6" s="222">
        <f>IF(OR(AK23=0,AM6=0),0,ABS(1000*AM6/(SQRT(3)*AK23*COS(ATAN(AO6/AM6)))))</f>
        <v>147.51365934689096</v>
      </c>
      <c r="AL6" s="221"/>
      <c r="AM6" s="182">
        <f>AK18</f>
        <v>28.098502094615426</v>
      </c>
      <c r="AN6" s="182"/>
      <c r="AO6" s="182">
        <f>AP18</f>
        <v>7.6722854968437177</v>
      </c>
      <c r="AP6" s="182"/>
      <c r="AQ6" s="183">
        <f>IF(AM6=0,0,COS(ATAN(AO6/AM6)))</f>
        <v>0.96468483937896321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0.32199999690055847</v>
      </c>
      <c r="J7" s="190"/>
      <c r="K7" s="190">
        <f>K6</f>
        <v>10.300000190734863</v>
      </c>
      <c r="L7" s="191"/>
      <c r="M7" s="192">
        <v>850</v>
      </c>
      <c r="N7" s="52"/>
      <c r="O7" s="211">
        <v>9</v>
      </c>
      <c r="P7" s="211"/>
      <c r="Q7" s="49">
        <f>IF(OR(M25=0,M7=0),0,ABS(O7)*TAN(ACOS(1000*ABS(O7)/(SQRT(3)*M25*M7))))</f>
        <v>2.2423381121197012</v>
      </c>
      <c r="R7" s="49"/>
      <c r="S7" s="207">
        <v>0.97</v>
      </c>
      <c r="T7" s="208"/>
      <c r="U7" s="51">
        <v>750</v>
      </c>
      <c r="V7" s="52"/>
      <c r="W7" s="211">
        <v>8</v>
      </c>
      <c r="X7" s="211"/>
      <c r="Y7" s="49">
        <f>IF(OR(U25=0,U7=0),0,ABS(W7)*TAN(ACOS(1000*ABS(W7)/(SQRT(3)*U25*U7))))</f>
        <v>0.93139465795817755</v>
      </c>
      <c r="Z7" s="49"/>
      <c r="AA7" s="207">
        <v>0.99299999999999999</v>
      </c>
      <c r="AB7" s="208"/>
      <c r="AC7" s="51">
        <v>750</v>
      </c>
      <c r="AD7" s="52"/>
      <c r="AE7" s="211">
        <v>8</v>
      </c>
      <c r="AF7" s="211"/>
      <c r="AG7" s="49">
        <f>IF(OR(AC25=0,AC7=0),0,ABS(AE7)*TAN(ACOS(1000*ABS(AE7)/(SQRT(3)*AC25*AC7))))</f>
        <v>1.7253634560579025</v>
      </c>
      <c r="AH7" s="49"/>
      <c r="AI7" s="207">
        <v>0.97799999999999998</v>
      </c>
      <c r="AJ7" s="208"/>
      <c r="AK7" s="51">
        <v>750</v>
      </c>
      <c r="AL7" s="52"/>
      <c r="AM7" s="211">
        <v>8</v>
      </c>
      <c r="AN7" s="211"/>
      <c r="AO7" s="49">
        <f>IF(OR(AK25=0,AK7=0),0,ABS(AM7)*TAN(ACOS(1000*ABS(AM7)/(SQRT(3)*AK25*AK7))))</f>
        <v>0.93139465795817755</v>
      </c>
      <c r="AP7" s="49"/>
      <c r="AQ7" s="207">
        <v>0.99299999999999999</v>
      </c>
      <c r="AR7" s="208"/>
    </row>
    <row r="8" spans="1:44" x14ac:dyDescent="0.2">
      <c r="A8" s="185"/>
      <c r="B8" s="186"/>
      <c r="C8" s="186"/>
      <c r="D8" s="187"/>
      <c r="E8" s="104">
        <v>6</v>
      </c>
      <c r="F8" s="105"/>
      <c r="G8" s="106" t="s">
        <v>83</v>
      </c>
      <c r="H8" s="106"/>
      <c r="I8" s="190">
        <f>I6</f>
        <v>0.32199999690055847</v>
      </c>
      <c r="J8" s="190"/>
      <c r="K8" s="190">
        <f>K6</f>
        <v>10.300000190734863</v>
      </c>
      <c r="L8" s="191"/>
      <c r="M8" s="192">
        <v>1900</v>
      </c>
      <c r="N8" s="52"/>
      <c r="O8" s="211">
        <v>20</v>
      </c>
      <c r="P8" s="211"/>
      <c r="Q8" s="49">
        <f>IF(OR(M27=0,M8=0),0,ABS(O8)*TAN(ACOS(1000*ABS(O8)/(SQRT(3)*M27*M8))))</f>
        <v>6.6027882913368439</v>
      </c>
      <c r="R8" s="49"/>
      <c r="S8" s="207">
        <v>0.95</v>
      </c>
      <c r="T8" s="208"/>
      <c r="U8" s="51">
        <v>1900</v>
      </c>
      <c r="V8" s="52"/>
      <c r="W8" s="211">
        <v>20</v>
      </c>
      <c r="X8" s="211"/>
      <c r="Y8" s="49">
        <f>IF(OR(U27=0,U8=0),0,ABS(W8)*TAN(ACOS(1000*ABS(W8)/(SQRT(3)*U27*U8))))</f>
        <v>5.4628496251771539</v>
      </c>
      <c r="Z8" s="49"/>
      <c r="AA8" s="207">
        <v>0.96499999999999997</v>
      </c>
      <c r="AB8" s="208"/>
      <c r="AC8" s="51">
        <v>1900</v>
      </c>
      <c r="AD8" s="52"/>
      <c r="AE8" s="211">
        <v>20</v>
      </c>
      <c r="AF8" s="211"/>
      <c r="AG8" s="49">
        <f>IF(OR(AC27=0,AC8=0),0,ABS(AE8)*TAN(ACOS(1000*ABS(AE8)/(SQRT(3)*AC27*AC8))))</f>
        <v>5.4628496251771539</v>
      </c>
      <c r="AH8" s="49"/>
      <c r="AI8" s="207">
        <v>0.96499999999999997</v>
      </c>
      <c r="AJ8" s="208"/>
      <c r="AK8" s="51">
        <v>1900</v>
      </c>
      <c r="AL8" s="52"/>
      <c r="AM8" s="211">
        <v>20</v>
      </c>
      <c r="AN8" s="211"/>
      <c r="AO8" s="49">
        <f>IF(OR(AK27=0,AK8=0),0,ABS(AM8)*TAN(ACOS(1000*ABS(AM8)/(SQRT(3)*AK27*AK8))))</f>
        <v>5.4628496251771539</v>
      </c>
      <c r="AP8" s="49"/>
      <c r="AQ8" s="207">
        <v>0.96499999999999997</v>
      </c>
      <c r="AR8" s="208"/>
    </row>
    <row r="9" spans="1:44" ht="15.75" customHeight="1" thickBot="1" x14ac:dyDescent="0.25">
      <c r="A9" s="188"/>
      <c r="B9" s="189"/>
      <c r="C9" s="189"/>
      <c r="D9" s="189"/>
      <c r="E9" s="175" t="s">
        <v>17</v>
      </c>
      <c r="F9" s="176"/>
      <c r="G9" s="176"/>
      <c r="H9" s="176"/>
      <c r="I9" s="176"/>
      <c r="J9" s="176"/>
      <c r="K9" s="176"/>
      <c r="L9" s="181"/>
      <c r="M9" s="176">
        <v>10</v>
      </c>
      <c r="N9" s="176"/>
      <c r="O9" s="176"/>
      <c r="P9" s="160" t="s">
        <v>18</v>
      </c>
      <c r="Q9" s="160"/>
      <c r="R9" s="173"/>
      <c r="S9" s="173"/>
      <c r="T9" s="174"/>
      <c r="U9" s="175">
        <v>10</v>
      </c>
      <c r="V9" s="176"/>
      <c r="W9" s="176"/>
      <c r="X9" s="160" t="s">
        <v>18</v>
      </c>
      <c r="Y9" s="160"/>
      <c r="Z9" s="173"/>
      <c r="AA9" s="173"/>
      <c r="AB9" s="174"/>
      <c r="AC9" s="175">
        <v>10</v>
      </c>
      <c r="AD9" s="176"/>
      <c r="AE9" s="176"/>
      <c r="AF9" s="160" t="s">
        <v>18</v>
      </c>
      <c r="AG9" s="160"/>
      <c r="AH9" s="173"/>
      <c r="AI9" s="173"/>
      <c r="AJ9" s="174"/>
      <c r="AK9" s="175">
        <v>10</v>
      </c>
      <c r="AL9" s="176"/>
      <c r="AM9" s="176"/>
      <c r="AN9" s="160" t="s">
        <v>18</v>
      </c>
      <c r="AO9" s="160"/>
      <c r="AP9" s="173"/>
      <c r="AQ9" s="173"/>
      <c r="AR9" s="174"/>
    </row>
    <row r="10" spans="1:44" x14ac:dyDescent="0.2">
      <c r="A10" s="28" t="s">
        <v>19</v>
      </c>
      <c r="B10" s="25">
        <v>80</v>
      </c>
      <c r="C10" s="26">
        <v>5.4999999701976776E-2</v>
      </c>
      <c r="D10" s="6">
        <v>0.22400000691413879</v>
      </c>
      <c r="E10" s="111">
        <v>110</v>
      </c>
      <c r="F10" s="112"/>
      <c r="G10" s="113" t="s">
        <v>20</v>
      </c>
      <c r="H10" s="113"/>
      <c r="I10" s="195">
        <v>0.33399999141693115</v>
      </c>
      <c r="J10" s="195"/>
      <c r="K10" s="195">
        <v>10.199999809265137</v>
      </c>
      <c r="L10" s="196"/>
      <c r="M10" s="220">
        <f>IF(OR(M24=0,O10=0),0,ABS(1000*O10/(SQRT(3)*M24*COS(ATAN(Q10/O10)))))</f>
        <v>68.433549646930473</v>
      </c>
      <c r="N10" s="221"/>
      <c r="O10" s="182">
        <f>M19</f>
        <v>13.064435284358325</v>
      </c>
      <c r="P10" s="182"/>
      <c r="Q10" s="182">
        <f>R19</f>
        <v>3.8890275659672868</v>
      </c>
      <c r="R10" s="182"/>
      <c r="S10" s="183">
        <f>IF(O10=0,0,COS(ATAN(Q10/O10)))</f>
        <v>0.95843597527949076</v>
      </c>
      <c r="T10" s="184"/>
      <c r="U10" s="222">
        <f>IF(OR(U24=0,W10=0),0,ABS(1000*W10/(SQRT(3)*U24*COS(ATAN(Y10/W10)))))</f>
        <v>72.123050889675795</v>
      </c>
      <c r="V10" s="221"/>
      <c r="W10" s="182">
        <f>U19</f>
        <v>12.565179616664874</v>
      </c>
      <c r="X10" s="182"/>
      <c r="Y10" s="182">
        <f>Z19</f>
        <v>6.702349192862882</v>
      </c>
      <c r="Z10" s="182"/>
      <c r="AA10" s="183">
        <f>IF(W10=0,0,COS(ATAN(Y10/W10)))</f>
        <v>0.88232611337581202</v>
      </c>
      <c r="AB10" s="184"/>
      <c r="AC10" s="222">
        <f>IF(OR(AC24=0,AE10=0),0,ABS(1000*AE10/(SQRT(3)*AC24*COS(ATAN(AG10/AE10)))))</f>
        <v>70.849484240825092</v>
      </c>
      <c r="AD10" s="221"/>
      <c r="AE10" s="182">
        <f>AC19</f>
        <v>12.564841688616594</v>
      </c>
      <c r="AF10" s="182"/>
      <c r="AG10" s="182">
        <f>AH19</f>
        <v>6.1506784030253225</v>
      </c>
      <c r="AH10" s="182"/>
      <c r="AI10" s="183">
        <f>IF(AE10=0,0,COS(ATAN(AG10/AE10)))</f>
        <v>0.89816235685623191</v>
      </c>
      <c r="AJ10" s="184"/>
      <c r="AK10" s="222">
        <f>IF(OR(AK24=0,AM10=0),0,ABS(1000*AM10/(SQRT(3)*AK24*COS(ATAN(AO10/AM10)))))</f>
        <v>70.233401769165738</v>
      </c>
      <c r="AL10" s="221"/>
      <c r="AM10" s="182">
        <f>AK19</f>
        <v>12.564841688616594</v>
      </c>
      <c r="AN10" s="182"/>
      <c r="AO10" s="182">
        <f>AP19</f>
        <v>6.1506784030253225</v>
      </c>
      <c r="AP10" s="182"/>
      <c r="AQ10" s="183">
        <f>IF(AM10=0,0,COS(ATAN(AO10/AM10)))</f>
        <v>0.89816235685623191</v>
      </c>
      <c r="AR10" s="184"/>
    </row>
    <row r="11" spans="1:44" x14ac:dyDescent="0.2">
      <c r="A11" s="185"/>
      <c r="B11" s="186"/>
      <c r="C11" s="186"/>
      <c r="D11" s="187"/>
      <c r="E11" s="104">
        <v>6</v>
      </c>
      <c r="F11" s="105"/>
      <c r="G11" s="106" t="s">
        <v>20</v>
      </c>
      <c r="H11" s="106"/>
      <c r="I11" s="190">
        <f>I10</f>
        <v>0.33399999141693115</v>
      </c>
      <c r="J11" s="190"/>
      <c r="K11" s="190">
        <f>K10</f>
        <v>10.199999809265137</v>
      </c>
      <c r="L11" s="191"/>
      <c r="M11" s="192">
        <v>100</v>
      </c>
      <c r="N11" s="52"/>
      <c r="O11" s="211">
        <v>1</v>
      </c>
      <c r="P11" s="211"/>
      <c r="Q11" s="49">
        <f>IF(OR(M26=0,M11=0),0,ABS(O11)*TAN(ACOS(1000*ABS(O11)/(SQRT(3)*M26*M11))))</f>
        <v>0.51720402163942991</v>
      </c>
      <c r="R11" s="49"/>
      <c r="S11" s="207">
        <v>0.88800000000000001</v>
      </c>
      <c r="T11" s="208"/>
      <c r="U11" s="51">
        <v>100</v>
      </c>
      <c r="V11" s="52"/>
      <c r="W11" s="211">
        <v>0.5</v>
      </c>
      <c r="X11" s="211"/>
      <c r="Y11" s="49">
        <f>IF(OR(U26=0,U11=0),0,ABS(W11)*TAN(ACOS(1000*ABS(W11)/(SQRT(3)*U26*U11))))</f>
        <v>0.98934323499031107</v>
      </c>
      <c r="Z11" s="49"/>
      <c r="AA11" s="207">
        <v>0.45100000000000001</v>
      </c>
      <c r="AB11" s="208"/>
      <c r="AC11" s="51">
        <v>100</v>
      </c>
      <c r="AD11" s="52"/>
      <c r="AE11" s="211">
        <v>0.5</v>
      </c>
      <c r="AF11" s="211"/>
      <c r="AG11" s="49">
        <f>IF(OR(AC26=0,AC11=0),0,ABS(AE11)*TAN(ACOS(1000*ABS(AE11)/(SQRT(3)*AC26*AC11))))</f>
        <v>0.98934323499031107</v>
      </c>
      <c r="AH11" s="49"/>
      <c r="AI11" s="207">
        <v>0.45100000000000001</v>
      </c>
      <c r="AJ11" s="208"/>
      <c r="AK11" s="51">
        <v>100</v>
      </c>
      <c r="AL11" s="52"/>
      <c r="AM11" s="211">
        <v>0.5</v>
      </c>
      <c r="AN11" s="211"/>
      <c r="AO11" s="49">
        <f>IF(OR(AK26=0,AK11=0),0,ABS(AM11)*TAN(ACOS(1000*ABS(AM11)/(SQRT(3)*AK26*AK11))))</f>
        <v>0.98934323499031107</v>
      </c>
      <c r="AP11" s="49"/>
      <c r="AQ11" s="207">
        <v>0.45100000000000001</v>
      </c>
      <c r="AR11" s="208"/>
    </row>
    <row r="12" spans="1:44" x14ac:dyDescent="0.2">
      <c r="A12" s="185"/>
      <c r="B12" s="186"/>
      <c r="C12" s="186"/>
      <c r="D12" s="187"/>
      <c r="E12" s="104">
        <v>6</v>
      </c>
      <c r="F12" s="105"/>
      <c r="G12" s="106" t="s">
        <v>84</v>
      </c>
      <c r="H12" s="106"/>
      <c r="I12" s="190">
        <f>I10</f>
        <v>0.33399999141693115</v>
      </c>
      <c r="J12" s="190"/>
      <c r="K12" s="190">
        <f>K10</f>
        <v>10.199999809265137</v>
      </c>
      <c r="L12" s="191"/>
      <c r="M12" s="192">
        <v>1150</v>
      </c>
      <c r="N12" s="52"/>
      <c r="O12" s="211">
        <v>12</v>
      </c>
      <c r="P12" s="211"/>
      <c r="Q12" s="49">
        <f>IF(OR(M28=0,M12=0),0,ABS(O12)*TAN(ACOS(1000*ABS(O12)/(SQRT(3)*M28*M12))))</f>
        <v>2.9173087968909002</v>
      </c>
      <c r="R12" s="49"/>
      <c r="S12" s="207">
        <v>0.97199999999999998</v>
      </c>
      <c r="T12" s="208"/>
      <c r="U12" s="51">
        <v>1200</v>
      </c>
      <c r="V12" s="52"/>
      <c r="W12" s="211">
        <v>12</v>
      </c>
      <c r="X12" s="211"/>
      <c r="Y12" s="49">
        <f>IF(OR(U28=0,U12=0),0,ABS(W12)*TAN(ACOS(1000*ABS(W12)/(SQRT(3)*U28*U12))))</f>
        <v>5.2403063252142204</v>
      </c>
      <c r="Z12" s="49"/>
      <c r="AA12" s="207">
        <v>0.91600000000000004</v>
      </c>
      <c r="AB12" s="208"/>
      <c r="AC12" s="51">
        <v>1200</v>
      </c>
      <c r="AD12" s="52"/>
      <c r="AE12" s="211">
        <v>12</v>
      </c>
      <c r="AF12" s="211"/>
      <c r="AG12" s="49">
        <f>IF(OR(AC28=0,AC12=0),0,ABS(AE12)*TAN(ACOS(1000*ABS(AE12)/(SQRT(3)*AC28*AC12))))</f>
        <v>4.6968915021229662</v>
      </c>
      <c r="AH12" s="49"/>
      <c r="AI12" s="207">
        <v>0.93100000000000005</v>
      </c>
      <c r="AJ12" s="208"/>
      <c r="AK12" s="51">
        <v>1200</v>
      </c>
      <c r="AL12" s="52"/>
      <c r="AM12" s="211">
        <v>12</v>
      </c>
      <c r="AN12" s="211"/>
      <c r="AO12" s="49">
        <f>IF(OR(AK28=0,AK12=0),0,ABS(AM12)*TAN(ACOS(1000*ABS(AM12)/(SQRT(3)*AK28*AK12))))</f>
        <v>4.6968915021229662</v>
      </c>
      <c r="AP12" s="49"/>
      <c r="AQ12" s="207">
        <v>0.93100000000000005</v>
      </c>
      <c r="AR12" s="208"/>
    </row>
    <row r="13" spans="1:44" ht="15.75" customHeight="1" thickBot="1" x14ac:dyDescent="0.25">
      <c r="A13" s="188"/>
      <c r="B13" s="189"/>
      <c r="C13" s="189"/>
      <c r="D13" s="189"/>
      <c r="E13" s="175" t="s">
        <v>17</v>
      </c>
      <c r="F13" s="176"/>
      <c r="G13" s="176"/>
      <c r="H13" s="176"/>
      <c r="I13" s="176"/>
      <c r="J13" s="176"/>
      <c r="K13" s="176"/>
      <c r="L13" s="181"/>
      <c r="M13" s="176">
        <v>10</v>
      </c>
      <c r="N13" s="176"/>
      <c r="O13" s="176"/>
      <c r="P13" s="160" t="s">
        <v>18</v>
      </c>
      <c r="Q13" s="160"/>
      <c r="R13" s="173"/>
      <c r="S13" s="173"/>
      <c r="T13" s="174"/>
      <c r="U13" s="175">
        <v>10</v>
      </c>
      <c r="V13" s="176"/>
      <c r="W13" s="176"/>
      <c r="X13" s="160" t="s">
        <v>18</v>
      </c>
      <c r="Y13" s="160"/>
      <c r="Z13" s="173"/>
      <c r="AA13" s="173"/>
      <c r="AB13" s="174"/>
      <c r="AC13" s="175">
        <v>10</v>
      </c>
      <c r="AD13" s="176"/>
      <c r="AE13" s="176"/>
      <c r="AF13" s="160" t="s">
        <v>18</v>
      </c>
      <c r="AG13" s="160"/>
      <c r="AH13" s="173"/>
      <c r="AI13" s="173"/>
      <c r="AJ13" s="174"/>
      <c r="AK13" s="175">
        <v>10</v>
      </c>
      <c r="AL13" s="176"/>
      <c r="AM13" s="176"/>
      <c r="AN13" s="160" t="s">
        <v>18</v>
      </c>
      <c r="AO13" s="160"/>
      <c r="AP13" s="173"/>
      <c r="AQ13" s="173"/>
      <c r="AR13" s="174"/>
    </row>
    <row r="14" spans="1:44" x14ac:dyDescent="0.2">
      <c r="A14" s="86" t="s">
        <v>21</v>
      </c>
      <c r="B14" s="79"/>
      <c r="C14" s="79"/>
      <c r="D14" s="79"/>
      <c r="E14" s="177" t="s">
        <v>85</v>
      </c>
      <c r="F14" s="113"/>
      <c r="G14" s="113"/>
      <c r="H14" s="113"/>
      <c r="I14" s="113"/>
      <c r="J14" s="113"/>
      <c r="K14" s="113"/>
      <c r="L14" s="114"/>
      <c r="M14" s="178">
        <f>SUM(M6,M10)</f>
        <v>223.33269314621458</v>
      </c>
      <c r="N14" s="167"/>
      <c r="O14" s="171">
        <f>SUM(O6,O10)</f>
        <v>42.167684358329197</v>
      </c>
      <c r="P14" s="167"/>
      <c r="Q14" s="171">
        <f>SUM(Q6,Q10)</f>
        <v>14.133670683100366</v>
      </c>
      <c r="R14" s="167"/>
      <c r="S14" s="167"/>
      <c r="T14" s="168"/>
      <c r="U14" s="172">
        <f>SUM(U6,U10)</f>
        <v>219.63671023656676</v>
      </c>
      <c r="V14" s="167"/>
      <c r="W14" s="171">
        <f>SUM(W6,W10)</f>
        <v>40.663681711280304</v>
      </c>
      <c r="X14" s="167"/>
      <c r="Y14" s="171">
        <f>SUM(Y6,Y10)</f>
        <v>14.3746346897066</v>
      </c>
      <c r="Z14" s="167"/>
      <c r="AA14" s="167"/>
      <c r="AB14" s="168"/>
      <c r="AC14" s="172">
        <f>SUM(AC6,AC10)</f>
        <v>219.49587358265674</v>
      </c>
      <c r="AD14" s="167"/>
      <c r="AE14" s="171">
        <f>SUM(AE6,AE10)</f>
        <v>40.663886355609037</v>
      </c>
      <c r="AF14" s="167"/>
      <c r="AG14" s="171">
        <f>SUM(AG6,AG10)</f>
        <v>14.630817159187496</v>
      </c>
      <c r="AH14" s="167"/>
      <c r="AI14" s="167"/>
      <c r="AJ14" s="168"/>
      <c r="AK14" s="172">
        <f>SUM(AK6,AK10)</f>
        <v>217.7470611160567</v>
      </c>
      <c r="AL14" s="167"/>
      <c r="AM14" s="171">
        <f>SUM(AM6,AM10)</f>
        <v>40.663343783232023</v>
      </c>
      <c r="AN14" s="167"/>
      <c r="AO14" s="171">
        <f>SUM(AO6,AO10)</f>
        <v>13.822963899869041</v>
      </c>
      <c r="AP14" s="167"/>
      <c r="AQ14" s="167"/>
      <c r="AR14" s="168"/>
    </row>
    <row r="15" spans="1:44" ht="13.5" thickBot="1" x14ac:dyDescent="0.25">
      <c r="A15" s="87"/>
      <c r="B15" s="82"/>
      <c r="C15" s="82"/>
      <c r="D15" s="82"/>
      <c r="E15" s="169" t="s">
        <v>23</v>
      </c>
      <c r="F15" s="99"/>
      <c r="G15" s="99"/>
      <c r="H15" s="99"/>
      <c r="I15" s="99"/>
      <c r="J15" s="99"/>
      <c r="K15" s="99"/>
      <c r="L15" s="100"/>
      <c r="M15" s="170">
        <f>SUM(M7,M8,M11,M12)</f>
        <v>4000</v>
      </c>
      <c r="N15" s="165"/>
      <c r="O15" s="63">
        <f>SUM(O7,O8,O11,O12)</f>
        <v>42</v>
      </c>
      <c r="P15" s="165"/>
      <c r="Q15" s="63">
        <f>SUM(Q7,Q8,Q11,Q12)</f>
        <v>12.279639221986875</v>
      </c>
      <c r="R15" s="165"/>
      <c r="S15" s="165"/>
      <c r="T15" s="166"/>
      <c r="U15" s="65">
        <f>SUM(U7,U8,U11,U12)</f>
        <v>3950</v>
      </c>
      <c r="V15" s="165"/>
      <c r="W15" s="63">
        <f>SUM(W7,W8,W11,W12)</f>
        <v>40.5</v>
      </c>
      <c r="X15" s="165"/>
      <c r="Y15" s="63">
        <f>SUM(Y7,Y8,Y11,Y12)</f>
        <v>12.623893843339863</v>
      </c>
      <c r="Z15" s="165"/>
      <c r="AA15" s="165"/>
      <c r="AB15" s="166"/>
      <c r="AC15" s="65">
        <f>SUM(AC7,AC8,AC11,AC12)</f>
        <v>3950</v>
      </c>
      <c r="AD15" s="165"/>
      <c r="AE15" s="63">
        <f>SUM(AE7,AE8,AE11,AE12)</f>
        <v>40.5</v>
      </c>
      <c r="AF15" s="165"/>
      <c r="AG15" s="63">
        <f>SUM(AG7,AG8,AG11,AG12)</f>
        <v>12.874447818348333</v>
      </c>
      <c r="AH15" s="165"/>
      <c r="AI15" s="165"/>
      <c r="AJ15" s="166"/>
      <c r="AK15" s="65">
        <f>SUM(AK7,AK8,AK11,AK12)</f>
        <v>3950</v>
      </c>
      <c r="AL15" s="165"/>
      <c r="AM15" s="63">
        <f>SUM(AM7,AM8,AM11,AM12)</f>
        <v>40.5</v>
      </c>
      <c r="AN15" s="165"/>
      <c r="AO15" s="63">
        <f>SUM(AO7,AO8,AO11,AO12)</f>
        <v>12.080479020248609</v>
      </c>
      <c r="AP15" s="165"/>
      <c r="AQ15" s="165"/>
      <c r="AR15" s="166"/>
    </row>
    <row r="16" spans="1:44" x14ac:dyDescent="0.2">
      <c r="A16" s="86" t="s">
        <v>24</v>
      </c>
      <c r="B16" s="79"/>
      <c r="C16" s="79"/>
      <c r="D16" s="79"/>
      <c r="E16" s="79" t="s">
        <v>25</v>
      </c>
      <c r="F16" s="79"/>
      <c r="G16" s="79"/>
      <c r="H16" s="79"/>
      <c r="I16" s="154" t="s">
        <v>15</v>
      </c>
      <c r="J16" s="155"/>
      <c r="K16" s="155"/>
      <c r="L16" s="156"/>
      <c r="M16" s="163">
        <f>I6*(POWER(O7+O8,2)+POWER(Q7+Q8,2))/POWER(B6,2)</f>
        <v>4.6249073941072957E-2</v>
      </c>
      <c r="N16" s="163"/>
      <c r="O16" s="163"/>
      <c r="P16" s="164" t="s">
        <v>26</v>
      </c>
      <c r="Q16" s="164"/>
      <c r="R16" s="157">
        <f>K6*(POWER(O7+O8,2)+POWER(Q7+Q8,2))/(100*B6)</f>
        <v>1.1835167080736977</v>
      </c>
      <c r="S16" s="157"/>
      <c r="T16" s="158"/>
      <c r="U16" s="162">
        <f>I6*(POWER(W7+W8,2)+POWER(Y7+Y8,2))/POWER(B6,2)</f>
        <v>4.150209458562322E-2</v>
      </c>
      <c r="V16" s="163"/>
      <c r="W16" s="163"/>
      <c r="X16" s="164" t="s">
        <v>26</v>
      </c>
      <c r="Y16" s="164"/>
      <c r="Z16" s="157">
        <f>K6*(POWER(W7+W8,2)+POWER(Y7+Y8,2))/(100*B6)</f>
        <v>1.0620412081055497</v>
      </c>
      <c r="AA16" s="157"/>
      <c r="AB16" s="158"/>
      <c r="AC16" s="162">
        <f>I6*(POWER(AE7+AE8,2)+POWER(AG7+AG8,2))/POWER(B6,2)</f>
        <v>4.2044666962638644E-2</v>
      </c>
      <c r="AD16" s="163"/>
      <c r="AE16" s="163"/>
      <c r="AF16" s="164" t="s">
        <v>26</v>
      </c>
      <c r="AG16" s="164"/>
      <c r="AH16" s="157">
        <f>K6*(POWER(AE7+AE8,2)+POWER(AG7+AG8,2))/(100*B6)</f>
        <v>1.07592566932428</v>
      </c>
      <c r="AI16" s="157"/>
      <c r="AJ16" s="158"/>
      <c r="AK16" s="162">
        <f>I6*(POWER(AM7+AM8,2)+POWER(AO7+AO8,2))/POWER(B6,2)</f>
        <v>4.150209458562322E-2</v>
      </c>
      <c r="AL16" s="163"/>
      <c r="AM16" s="163"/>
      <c r="AN16" s="164" t="s">
        <v>26</v>
      </c>
      <c r="AO16" s="164"/>
      <c r="AP16" s="157">
        <f>K6*(POWER(AM7+AM8,2)+POWER(AO7+AO8,2))/(100*B6)</f>
        <v>1.0620412081055497</v>
      </c>
      <c r="AQ16" s="157"/>
      <c r="AR16" s="158"/>
    </row>
    <row r="17" spans="1:44" ht="13.5" thickBot="1" x14ac:dyDescent="0.25">
      <c r="A17" s="87"/>
      <c r="B17" s="82"/>
      <c r="C17" s="82"/>
      <c r="D17" s="82"/>
      <c r="E17" s="82"/>
      <c r="F17" s="82"/>
      <c r="G17" s="82"/>
      <c r="H17" s="82"/>
      <c r="I17" s="159" t="s">
        <v>19</v>
      </c>
      <c r="J17" s="160"/>
      <c r="K17" s="160"/>
      <c r="L17" s="161"/>
      <c r="M17" s="145">
        <f>I10*(POWER(O11+O12,2)+POWER(Q11+Q12,2))/POWER(B10,2)</f>
        <v>9.4352846563489599E-3</v>
      </c>
      <c r="N17" s="145"/>
      <c r="O17" s="145"/>
      <c r="P17" s="146" t="s">
        <v>26</v>
      </c>
      <c r="Q17" s="146"/>
      <c r="R17" s="142">
        <f>K10*(POWER(O11+O12,2)+POWER(Q11+Q12,2))/(100*B10)</f>
        <v>0.23051474052281801</v>
      </c>
      <c r="S17" s="142"/>
      <c r="T17" s="143"/>
      <c r="U17" s="144">
        <f>I10*(POWER(W11+W12,2)+POWER(Y11+Y12,2))/POWER(B10,2)</f>
        <v>1.0179616962897915E-2</v>
      </c>
      <c r="V17" s="145"/>
      <c r="W17" s="145"/>
      <c r="X17" s="146" t="s">
        <v>26</v>
      </c>
      <c r="Y17" s="146"/>
      <c r="Z17" s="142">
        <f>K10*(POWER(W11+W12,2)+POWER(Y11+Y12,2))/(100*B10)</f>
        <v>0.24869962574421173</v>
      </c>
      <c r="AA17" s="142"/>
      <c r="AB17" s="143"/>
      <c r="AC17" s="144">
        <f>I10*(POWER(AE11+AE12,2)+POWER(AG11+AG12,2))/POWER(B10,2)</f>
        <v>9.8416889146174663E-3</v>
      </c>
      <c r="AD17" s="145"/>
      <c r="AE17" s="145"/>
      <c r="AF17" s="146" t="s">
        <v>26</v>
      </c>
      <c r="AG17" s="146"/>
      <c r="AH17" s="142">
        <f>K10*(POWER(AE11+AE12,2)+POWER(AG11+AG12,2))/(100*B10)</f>
        <v>0.24044365899790557</v>
      </c>
      <c r="AI17" s="142"/>
      <c r="AJ17" s="143"/>
      <c r="AK17" s="144">
        <f>I10*(POWER(AM11+AM12,2)+POWER(AO11+AO12,2))/POWER(B10,2)</f>
        <v>9.8416889146174663E-3</v>
      </c>
      <c r="AL17" s="145"/>
      <c r="AM17" s="145"/>
      <c r="AN17" s="146" t="s">
        <v>26</v>
      </c>
      <c r="AO17" s="146"/>
      <c r="AP17" s="142">
        <f>K10*(POWER(AM11+AM12,2)+POWER(AO11+AO12,2))/(100*B10)</f>
        <v>0.24044365899790557</v>
      </c>
      <c r="AQ17" s="142"/>
      <c r="AR17" s="143"/>
    </row>
    <row r="18" spans="1:44" x14ac:dyDescent="0.2">
      <c r="A18" s="147" t="s">
        <v>87</v>
      </c>
      <c r="B18" s="148"/>
      <c r="C18" s="148"/>
      <c r="D18" s="148"/>
      <c r="E18" s="79" t="s">
        <v>28</v>
      </c>
      <c r="F18" s="79"/>
      <c r="G18" s="79"/>
      <c r="H18" s="79"/>
      <c r="I18" s="154" t="s">
        <v>15</v>
      </c>
      <c r="J18" s="155"/>
      <c r="K18" s="155"/>
      <c r="L18" s="156"/>
      <c r="M18" s="135">
        <f>SUM(O7:P8)+C6+M16</f>
        <v>29.103249073970876</v>
      </c>
      <c r="N18" s="135"/>
      <c r="O18" s="135"/>
      <c r="P18" s="136" t="s">
        <v>26</v>
      </c>
      <c r="Q18" s="136"/>
      <c r="R18" s="137">
        <f>SUM(Q7:R8)+D6+R16</f>
        <v>10.24464311713308</v>
      </c>
      <c r="S18" s="137"/>
      <c r="T18" s="138"/>
      <c r="U18" s="134">
        <f>SUM(W7:X8)+C6+U16</f>
        <v>28.098502094615426</v>
      </c>
      <c r="V18" s="135"/>
      <c r="W18" s="135"/>
      <c r="X18" s="136" t="s">
        <v>26</v>
      </c>
      <c r="Y18" s="136"/>
      <c r="Z18" s="137">
        <f>SUM(Y7:Z8)+D6+Z16</f>
        <v>7.6722854968437177</v>
      </c>
      <c r="AA18" s="137"/>
      <c r="AB18" s="138"/>
      <c r="AC18" s="134">
        <f>SUM(AE7:AF8)+C6+AC16</f>
        <v>28.099044666992441</v>
      </c>
      <c r="AD18" s="135"/>
      <c r="AE18" s="135"/>
      <c r="AF18" s="136" t="s">
        <v>26</v>
      </c>
      <c r="AG18" s="136"/>
      <c r="AH18" s="137">
        <f>SUM(AG7:AH8)+D6+AH16</f>
        <v>8.4801387561621731</v>
      </c>
      <c r="AI18" s="137"/>
      <c r="AJ18" s="138"/>
      <c r="AK18" s="134">
        <f>SUM(AM7:AN8)+C6+AK16</f>
        <v>28.098502094615426</v>
      </c>
      <c r="AL18" s="135"/>
      <c r="AM18" s="135"/>
      <c r="AN18" s="136" t="s">
        <v>26</v>
      </c>
      <c r="AO18" s="136"/>
      <c r="AP18" s="137">
        <f>SUM(AO7:AP8)+D6+AP16</f>
        <v>7.6722854968437177</v>
      </c>
      <c r="AQ18" s="137"/>
      <c r="AR18" s="138"/>
    </row>
    <row r="19" spans="1:44" x14ac:dyDescent="0.2">
      <c r="A19" s="149"/>
      <c r="B19" s="150"/>
      <c r="C19" s="150"/>
      <c r="D19" s="150"/>
      <c r="E19" s="153"/>
      <c r="F19" s="153"/>
      <c r="G19" s="153"/>
      <c r="H19" s="153"/>
      <c r="I19" s="139" t="s">
        <v>19</v>
      </c>
      <c r="J19" s="140"/>
      <c r="K19" s="140"/>
      <c r="L19" s="141"/>
      <c r="M19" s="130">
        <f>SUM(O11:P12)+C10+M17</f>
        <v>13.064435284358325</v>
      </c>
      <c r="N19" s="130"/>
      <c r="O19" s="130"/>
      <c r="P19" s="131" t="s">
        <v>26</v>
      </c>
      <c r="Q19" s="131"/>
      <c r="R19" s="132">
        <f>SUM(Q11:R12)+D10+R17</f>
        <v>3.8890275659672868</v>
      </c>
      <c r="S19" s="132"/>
      <c r="T19" s="133"/>
      <c r="U19" s="129">
        <f>SUM(W11:X12)+C10+U17</f>
        <v>12.565179616664874</v>
      </c>
      <c r="V19" s="130"/>
      <c r="W19" s="130"/>
      <c r="X19" s="131" t="s">
        <v>26</v>
      </c>
      <c r="Y19" s="131"/>
      <c r="Z19" s="132">
        <f>SUM(Y11:Z12)+D10+Z17</f>
        <v>6.702349192862882</v>
      </c>
      <c r="AA19" s="132"/>
      <c r="AB19" s="133"/>
      <c r="AC19" s="129">
        <f>SUM(AE11:AF12)+C10+AC17</f>
        <v>12.564841688616594</v>
      </c>
      <c r="AD19" s="130"/>
      <c r="AE19" s="130"/>
      <c r="AF19" s="131" t="s">
        <v>26</v>
      </c>
      <c r="AG19" s="131"/>
      <c r="AH19" s="132">
        <f>SUM(AG11:AH12)+D10+AH17</f>
        <v>6.1506784030253225</v>
      </c>
      <c r="AI19" s="132"/>
      <c r="AJ19" s="133"/>
      <c r="AK19" s="129">
        <f>SUM(AM11:AN12)+C10+AK17</f>
        <v>12.564841688616594</v>
      </c>
      <c r="AL19" s="130"/>
      <c r="AM19" s="130"/>
      <c r="AN19" s="131" t="s">
        <v>26</v>
      </c>
      <c r="AO19" s="131"/>
      <c r="AP19" s="132">
        <f>SUM(AO11:AP12)+D10+AP17</f>
        <v>6.1506784030253225</v>
      </c>
      <c r="AQ19" s="132"/>
      <c r="AR19" s="133"/>
    </row>
    <row r="20" spans="1:44" ht="13.5" thickBot="1" x14ac:dyDescent="0.25">
      <c r="A20" s="151"/>
      <c r="B20" s="152"/>
      <c r="C20" s="152"/>
      <c r="D20" s="152"/>
      <c r="E20" s="82"/>
      <c r="F20" s="82"/>
      <c r="G20" s="82"/>
      <c r="H20" s="82"/>
      <c r="I20" s="126" t="s">
        <v>29</v>
      </c>
      <c r="J20" s="127"/>
      <c r="K20" s="127"/>
      <c r="L20" s="128"/>
      <c r="M20" s="124">
        <f>SUM(M18,M19)</f>
        <v>42.167684358329197</v>
      </c>
      <c r="N20" s="124"/>
      <c r="O20" s="124"/>
      <c r="P20" s="125" t="s">
        <v>26</v>
      </c>
      <c r="Q20" s="125"/>
      <c r="R20" s="115">
        <f>SUM(R18,R19)</f>
        <v>14.133670683100366</v>
      </c>
      <c r="S20" s="115"/>
      <c r="T20" s="116"/>
      <c r="U20" s="123">
        <f>SUM(U18,U19)</f>
        <v>40.663681711280304</v>
      </c>
      <c r="V20" s="124"/>
      <c r="W20" s="124"/>
      <c r="X20" s="125" t="s">
        <v>26</v>
      </c>
      <c r="Y20" s="125"/>
      <c r="Z20" s="115">
        <f>SUM(Z18,Z19)</f>
        <v>14.3746346897066</v>
      </c>
      <c r="AA20" s="115"/>
      <c r="AB20" s="116"/>
      <c r="AC20" s="123">
        <f>SUM(AC18,AC19)</f>
        <v>40.663886355609037</v>
      </c>
      <c r="AD20" s="124"/>
      <c r="AE20" s="124"/>
      <c r="AF20" s="125" t="s">
        <v>26</v>
      </c>
      <c r="AG20" s="125"/>
      <c r="AH20" s="115">
        <f>SUM(AH18,AH19)</f>
        <v>14.630817159187496</v>
      </c>
      <c r="AI20" s="115"/>
      <c r="AJ20" s="116"/>
      <c r="AK20" s="123">
        <f>SUM(AK18,AK19)</f>
        <v>40.663343783232023</v>
      </c>
      <c r="AL20" s="124"/>
      <c r="AM20" s="124"/>
      <c r="AN20" s="125" t="s">
        <v>26</v>
      </c>
      <c r="AO20" s="125"/>
      <c r="AP20" s="115">
        <f>SUM(AP18,AP19)</f>
        <v>13.822963899869041</v>
      </c>
      <c r="AQ20" s="115"/>
      <c r="AR20" s="116"/>
    </row>
    <row r="21" spans="1:44" ht="30" customHeight="1" thickBot="1" x14ac:dyDescent="0.25">
      <c r="A21" s="88" t="s">
        <v>30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</row>
    <row r="22" spans="1:44" ht="15.75" customHeight="1" thickBot="1" x14ac:dyDescent="0.25">
      <c r="A22" s="117" t="s">
        <v>7</v>
      </c>
      <c r="B22" s="118"/>
      <c r="C22" s="118" t="s">
        <v>3</v>
      </c>
      <c r="D22" s="118"/>
      <c r="E22" s="118" t="s">
        <v>31</v>
      </c>
      <c r="F22" s="118"/>
      <c r="G22" s="118"/>
      <c r="H22" s="118"/>
      <c r="I22" s="118"/>
      <c r="J22" s="118"/>
      <c r="K22" s="118"/>
      <c r="L22" s="119"/>
      <c r="M22" s="120" t="s">
        <v>32</v>
      </c>
      <c r="N22" s="121"/>
      <c r="O22" s="121"/>
      <c r="P22" s="121"/>
      <c r="Q22" s="121"/>
      <c r="R22" s="121"/>
      <c r="S22" s="121"/>
      <c r="T22" s="122"/>
      <c r="U22" s="120" t="s">
        <v>32</v>
      </c>
      <c r="V22" s="121"/>
      <c r="W22" s="121"/>
      <c r="X22" s="121"/>
      <c r="Y22" s="121"/>
      <c r="Z22" s="121"/>
      <c r="AA22" s="121"/>
      <c r="AB22" s="122"/>
      <c r="AC22" s="120" t="s">
        <v>32</v>
      </c>
      <c r="AD22" s="121"/>
      <c r="AE22" s="121"/>
      <c r="AF22" s="121"/>
      <c r="AG22" s="121"/>
      <c r="AH22" s="121"/>
      <c r="AI22" s="121"/>
      <c r="AJ22" s="122"/>
      <c r="AK22" s="120" t="s">
        <v>32</v>
      </c>
      <c r="AL22" s="121"/>
      <c r="AM22" s="121"/>
      <c r="AN22" s="121"/>
      <c r="AO22" s="121"/>
      <c r="AP22" s="121"/>
      <c r="AQ22" s="121"/>
      <c r="AR22" s="122"/>
    </row>
    <row r="23" spans="1:44" x14ac:dyDescent="0.2">
      <c r="A23" s="111">
        <v>110</v>
      </c>
      <c r="B23" s="112"/>
      <c r="C23" s="112" t="s">
        <v>16</v>
      </c>
      <c r="D23" s="112"/>
      <c r="E23" s="113" t="s">
        <v>33</v>
      </c>
      <c r="F23" s="113"/>
      <c r="G23" s="113"/>
      <c r="H23" s="113"/>
      <c r="I23" s="113"/>
      <c r="J23" s="113"/>
      <c r="K23" s="113"/>
      <c r="L23" s="114"/>
      <c r="M23" s="108">
        <v>115</v>
      </c>
      <c r="N23" s="109"/>
      <c r="O23" s="109"/>
      <c r="P23" s="109"/>
      <c r="Q23" s="109"/>
      <c r="R23" s="109"/>
      <c r="S23" s="109"/>
      <c r="T23" s="110"/>
      <c r="U23" s="108">
        <v>114</v>
      </c>
      <c r="V23" s="109"/>
      <c r="W23" s="109"/>
      <c r="X23" s="109"/>
      <c r="Y23" s="109"/>
      <c r="Z23" s="109"/>
      <c r="AA23" s="109"/>
      <c r="AB23" s="110"/>
      <c r="AC23" s="108">
        <v>114</v>
      </c>
      <c r="AD23" s="109"/>
      <c r="AE23" s="109"/>
      <c r="AF23" s="109"/>
      <c r="AG23" s="109"/>
      <c r="AH23" s="109"/>
      <c r="AI23" s="109"/>
      <c r="AJ23" s="110"/>
      <c r="AK23" s="108">
        <v>114</v>
      </c>
      <c r="AL23" s="109"/>
      <c r="AM23" s="109"/>
      <c r="AN23" s="109"/>
      <c r="AO23" s="109"/>
      <c r="AP23" s="109"/>
      <c r="AQ23" s="109"/>
      <c r="AR23" s="110"/>
    </row>
    <row r="24" spans="1:44" x14ac:dyDescent="0.2">
      <c r="A24" s="104">
        <v>110</v>
      </c>
      <c r="B24" s="105"/>
      <c r="C24" s="105" t="s">
        <v>20</v>
      </c>
      <c r="D24" s="105"/>
      <c r="E24" s="106" t="s">
        <v>34</v>
      </c>
      <c r="F24" s="106"/>
      <c r="G24" s="106"/>
      <c r="H24" s="106"/>
      <c r="I24" s="106"/>
      <c r="J24" s="106"/>
      <c r="K24" s="106"/>
      <c r="L24" s="107"/>
      <c r="M24" s="94">
        <v>115</v>
      </c>
      <c r="N24" s="95"/>
      <c r="O24" s="95"/>
      <c r="P24" s="95"/>
      <c r="Q24" s="95"/>
      <c r="R24" s="95"/>
      <c r="S24" s="95"/>
      <c r="T24" s="96"/>
      <c r="U24" s="94">
        <v>114</v>
      </c>
      <c r="V24" s="95"/>
      <c r="W24" s="95"/>
      <c r="X24" s="95"/>
      <c r="Y24" s="95"/>
      <c r="Z24" s="95"/>
      <c r="AA24" s="95"/>
      <c r="AB24" s="96"/>
      <c r="AC24" s="94">
        <v>114</v>
      </c>
      <c r="AD24" s="95"/>
      <c r="AE24" s="95"/>
      <c r="AF24" s="95"/>
      <c r="AG24" s="95"/>
      <c r="AH24" s="95"/>
      <c r="AI24" s="95"/>
      <c r="AJ24" s="96"/>
      <c r="AK24" s="94">
        <v>115</v>
      </c>
      <c r="AL24" s="95"/>
      <c r="AM24" s="95"/>
      <c r="AN24" s="95"/>
      <c r="AO24" s="95"/>
      <c r="AP24" s="95"/>
      <c r="AQ24" s="95"/>
      <c r="AR24" s="96"/>
    </row>
    <row r="25" spans="1:44" x14ac:dyDescent="0.2">
      <c r="A25" s="104">
        <v>6</v>
      </c>
      <c r="B25" s="105"/>
      <c r="C25" s="105" t="s">
        <v>16</v>
      </c>
      <c r="D25" s="105"/>
      <c r="E25" s="106" t="s">
        <v>88</v>
      </c>
      <c r="F25" s="106"/>
      <c r="G25" s="106"/>
      <c r="H25" s="106"/>
      <c r="I25" s="106"/>
      <c r="J25" s="106"/>
      <c r="K25" s="106"/>
      <c r="L25" s="107"/>
      <c r="M25" s="94">
        <v>6.3000001907348633</v>
      </c>
      <c r="N25" s="95"/>
      <c r="O25" s="95"/>
      <c r="P25" s="95"/>
      <c r="Q25" s="95"/>
      <c r="R25" s="95"/>
      <c r="S25" s="95"/>
      <c r="T25" s="96"/>
      <c r="U25" s="94">
        <v>6.1999998092651367</v>
      </c>
      <c r="V25" s="95"/>
      <c r="W25" s="95"/>
      <c r="X25" s="95"/>
      <c r="Y25" s="95"/>
      <c r="Z25" s="95"/>
      <c r="AA25" s="95"/>
      <c r="AB25" s="96"/>
      <c r="AC25" s="94">
        <v>6.3000001907348633</v>
      </c>
      <c r="AD25" s="95"/>
      <c r="AE25" s="95"/>
      <c r="AF25" s="95"/>
      <c r="AG25" s="95"/>
      <c r="AH25" s="95"/>
      <c r="AI25" s="95"/>
      <c r="AJ25" s="96"/>
      <c r="AK25" s="94">
        <v>6.1999998092651367</v>
      </c>
      <c r="AL25" s="95"/>
      <c r="AM25" s="95"/>
      <c r="AN25" s="95"/>
      <c r="AO25" s="95"/>
      <c r="AP25" s="95"/>
      <c r="AQ25" s="95"/>
      <c r="AR25" s="96"/>
    </row>
    <row r="26" spans="1:44" x14ac:dyDescent="0.2">
      <c r="A26" s="104">
        <v>6</v>
      </c>
      <c r="B26" s="105"/>
      <c r="C26" s="105" t="s">
        <v>20</v>
      </c>
      <c r="D26" s="105"/>
      <c r="E26" s="106" t="s">
        <v>89</v>
      </c>
      <c r="F26" s="106"/>
      <c r="G26" s="106"/>
      <c r="H26" s="106"/>
      <c r="I26" s="106"/>
      <c r="J26" s="106"/>
      <c r="K26" s="106"/>
      <c r="L26" s="107"/>
      <c r="M26" s="94">
        <v>6.5</v>
      </c>
      <c r="N26" s="95"/>
      <c r="O26" s="95"/>
      <c r="P26" s="95"/>
      <c r="Q26" s="95"/>
      <c r="R26" s="95"/>
      <c r="S26" s="95"/>
      <c r="T26" s="96"/>
      <c r="U26" s="94">
        <v>6.4000000953674316</v>
      </c>
      <c r="V26" s="95"/>
      <c r="W26" s="95"/>
      <c r="X26" s="95"/>
      <c r="Y26" s="95"/>
      <c r="Z26" s="95"/>
      <c r="AA26" s="95"/>
      <c r="AB26" s="96"/>
      <c r="AC26" s="94">
        <v>6.4000000953674316</v>
      </c>
      <c r="AD26" s="95"/>
      <c r="AE26" s="95"/>
      <c r="AF26" s="95"/>
      <c r="AG26" s="95"/>
      <c r="AH26" s="95"/>
      <c r="AI26" s="95"/>
      <c r="AJ26" s="96"/>
      <c r="AK26" s="94">
        <v>6.4000000953674316</v>
      </c>
      <c r="AL26" s="95"/>
      <c r="AM26" s="95"/>
      <c r="AN26" s="95"/>
      <c r="AO26" s="95"/>
      <c r="AP26" s="95"/>
      <c r="AQ26" s="95"/>
      <c r="AR26" s="96"/>
    </row>
    <row r="27" spans="1:44" x14ac:dyDescent="0.2">
      <c r="A27" s="104">
        <v>6</v>
      </c>
      <c r="B27" s="105"/>
      <c r="C27" s="105" t="s">
        <v>83</v>
      </c>
      <c r="D27" s="105"/>
      <c r="E27" s="106" t="s">
        <v>90</v>
      </c>
      <c r="F27" s="106"/>
      <c r="G27" s="106"/>
      <c r="H27" s="106"/>
      <c r="I27" s="106"/>
      <c r="J27" s="106"/>
      <c r="K27" s="106"/>
      <c r="L27" s="107"/>
      <c r="M27" s="94">
        <v>6.4000000953674316</v>
      </c>
      <c r="N27" s="95"/>
      <c r="O27" s="95"/>
      <c r="P27" s="95"/>
      <c r="Q27" s="95"/>
      <c r="R27" s="95"/>
      <c r="S27" s="95"/>
      <c r="T27" s="96"/>
      <c r="U27" s="94">
        <v>6.3000001907348633</v>
      </c>
      <c r="V27" s="95"/>
      <c r="W27" s="95"/>
      <c r="X27" s="95"/>
      <c r="Y27" s="95"/>
      <c r="Z27" s="95"/>
      <c r="AA27" s="95"/>
      <c r="AB27" s="96"/>
      <c r="AC27" s="94">
        <v>6.3000001907348633</v>
      </c>
      <c r="AD27" s="95"/>
      <c r="AE27" s="95"/>
      <c r="AF27" s="95"/>
      <c r="AG27" s="95"/>
      <c r="AH27" s="95"/>
      <c r="AI27" s="95"/>
      <c r="AJ27" s="96"/>
      <c r="AK27" s="94">
        <v>6.3000001907348633</v>
      </c>
      <c r="AL27" s="95"/>
      <c r="AM27" s="95"/>
      <c r="AN27" s="95"/>
      <c r="AO27" s="95"/>
      <c r="AP27" s="95"/>
      <c r="AQ27" s="95"/>
      <c r="AR27" s="96"/>
    </row>
    <row r="28" spans="1:44" ht="13.5" thickBot="1" x14ac:dyDescent="0.25">
      <c r="A28" s="97">
        <v>6</v>
      </c>
      <c r="B28" s="98"/>
      <c r="C28" s="98" t="s">
        <v>84</v>
      </c>
      <c r="D28" s="98"/>
      <c r="E28" s="99" t="s">
        <v>91</v>
      </c>
      <c r="F28" s="99"/>
      <c r="G28" s="99"/>
      <c r="H28" s="99"/>
      <c r="I28" s="99"/>
      <c r="J28" s="99"/>
      <c r="K28" s="99"/>
      <c r="L28" s="100"/>
      <c r="M28" s="101">
        <v>6.1999998092651367</v>
      </c>
      <c r="N28" s="102"/>
      <c r="O28" s="102"/>
      <c r="P28" s="102"/>
      <c r="Q28" s="102"/>
      <c r="R28" s="102"/>
      <c r="S28" s="102"/>
      <c r="T28" s="103"/>
      <c r="U28" s="101">
        <v>6.3000001907348633</v>
      </c>
      <c r="V28" s="102"/>
      <c r="W28" s="102"/>
      <c r="X28" s="102"/>
      <c r="Y28" s="102"/>
      <c r="Z28" s="102"/>
      <c r="AA28" s="102"/>
      <c r="AB28" s="103"/>
      <c r="AC28" s="101">
        <v>6.1999998092651367</v>
      </c>
      <c r="AD28" s="102"/>
      <c r="AE28" s="102"/>
      <c r="AF28" s="102"/>
      <c r="AG28" s="102"/>
      <c r="AH28" s="102"/>
      <c r="AI28" s="102"/>
      <c r="AJ28" s="103"/>
      <c r="AK28" s="101">
        <v>6.1999998092651367</v>
      </c>
      <c r="AL28" s="102"/>
      <c r="AM28" s="102"/>
      <c r="AN28" s="102"/>
      <c r="AO28" s="102"/>
      <c r="AP28" s="102"/>
      <c r="AQ28" s="102"/>
      <c r="AR28" s="103"/>
    </row>
    <row r="29" spans="1:44" ht="30" customHeight="1" thickBot="1" x14ac:dyDescent="0.25">
      <c r="A29" s="88" t="s">
        <v>37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</row>
    <row r="30" spans="1:44" ht="15" customHeight="1" x14ac:dyDescent="0.2">
      <c r="A30" s="89" t="s">
        <v>3</v>
      </c>
      <c r="B30" s="90"/>
      <c r="C30" s="90"/>
      <c r="D30" s="90"/>
      <c r="E30" s="90" t="s">
        <v>38</v>
      </c>
      <c r="F30" s="90"/>
      <c r="G30" s="90" t="s">
        <v>39</v>
      </c>
      <c r="H30" s="90"/>
      <c r="I30" s="90" t="s">
        <v>40</v>
      </c>
      <c r="J30" s="90"/>
      <c r="K30" s="90" t="s">
        <v>41</v>
      </c>
      <c r="L30" s="93"/>
      <c r="M30" s="86" t="s">
        <v>11</v>
      </c>
      <c r="N30" s="80"/>
      <c r="O30" s="78" t="s">
        <v>12</v>
      </c>
      <c r="P30" s="79"/>
      <c r="Q30" s="80"/>
      <c r="R30" s="78" t="s">
        <v>13</v>
      </c>
      <c r="S30" s="79"/>
      <c r="T30" s="84"/>
      <c r="U30" s="86" t="s">
        <v>11</v>
      </c>
      <c r="V30" s="80"/>
      <c r="W30" s="78" t="s">
        <v>12</v>
      </c>
      <c r="X30" s="79"/>
      <c r="Y30" s="80"/>
      <c r="Z30" s="78" t="s">
        <v>13</v>
      </c>
      <c r="AA30" s="79"/>
      <c r="AB30" s="84"/>
      <c r="AC30" s="86" t="s">
        <v>11</v>
      </c>
      <c r="AD30" s="80"/>
      <c r="AE30" s="78" t="s">
        <v>12</v>
      </c>
      <c r="AF30" s="79"/>
      <c r="AG30" s="80"/>
      <c r="AH30" s="78" t="s">
        <v>13</v>
      </c>
      <c r="AI30" s="79"/>
      <c r="AJ30" s="84"/>
      <c r="AK30" s="86" t="s">
        <v>11</v>
      </c>
      <c r="AL30" s="80"/>
      <c r="AM30" s="78" t="s">
        <v>12</v>
      </c>
      <c r="AN30" s="79"/>
      <c r="AO30" s="80"/>
      <c r="AP30" s="78" t="s">
        <v>13</v>
      </c>
      <c r="AQ30" s="79"/>
      <c r="AR30" s="84"/>
    </row>
    <row r="31" spans="1:44" ht="15.75" customHeight="1" thickBot="1" x14ac:dyDescent="0.25">
      <c r="A31" s="91"/>
      <c r="B31" s="92"/>
      <c r="C31" s="92"/>
      <c r="D31" s="92"/>
      <c r="E31" s="29" t="s">
        <v>42</v>
      </c>
      <c r="F31" s="29" t="s">
        <v>43</v>
      </c>
      <c r="G31" s="29" t="s">
        <v>42</v>
      </c>
      <c r="H31" s="29" t="s">
        <v>43</v>
      </c>
      <c r="I31" s="29" t="s">
        <v>42</v>
      </c>
      <c r="J31" s="29" t="s">
        <v>43</v>
      </c>
      <c r="K31" s="29" t="s">
        <v>42</v>
      </c>
      <c r="L31" s="9" t="s">
        <v>43</v>
      </c>
      <c r="M31" s="87"/>
      <c r="N31" s="83"/>
      <c r="O31" s="81"/>
      <c r="P31" s="82"/>
      <c r="Q31" s="83"/>
      <c r="R31" s="81"/>
      <c r="S31" s="82"/>
      <c r="T31" s="85"/>
      <c r="U31" s="87"/>
      <c r="V31" s="83"/>
      <c r="W31" s="81"/>
      <c r="X31" s="82"/>
      <c r="Y31" s="83"/>
      <c r="Z31" s="81"/>
      <c r="AA31" s="82"/>
      <c r="AB31" s="85"/>
      <c r="AC31" s="87"/>
      <c r="AD31" s="83"/>
      <c r="AE31" s="81"/>
      <c r="AF31" s="82"/>
      <c r="AG31" s="83"/>
      <c r="AH31" s="81"/>
      <c r="AI31" s="82"/>
      <c r="AJ31" s="85"/>
      <c r="AK31" s="87"/>
      <c r="AL31" s="83"/>
      <c r="AM31" s="81"/>
      <c r="AN31" s="82"/>
      <c r="AO31" s="83"/>
      <c r="AP31" s="81"/>
      <c r="AQ31" s="82"/>
      <c r="AR31" s="85"/>
    </row>
    <row r="32" spans="1:44" x14ac:dyDescent="0.2">
      <c r="A32" s="67" t="s">
        <v>136</v>
      </c>
      <c r="B32" s="68"/>
      <c r="C32" s="68"/>
      <c r="D32" s="68"/>
      <c r="E32" s="35"/>
      <c r="F32" s="35"/>
      <c r="G32" s="35"/>
      <c r="H32" s="35"/>
      <c r="I32" s="35"/>
      <c r="J32" s="35"/>
      <c r="K32" s="35"/>
      <c r="L32" s="69"/>
      <c r="M32" s="70"/>
      <c r="N32" s="71"/>
      <c r="O32" s="72"/>
      <c r="P32" s="72"/>
      <c r="Q32" s="72"/>
      <c r="R32" s="72"/>
      <c r="S32" s="72"/>
      <c r="T32" s="73"/>
      <c r="U32" s="70"/>
      <c r="V32" s="71"/>
      <c r="W32" s="72"/>
      <c r="X32" s="72"/>
      <c r="Y32" s="72"/>
      <c r="Z32" s="72"/>
      <c r="AA32" s="72"/>
      <c r="AB32" s="73"/>
      <c r="AC32" s="70"/>
      <c r="AD32" s="71"/>
      <c r="AE32" s="72"/>
      <c r="AF32" s="72"/>
      <c r="AG32" s="72"/>
      <c r="AH32" s="72"/>
      <c r="AI32" s="72"/>
      <c r="AJ32" s="73"/>
      <c r="AK32" s="70"/>
      <c r="AL32" s="71"/>
      <c r="AM32" s="72"/>
      <c r="AN32" s="72"/>
      <c r="AO32" s="72"/>
      <c r="AP32" s="72"/>
      <c r="AQ32" s="72"/>
      <c r="AR32" s="73"/>
    </row>
    <row r="33" spans="1:44" x14ac:dyDescent="0.2">
      <c r="A33" s="57" t="s">
        <v>137</v>
      </c>
      <c r="B33" s="58"/>
      <c r="C33" s="58"/>
      <c r="D33" s="58"/>
      <c r="E33" s="24"/>
      <c r="F33" s="24"/>
      <c r="G33" s="24"/>
      <c r="H33" s="24"/>
      <c r="I33" s="24"/>
      <c r="J33" s="24"/>
      <c r="K33" s="24"/>
      <c r="L33" s="21"/>
      <c r="M33" s="61">
        <f>M6</f>
        <v>154.89914349928412</v>
      </c>
      <c r="N33" s="62"/>
      <c r="O33" s="59">
        <f>-O6</f>
        <v>-29.103249073970876</v>
      </c>
      <c r="P33" s="59"/>
      <c r="Q33" s="59"/>
      <c r="R33" s="59">
        <f>-Q6</f>
        <v>-10.24464311713308</v>
      </c>
      <c r="S33" s="59"/>
      <c r="T33" s="60"/>
      <c r="U33" s="61">
        <f>U6</f>
        <v>147.51365934689096</v>
      </c>
      <c r="V33" s="62"/>
      <c r="W33" s="59">
        <f>-W6</f>
        <v>-28.098502094615426</v>
      </c>
      <c r="X33" s="59"/>
      <c r="Y33" s="59"/>
      <c r="Z33" s="59">
        <f>-Y6</f>
        <v>-7.6722854968437177</v>
      </c>
      <c r="AA33" s="59"/>
      <c r="AB33" s="60"/>
      <c r="AC33" s="61">
        <f>AC6</f>
        <v>148.64638934183165</v>
      </c>
      <c r="AD33" s="62"/>
      <c r="AE33" s="59">
        <f>-AE6</f>
        <v>-28.099044666992441</v>
      </c>
      <c r="AF33" s="59"/>
      <c r="AG33" s="59"/>
      <c r="AH33" s="59">
        <f>-AG6</f>
        <v>-8.4801387561621731</v>
      </c>
      <c r="AI33" s="59"/>
      <c r="AJ33" s="60"/>
      <c r="AK33" s="61">
        <f>AK6</f>
        <v>147.51365934689096</v>
      </c>
      <c r="AL33" s="62"/>
      <c r="AM33" s="59">
        <f>-AM6</f>
        <v>-28.098502094615426</v>
      </c>
      <c r="AN33" s="59"/>
      <c r="AO33" s="59"/>
      <c r="AP33" s="59">
        <f>-AO6</f>
        <v>-7.6722854968437177</v>
      </c>
      <c r="AQ33" s="59"/>
      <c r="AR33" s="60"/>
    </row>
    <row r="34" spans="1:44" x14ac:dyDescent="0.2">
      <c r="A34" s="57" t="s">
        <v>138</v>
      </c>
      <c r="B34" s="58"/>
      <c r="C34" s="58"/>
      <c r="D34" s="58"/>
      <c r="E34" s="24"/>
      <c r="F34" s="24"/>
      <c r="G34" s="24"/>
      <c r="H34" s="24"/>
      <c r="I34" s="24"/>
      <c r="J34" s="24"/>
      <c r="K34" s="24"/>
      <c r="L34" s="21"/>
      <c r="M34" s="51">
        <v>100</v>
      </c>
      <c r="N34" s="52"/>
      <c r="O34" s="49">
        <f>SQRT(3)*M23*M34*S6/1000</f>
        <v>18.788515169617696</v>
      </c>
      <c r="P34" s="49"/>
      <c r="Q34" s="49"/>
      <c r="R34" s="49">
        <f>SQRT(3)*M23*M34*SIN(ACOS(S6))/1000</f>
        <v>6.6137506545866884</v>
      </c>
      <c r="S34" s="49"/>
      <c r="T34" s="50"/>
      <c r="U34" s="51">
        <v>120</v>
      </c>
      <c r="V34" s="52"/>
      <c r="W34" s="49">
        <f>SQRT(3)*U23*U34*AA6/1000</f>
        <v>22.857681561710351</v>
      </c>
      <c r="X34" s="49"/>
      <c r="Y34" s="49"/>
      <c r="Z34" s="49">
        <f>SQRT(3)*U23*U34*SIN(ACOS(AA6))/1000</f>
        <v>6.2412814087690878</v>
      </c>
      <c r="AA34" s="49"/>
      <c r="AB34" s="50"/>
      <c r="AC34" s="51">
        <v>110</v>
      </c>
      <c r="AD34" s="52"/>
      <c r="AE34" s="49">
        <f>SQRT(3)*AC23*AC34*AI6/1000</f>
        <v>20.79360909508037</v>
      </c>
      <c r="AF34" s="49"/>
      <c r="AG34" s="49"/>
      <c r="AH34" s="49">
        <f>SQRT(3)*AC23*AC34*SIN(ACOS(AI6))/1000</f>
        <v>6.2753980591665091</v>
      </c>
      <c r="AI34" s="49"/>
      <c r="AJ34" s="50"/>
      <c r="AK34" s="51">
        <v>115</v>
      </c>
      <c r="AL34" s="52"/>
      <c r="AM34" s="49">
        <f>SQRT(3)*AK23*AK34*AQ6/1000</f>
        <v>21.905278163305752</v>
      </c>
      <c r="AN34" s="49"/>
      <c r="AO34" s="49"/>
      <c r="AP34" s="49">
        <f>SQRT(3)*AK23*AK34*SIN(ACOS(AQ6))/1000</f>
        <v>5.9812280167370426</v>
      </c>
      <c r="AQ34" s="49"/>
      <c r="AR34" s="50"/>
    </row>
    <row r="35" spans="1:44" ht="13.5" thickBot="1" x14ac:dyDescent="0.25">
      <c r="A35" s="74" t="s">
        <v>139</v>
      </c>
      <c r="B35" s="75"/>
      <c r="C35" s="75"/>
      <c r="D35" s="75"/>
      <c r="E35" s="76"/>
      <c r="F35" s="76"/>
      <c r="G35" s="76"/>
      <c r="H35" s="76"/>
      <c r="I35" s="76"/>
      <c r="J35" s="76"/>
      <c r="K35" s="76"/>
      <c r="L35" s="77"/>
      <c r="M35" s="65"/>
      <c r="N35" s="66"/>
      <c r="O35" s="63">
        <f>SUM(O33:Q34)</f>
        <v>-10.314733904353179</v>
      </c>
      <c r="P35" s="63"/>
      <c r="Q35" s="63"/>
      <c r="R35" s="63">
        <f>SUM(R33:T34)</f>
        <v>-3.6308924625463916</v>
      </c>
      <c r="S35" s="63"/>
      <c r="T35" s="64"/>
      <c r="U35" s="65"/>
      <c r="V35" s="66"/>
      <c r="W35" s="63">
        <f>SUM(W33:Y34)</f>
        <v>-5.2408205329050759</v>
      </c>
      <c r="X35" s="63"/>
      <c r="Y35" s="63"/>
      <c r="Z35" s="63">
        <f>SUM(Z33:AB34)</f>
        <v>-1.43100408807463</v>
      </c>
      <c r="AA35" s="63"/>
      <c r="AB35" s="64"/>
      <c r="AC35" s="65"/>
      <c r="AD35" s="66"/>
      <c r="AE35" s="63">
        <f>SUM(AE33:AG34)</f>
        <v>-7.3054355719120707</v>
      </c>
      <c r="AF35" s="63"/>
      <c r="AG35" s="63"/>
      <c r="AH35" s="63">
        <f>SUM(AH33:AJ34)</f>
        <v>-2.204740696995664</v>
      </c>
      <c r="AI35" s="63"/>
      <c r="AJ35" s="64"/>
      <c r="AK35" s="65"/>
      <c r="AL35" s="66"/>
      <c r="AM35" s="63">
        <f>SUM(AM33:AO34)</f>
        <v>-6.1932239313096744</v>
      </c>
      <c r="AN35" s="63"/>
      <c r="AO35" s="63"/>
      <c r="AP35" s="63">
        <f>SUM(AP33:AR34)</f>
        <v>-1.6910574801066751</v>
      </c>
      <c r="AQ35" s="63"/>
      <c r="AR35" s="64"/>
    </row>
    <row r="36" spans="1:44" x14ac:dyDescent="0.2">
      <c r="A36" s="67" t="s">
        <v>140</v>
      </c>
      <c r="B36" s="68"/>
      <c r="C36" s="68"/>
      <c r="D36" s="68"/>
      <c r="E36" s="35"/>
      <c r="F36" s="35"/>
      <c r="G36" s="35"/>
      <c r="H36" s="35"/>
      <c r="I36" s="35"/>
      <c r="J36" s="35"/>
      <c r="K36" s="35"/>
      <c r="L36" s="69"/>
      <c r="M36" s="70"/>
      <c r="N36" s="71"/>
      <c r="O36" s="72"/>
      <c r="P36" s="72"/>
      <c r="Q36" s="72"/>
      <c r="R36" s="72"/>
      <c r="S36" s="72"/>
      <c r="T36" s="73"/>
      <c r="U36" s="70"/>
      <c r="V36" s="71"/>
      <c r="W36" s="72"/>
      <c r="X36" s="72"/>
      <c r="Y36" s="72"/>
      <c r="Z36" s="72"/>
      <c r="AA36" s="72"/>
      <c r="AB36" s="73"/>
      <c r="AC36" s="70"/>
      <c r="AD36" s="71"/>
      <c r="AE36" s="72"/>
      <c r="AF36" s="72"/>
      <c r="AG36" s="72"/>
      <c r="AH36" s="72"/>
      <c r="AI36" s="72"/>
      <c r="AJ36" s="73"/>
      <c r="AK36" s="70"/>
      <c r="AL36" s="71"/>
      <c r="AM36" s="72"/>
      <c r="AN36" s="72"/>
      <c r="AO36" s="72"/>
      <c r="AP36" s="72"/>
      <c r="AQ36" s="72"/>
      <c r="AR36" s="73"/>
    </row>
    <row r="37" spans="1:44" x14ac:dyDescent="0.2">
      <c r="A37" s="57" t="s">
        <v>141</v>
      </c>
      <c r="B37" s="58"/>
      <c r="C37" s="58"/>
      <c r="D37" s="58"/>
      <c r="E37" s="24"/>
      <c r="F37" s="24"/>
      <c r="G37" s="24"/>
      <c r="H37" s="24"/>
      <c r="I37" s="24"/>
      <c r="J37" s="24"/>
      <c r="K37" s="24"/>
      <c r="L37" s="21"/>
      <c r="M37" s="61">
        <f>M10</f>
        <v>68.433549646930473</v>
      </c>
      <c r="N37" s="62"/>
      <c r="O37" s="59">
        <f>-O10</f>
        <v>-13.064435284358325</v>
      </c>
      <c r="P37" s="59"/>
      <c r="Q37" s="59"/>
      <c r="R37" s="59">
        <f>-Q10</f>
        <v>-3.8890275659672868</v>
      </c>
      <c r="S37" s="59"/>
      <c r="T37" s="60"/>
      <c r="U37" s="61">
        <f>U10</f>
        <v>72.123050889675795</v>
      </c>
      <c r="V37" s="62"/>
      <c r="W37" s="59">
        <f>-W10</f>
        <v>-12.565179616664874</v>
      </c>
      <c r="X37" s="59"/>
      <c r="Y37" s="59"/>
      <c r="Z37" s="59">
        <f>-Y10</f>
        <v>-6.702349192862882</v>
      </c>
      <c r="AA37" s="59"/>
      <c r="AB37" s="60"/>
      <c r="AC37" s="61">
        <f>AC10</f>
        <v>70.849484240825092</v>
      </c>
      <c r="AD37" s="62"/>
      <c r="AE37" s="59">
        <f>-AE10</f>
        <v>-12.564841688616594</v>
      </c>
      <c r="AF37" s="59"/>
      <c r="AG37" s="59"/>
      <c r="AH37" s="59">
        <f>-AG10</f>
        <v>-6.1506784030253225</v>
      </c>
      <c r="AI37" s="59"/>
      <c r="AJ37" s="60"/>
      <c r="AK37" s="61">
        <f>AK10</f>
        <v>70.233401769165738</v>
      </c>
      <c r="AL37" s="62"/>
      <c r="AM37" s="59">
        <f>-AM10</f>
        <v>-12.564841688616594</v>
      </c>
      <c r="AN37" s="59"/>
      <c r="AO37" s="59"/>
      <c r="AP37" s="59">
        <f>-AO10</f>
        <v>-6.1506784030253225</v>
      </c>
      <c r="AQ37" s="59"/>
      <c r="AR37" s="60"/>
    </row>
    <row r="38" spans="1:44" x14ac:dyDescent="0.2">
      <c r="A38" s="57" t="s">
        <v>142</v>
      </c>
      <c r="B38" s="58"/>
      <c r="C38" s="58"/>
      <c r="D38" s="58"/>
      <c r="E38" s="24"/>
      <c r="F38" s="24"/>
      <c r="G38" s="24"/>
      <c r="H38" s="24"/>
      <c r="I38" s="24"/>
      <c r="J38" s="24"/>
      <c r="K38" s="24"/>
      <c r="L38" s="21"/>
      <c r="M38" s="51">
        <v>150</v>
      </c>
      <c r="N38" s="52"/>
      <c r="O38" s="49">
        <f>SQRT(3)*M24*M38*S10/1000</f>
        <v>28.636031636006887</v>
      </c>
      <c r="P38" s="49"/>
      <c r="Q38" s="49"/>
      <c r="R38" s="49">
        <f>SQRT(3)*M24*M38*SIN(ACOS(S10))/1000</f>
        <v>8.5243880801857355</v>
      </c>
      <c r="S38" s="49"/>
      <c r="T38" s="50"/>
      <c r="U38" s="51">
        <v>140</v>
      </c>
      <c r="V38" s="52"/>
      <c r="W38" s="49">
        <f>SQRT(3)*U24*U38*AA10/1000</f>
        <v>24.390609169098475</v>
      </c>
      <c r="X38" s="49"/>
      <c r="Y38" s="49"/>
      <c r="Z38" s="49">
        <f>SQRT(3)*U24*U38*SIN(ACOS(AA10))/1000</f>
        <v>13.01011085119144</v>
      </c>
      <c r="AA38" s="49"/>
      <c r="AB38" s="50"/>
      <c r="AC38" s="51">
        <v>140</v>
      </c>
      <c r="AD38" s="52"/>
      <c r="AE38" s="49">
        <f>SQRT(3)*AC24*AC38*AI10/1000</f>
        <v>24.828378854912007</v>
      </c>
      <c r="AF38" s="49"/>
      <c r="AG38" s="49"/>
      <c r="AH38" s="49">
        <f>SQRT(3)*AC24*AC38*SIN(ACOS(AI10))/1000</f>
        <v>12.153863724633334</v>
      </c>
      <c r="AI38" s="49"/>
      <c r="AJ38" s="50"/>
      <c r="AK38" s="51">
        <v>135</v>
      </c>
      <c r="AL38" s="52"/>
      <c r="AM38" s="49">
        <f>SQRT(3)*AK24*AK38*AQ10/1000</f>
        <v>24.151665521460458</v>
      </c>
      <c r="AN38" s="49"/>
      <c r="AO38" s="49"/>
      <c r="AP38" s="49">
        <f>SQRT(3)*AK24*AK38*SIN(ACOS(AQ10))/1000</f>
        <v>11.82260240131156</v>
      </c>
      <c r="AQ38" s="49"/>
      <c r="AR38" s="50"/>
    </row>
    <row r="39" spans="1:44" ht="13.5" thickBot="1" x14ac:dyDescent="0.25">
      <c r="A39" s="53" t="s">
        <v>143</v>
      </c>
      <c r="B39" s="54"/>
      <c r="C39" s="54"/>
      <c r="D39" s="54"/>
      <c r="E39" s="55"/>
      <c r="F39" s="55"/>
      <c r="G39" s="55"/>
      <c r="H39" s="55"/>
      <c r="I39" s="55"/>
      <c r="J39" s="55"/>
      <c r="K39" s="55"/>
      <c r="L39" s="56"/>
      <c r="M39" s="47"/>
      <c r="N39" s="48"/>
      <c r="O39" s="42">
        <f>SUM(O37:Q38)</f>
        <v>15.571596351648562</v>
      </c>
      <c r="P39" s="42"/>
      <c r="Q39" s="42"/>
      <c r="R39" s="42">
        <f>SUM(R37:T38)</f>
        <v>4.6353605142184486</v>
      </c>
      <c r="S39" s="42"/>
      <c r="T39" s="43"/>
      <c r="U39" s="47"/>
      <c r="V39" s="48"/>
      <c r="W39" s="42">
        <f>SUM(W37:Y38)</f>
        <v>11.825429552433601</v>
      </c>
      <c r="X39" s="42"/>
      <c r="Y39" s="42"/>
      <c r="Z39" s="42">
        <f>SUM(Z37:AB38)</f>
        <v>6.3077616583285581</v>
      </c>
      <c r="AA39" s="42"/>
      <c r="AB39" s="43"/>
      <c r="AC39" s="47"/>
      <c r="AD39" s="48"/>
      <c r="AE39" s="42">
        <f>SUM(AE37:AG38)</f>
        <v>12.263537166295412</v>
      </c>
      <c r="AF39" s="42"/>
      <c r="AG39" s="42"/>
      <c r="AH39" s="42">
        <f>SUM(AH37:AJ38)</f>
        <v>6.0031853216080115</v>
      </c>
      <c r="AI39" s="42"/>
      <c r="AJ39" s="43"/>
      <c r="AK39" s="47"/>
      <c r="AL39" s="48"/>
      <c r="AM39" s="42">
        <f>SUM(AM37:AO38)</f>
        <v>11.586823832843864</v>
      </c>
      <c r="AN39" s="42"/>
      <c r="AO39" s="42"/>
      <c r="AP39" s="42">
        <f>SUM(AP37:AR38)</f>
        <v>5.6719239982862373</v>
      </c>
      <c r="AQ39" s="42"/>
      <c r="AR39" s="43"/>
    </row>
    <row r="40" spans="1:44" ht="13.5" thickBot="1" x14ac:dyDescent="0.25">
      <c r="A40" s="44" t="s">
        <v>144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33"/>
      <c r="N40" s="34"/>
      <c r="O40" s="31">
        <f>SUM(O33:Q34)+SUM(O37:Q38)</f>
        <v>5.2568624472953829</v>
      </c>
      <c r="P40" s="31"/>
      <c r="Q40" s="31"/>
      <c r="R40" s="31">
        <f>SUM(R33:T34)+SUM(R37:T38)</f>
        <v>1.004468051672057</v>
      </c>
      <c r="S40" s="31"/>
      <c r="T40" s="32"/>
      <c r="U40" s="33"/>
      <c r="V40" s="34"/>
      <c r="W40" s="31">
        <f>SUM(W33:Y34)+SUM(W37:Y38)</f>
        <v>6.584609019528525</v>
      </c>
      <c r="X40" s="31"/>
      <c r="Y40" s="31"/>
      <c r="Z40" s="31">
        <f>SUM(Z33:AB34)+SUM(Z37:AB38)</f>
        <v>4.8767575702539281</v>
      </c>
      <c r="AA40" s="31"/>
      <c r="AB40" s="32"/>
      <c r="AC40" s="33"/>
      <c r="AD40" s="34"/>
      <c r="AE40" s="31">
        <f>SUM(AE33:AG34)+SUM(AE37:AG38)</f>
        <v>4.9581015943833417</v>
      </c>
      <c r="AF40" s="31"/>
      <c r="AG40" s="31"/>
      <c r="AH40" s="31">
        <f>SUM(AH33:AJ34)+SUM(AH37:AJ38)</f>
        <v>3.7984446246123476</v>
      </c>
      <c r="AI40" s="31"/>
      <c r="AJ40" s="32"/>
      <c r="AK40" s="33"/>
      <c r="AL40" s="34"/>
      <c r="AM40" s="31">
        <f>SUM(AM33:AO34)+SUM(AM37:AO38)</f>
        <v>5.3935999015341896</v>
      </c>
      <c r="AN40" s="31"/>
      <c r="AO40" s="31"/>
      <c r="AP40" s="31">
        <f>SUM(AP33:AR34)+SUM(AP37:AR38)</f>
        <v>3.9808665181795622</v>
      </c>
      <c r="AQ40" s="31"/>
      <c r="AR40" s="32"/>
    </row>
    <row r="41" spans="1:44" x14ac:dyDescent="0.2">
      <c r="A41" s="67" t="s">
        <v>53</v>
      </c>
      <c r="B41" s="68"/>
      <c r="C41" s="68"/>
      <c r="D41" s="68"/>
      <c r="E41" s="35"/>
      <c r="F41" s="35"/>
      <c r="G41" s="35"/>
      <c r="H41" s="35"/>
      <c r="I41" s="35"/>
      <c r="J41" s="35"/>
      <c r="K41" s="35"/>
      <c r="L41" s="69"/>
      <c r="M41" s="70"/>
      <c r="N41" s="71"/>
      <c r="O41" s="72"/>
      <c r="P41" s="72"/>
      <c r="Q41" s="72"/>
      <c r="R41" s="72"/>
      <c r="S41" s="72"/>
      <c r="T41" s="73"/>
      <c r="U41" s="70"/>
      <c r="V41" s="71"/>
      <c r="W41" s="72"/>
      <c r="X41" s="72"/>
      <c r="Y41" s="72"/>
      <c r="Z41" s="72"/>
      <c r="AA41" s="72"/>
      <c r="AB41" s="73"/>
      <c r="AC41" s="70"/>
      <c r="AD41" s="71"/>
      <c r="AE41" s="72"/>
      <c r="AF41" s="72"/>
      <c r="AG41" s="72"/>
      <c r="AH41" s="72"/>
      <c r="AI41" s="72"/>
      <c r="AJ41" s="73"/>
      <c r="AK41" s="70"/>
      <c r="AL41" s="71"/>
      <c r="AM41" s="72"/>
      <c r="AN41" s="72"/>
      <c r="AO41" s="72"/>
      <c r="AP41" s="72"/>
      <c r="AQ41" s="72"/>
      <c r="AR41" s="73"/>
    </row>
    <row r="42" spans="1:44" x14ac:dyDescent="0.2">
      <c r="A42" s="57" t="s">
        <v>54</v>
      </c>
      <c r="B42" s="58"/>
      <c r="C42" s="58"/>
      <c r="D42" s="58"/>
      <c r="E42" s="24"/>
      <c r="F42" s="24"/>
      <c r="G42" s="24"/>
      <c r="H42" s="24"/>
      <c r="I42" s="24"/>
      <c r="J42" s="24"/>
      <c r="K42" s="24"/>
      <c r="L42" s="21"/>
      <c r="M42" s="61">
        <f>M7</f>
        <v>850</v>
      </c>
      <c r="N42" s="62"/>
      <c r="O42" s="59">
        <f>O7</f>
        <v>9</v>
      </c>
      <c r="P42" s="59"/>
      <c r="Q42" s="59"/>
      <c r="R42" s="59">
        <f>Q7</f>
        <v>2.2423381121197012</v>
      </c>
      <c r="S42" s="59"/>
      <c r="T42" s="60"/>
      <c r="U42" s="61">
        <f>U7</f>
        <v>750</v>
      </c>
      <c r="V42" s="62"/>
      <c r="W42" s="59">
        <f>W7</f>
        <v>8</v>
      </c>
      <c r="X42" s="59"/>
      <c r="Y42" s="59"/>
      <c r="Z42" s="59">
        <f>Y7</f>
        <v>0.93139465795817755</v>
      </c>
      <c r="AA42" s="59"/>
      <c r="AB42" s="60"/>
      <c r="AC42" s="61">
        <f>AC7</f>
        <v>750</v>
      </c>
      <c r="AD42" s="62"/>
      <c r="AE42" s="59">
        <f>AE7</f>
        <v>8</v>
      </c>
      <c r="AF42" s="59"/>
      <c r="AG42" s="59"/>
      <c r="AH42" s="59">
        <f>AG7</f>
        <v>1.7253634560579025</v>
      </c>
      <c r="AI42" s="59"/>
      <c r="AJ42" s="60"/>
      <c r="AK42" s="61">
        <f>AK7</f>
        <v>750</v>
      </c>
      <c r="AL42" s="62"/>
      <c r="AM42" s="59">
        <f>AM7</f>
        <v>8</v>
      </c>
      <c r="AN42" s="59"/>
      <c r="AO42" s="59"/>
      <c r="AP42" s="59">
        <f>AO7</f>
        <v>0.93139465795817755</v>
      </c>
      <c r="AQ42" s="59"/>
      <c r="AR42" s="60"/>
    </row>
    <row r="43" spans="1:44" x14ac:dyDescent="0.2">
      <c r="A43" s="57" t="s">
        <v>145</v>
      </c>
      <c r="B43" s="58"/>
      <c r="C43" s="58"/>
      <c r="D43" s="58"/>
      <c r="E43" s="24">
        <v>48.7</v>
      </c>
      <c r="F43" s="24">
        <v>0.5</v>
      </c>
      <c r="G43" s="24"/>
      <c r="H43" s="24"/>
      <c r="I43" s="24"/>
      <c r="J43" s="24"/>
      <c r="K43" s="24"/>
      <c r="L43" s="21"/>
      <c r="M43" s="209">
        <f>IF(OR(M25=0,S7=0),0,ABS(1000*O43/(SQRT(3)*M25*S7)))</f>
        <v>0</v>
      </c>
      <c r="N43" s="210"/>
      <c r="O43" s="211">
        <v>0</v>
      </c>
      <c r="P43" s="211"/>
      <c r="Q43" s="211"/>
      <c r="R43" s="49">
        <f>-ABS(O43)*TAN(ACOS(S7))</f>
        <v>0</v>
      </c>
      <c r="S43" s="49"/>
      <c r="T43" s="50"/>
      <c r="U43" s="209">
        <f>IF(OR(U25=0,AA7=0),0,ABS(1000*W43/(SQRT(3)*U25*AA7)))</f>
        <v>0</v>
      </c>
      <c r="V43" s="210"/>
      <c r="W43" s="211">
        <v>0</v>
      </c>
      <c r="X43" s="211"/>
      <c r="Y43" s="211"/>
      <c r="Z43" s="49">
        <f>-ABS(W43)*TAN(ACOS(AA7))</f>
        <v>0</v>
      </c>
      <c r="AA43" s="49"/>
      <c r="AB43" s="50"/>
      <c r="AC43" s="209">
        <f>IF(OR(AC25=0,AI7=0),0,ABS(1000*AE43/(SQRT(3)*AC25*AI7)))</f>
        <v>0</v>
      </c>
      <c r="AD43" s="210"/>
      <c r="AE43" s="211">
        <v>0</v>
      </c>
      <c r="AF43" s="211"/>
      <c r="AG43" s="211"/>
      <c r="AH43" s="49">
        <f>-ABS(AE43)*TAN(ACOS(AI7))</f>
        <v>0</v>
      </c>
      <c r="AI43" s="49"/>
      <c r="AJ43" s="50"/>
      <c r="AK43" s="209">
        <f>IF(OR(AK25=0,AQ7=0),0,ABS(1000*AM43/(SQRT(3)*AK25*AQ7)))</f>
        <v>0</v>
      </c>
      <c r="AL43" s="210"/>
      <c r="AM43" s="211">
        <v>0</v>
      </c>
      <c r="AN43" s="211"/>
      <c r="AO43" s="211"/>
      <c r="AP43" s="49">
        <f>-ABS(AM43)*TAN(ACOS(AQ7))</f>
        <v>0</v>
      </c>
      <c r="AQ43" s="49"/>
      <c r="AR43" s="50"/>
    </row>
    <row r="44" spans="1:44" x14ac:dyDescent="0.2">
      <c r="A44" s="57" t="s">
        <v>146</v>
      </c>
      <c r="B44" s="58"/>
      <c r="C44" s="58"/>
      <c r="D44" s="58"/>
      <c r="E44" s="24"/>
      <c r="F44" s="24"/>
      <c r="G44" s="24"/>
      <c r="H44" s="24"/>
      <c r="I44" s="24"/>
      <c r="J44" s="24"/>
      <c r="K44" s="24"/>
      <c r="L44" s="21"/>
      <c r="M44" s="209">
        <f>IF(OR(M25=0,S7=0),0,ABS(1000*O44/(SQRT(3)*M25*S7)))</f>
        <v>3.4011795396552156</v>
      </c>
      <c r="N44" s="210"/>
      <c r="O44" s="211">
        <v>-3.5999998450279236E-2</v>
      </c>
      <c r="P44" s="211"/>
      <c r="Q44" s="211"/>
      <c r="R44" s="49">
        <f>-ABS(O44)*TAN(ACOS(S7))</f>
        <v>-9.022450088328228E-3</v>
      </c>
      <c r="S44" s="49"/>
      <c r="T44" s="50"/>
      <c r="U44" s="209">
        <f>IF(OR(U25=0,AA7=0),0,ABS(1000*W44/(SQRT(3)*U25*AA7)))</f>
        <v>5.0639827671208977</v>
      </c>
      <c r="V44" s="210"/>
      <c r="W44" s="211">
        <v>-5.4000001400709152E-2</v>
      </c>
      <c r="X44" s="211"/>
      <c r="Y44" s="211"/>
      <c r="Z44" s="49">
        <f>-ABS(W44)*TAN(ACOS(AA7))</f>
        <v>-6.4231370992199298E-3</v>
      </c>
      <c r="AA44" s="49"/>
      <c r="AB44" s="50"/>
      <c r="AC44" s="209">
        <f>IF(OR(AC25=0,AI7=0),0,ABS(1000*AE44/(SQRT(3)*AC25*AI7)))</f>
        <v>3.373358030128383</v>
      </c>
      <c r="AD44" s="210"/>
      <c r="AE44" s="211">
        <v>-3.5999998450279236E-2</v>
      </c>
      <c r="AF44" s="211"/>
      <c r="AG44" s="211"/>
      <c r="AH44" s="49">
        <f>-ABS(AE44)*TAN(ACOS(AI7))</f>
        <v>-7.6787072651720916E-3</v>
      </c>
      <c r="AI44" s="49"/>
      <c r="AJ44" s="50"/>
      <c r="AK44" s="209">
        <f>IF(OR(AK25=0,AQ7=0),0,ABS(1000*AM44/(SQRT(3)*AK25*AQ7)))</f>
        <v>3.3759882785150999</v>
      </c>
      <c r="AL44" s="210"/>
      <c r="AM44" s="211">
        <v>-3.5999998450279236E-2</v>
      </c>
      <c r="AN44" s="211"/>
      <c r="AO44" s="211"/>
      <c r="AP44" s="49">
        <f>-ABS(AM44)*TAN(ACOS(AQ7))</f>
        <v>-4.2820911040719325E-3</v>
      </c>
      <c r="AQ44" s="49"/>
      <c r="AR44" s="50"/>
    </row>
    <row r="45" spans="1:44" x14ac:dyDescent="0.2">
      <c r="A45" s="57" t="s">
        <v>147</v>
      </c>
      <c r="B45" s="58"/>
      <c r="C45" s="58"/>
      <c r="D45" s="58"/>
      <c r="E45" s="24"/>
      <c r="F45" s="24"/>
      <c r="G45" s="24"/>
      <c r="H45" s="24"/>
      <c r="I45" s="24"/>
      <c r="J45" s="24"/>
      <c r="K45" s="24"/>
      <c r="L45" s="21"/>
      <c r="M45" s="209">
        <f>IF(OR(M25=0,S7=0),0,ABS(1000*O45/(SQRT(3)*M25*S7)))</f>
        <v>0</v>
      </c>
      <c r="N45" s="210"/>
      <c r="O45" s="211">
        <v>0</v>
      </c>
      <c r="P45" s="211"/>
      <c r="Q45" s="211"/>
      <c r="R45" s="49">
        <f>-ABS(O45)*TAN(ACOS(S7))</f>
        <v>0</v>
      </c>
      <c r="S45" s="49"/>
      <c r="T45" s="50"/>
      <c r="U45" s="209">
        <f>IF(OR(U25=0,AA7=0),0,ABS(1000*W45/(SQRT(3)*U25*AA7)))</f>
        <v>0</v>
      </c>
      <c r="V45" s="210"/>
      <c r="W45" s="211">
        <v>0</v>
      </c>
      <c r="X45" s="211"/>
      <c r="Y45" s="211"/>
      <c r="Z45" s="49">
        <f>-ABS(W45)*TAN(ACOS(AA7))</f>
        <v>0</v>
      </c>
      <c r="AA45" s="49"/>
      <c r="AB45" s="50"/>
      <c r="AC45" s="209">
        <f>IF(OR(AC25=0,AI7=0),0,ABS(1000*AE45/(SQRT(3)*AC25*AI7)))</f>
        <v>0</v>
      </c>
      <c r="AD45" s="210"/>
      <c r="AE45" s="211">
        <v>0</v>
      </c>
      <c r="AF45" s="211"/>
      <c r="AG45" s="211"/>
      <c r="AH45" s="49">
        <f>-ABS(AE45)*TAN(ACOS(AI7))</f>
        <v>0</v>
      </c>
      <c r="AI45" s="49"/>
      <c r="AJ45" s="50"/>
      <c r="AK45" s="209">
        <f>IF(OR(AK25=0,AQ7=0),0,ABS(1000*AM45/(SQRT(3)*AK25*AQ7)))</f>
        <v>0</v>
      </c>
      <c r="AL45" s="210"/>
      <c r="AM45" s="211">
        <v>0</v>
      </c>
      <c r="AN45" s="211"/>
      <c r="AO45" s="211"/>
      <c r="AP45" s="49">
        <f>-ABS(AM45)*TAN(ACOS(AQ7))</f>
        <v>0</v>
      </c>
      <c r="AQ45" s="49"/>
      <c r="AR45" s="50"/>
    </row>
    <row r="46" spans="1:44" x14ac:dyDescent="0.2">
      <c r="A46" s="57" t="s">
        <v>148</v>
      </c>
      <c r="B46" s="58"/>
      <c r="C46" s="58"/>
      <c r="D46" s="58"/>
      <c r="E46" s="24"/>
      <c r="F46" s="24"/>
      <c r="G46" s="24"/>
      <c r="H46" s="24"/>
      <c r="I46" s="24"/>
      <c r="J46" s="24"/>
      <c r="K46" s="24"/>
      <c r="L46" s="21"/>
      <c r="M46" s="209">
        <f>IF(OR(M25=0,S7=0),0,ABS(1000*O46/(SQRT(3)*M25*S7)))</f>
        <v>0</v>
      </c>
      <c r="N46" s="210"/>
      <c r="O46" s="211">
        <v>0</v>
      </c>
      <c r="P46" s="211"/>
      <c r="Q46" s="211"/>
      <c r="R46" s="49">
        <f>-ABS(O46)*TAN(ACOS(S7))</f>
        <v>0</v>
      </c>
      <c r="S46" s="49"/>
      <c r="T46" s="50"/>
      <c r="U46" s="209">
        <f>IF(OR(U25=0,AA7=0),0,ABS(1000*W46/(SQRT(3)*U25*AA7)))</f>
        <v>0</v>
      </c>
      <c r="V46" s="210"/>
      <c r="W46" s="211">
        <v>0</v>
      </c>
      <c r="X46" s="211"/>
      <c r="Y46" s="211"/>
      <c r="Z46" s="49">
        <f>-ABS(W46)*TAN(ACOS(AA7))</f>
        <v>0</v>
      </c>
      <c r="AA46" s="49"/>
      <c r="AB46" s="50"/>
      <c r="AC46" s="209">
        <f>IF(OR(AC25=0,AI7=0),0,ABS(1000*AE46/(SQRT(3)*AC25*AI7)))</f>
        <v>0</v>
      </c>
      <c r="AD46" s="210"/>
      <c r="AE46" s="211">
        <v>0</v>
      </c>
      <c r="AF46" s="211"/>
      <c r="AG46" s="211"/>
      <c r="AH46" s="49">
        <f>-ABS(AE46)*TAN(ACOS(AI7))</f>
        <v>0</v>
      </c>
      <c r="AI46" s="49"/>
      <c r="AJ46" s="50"/>
      <c r="AK46" s="209">
        <f>IF(OR(AK25=0,AQ7=0),0,ABS(1000*AM46/(SQRT(3)*AK25*AQ7)))</f>
        <v>0</v>
      </c>
      <c r="AL46" s="210"/>
      <c r="AM46" s="211">
        <v>0</v>
      </c>
      <c r="AN46" s="211"/>
      <c r="AO46" s="211"/>
      <c r="AP46" s="49">
        <f>-ABS(AM46)*TAN(ACOS(AQ7))</f>
        <v>0</v>
      </c>
      <c r="AQ46" s="49"/>
      <c r="AR46" s="50"/>
    </row>
    <row r="47" spans="1:44" x14ac:dyDescent="0.2">
      <c r="A47" s="57" t="s">
        <v>149</v>
      </c>
      <c r="B47" s="58"/>
      <c r="C47" s="58"/>
      <c r="D47" s="58"/>
      <c r="E47" s="24"/>
      <c r="F47" s="24"/>
      <c r="G47" s="24"/>
      <c r="H47" s="24"/>
      <c r="I47" s="24"/>
      <c r="J47" s="24"/>
      <c r="K47" s="24"/>
      <c r="L47" s="21"/>
      <c r="M47" s="209">
        <f>IF(OR(M25=0,S7=0),0,ABS(1000*O47/(SQRT(3)*M25*S7)))</f>
        <v>3.4011795396552156</v>
      </c>
      <c r="N47" s="210"/>
      <c r="O47" s="211">
        <v>-3.5999998450279236E-2</v>
      </c>
      <c r="P47" s="211"/>
      <c r="Q47" s="211"/>
      <c r="R47" s="49">
        <f>-ABS(O47)*TAN(ACOS(S7))</f>
        <v>-9.022450088328228E-3</v>
      </c>
      <c r="S47" s="49"/>
      <c r="T47" s="50"/>
      <c r="U47" s="209">
        <f>IF(OR(U25=0,AA7=0),0,ABS(1000*W47/(SQRT(3)*U25*AA7)))</f>
        <v>3.3759882785150999</v>
      </c>
      <c r="V47" s="210"/>
      <c r="W47" s="211">
        <v>-3.5999998450279236E-2</v>
      </c>
      <c r="X47" s="211"/>
      <c r="Y47" s="211"/>
      <c r="Z47" s="49">
        <f>-ABS(W47)*TAN(ACOS(AA7))</f>
        <v>-4.2820911040719325E-3</v>
      </c>
      <c r="AA47" s="49"/>
      <c r="AB47" s="50"/>
      <c r="AC47" s="209">
        <f>IF(OR(AC25=0,AI7=0),0,ABS(1000*AE47/(SQRT(3)*AC25*AI7)))</f>
        <v>1.6866790150641915</v>
      </c>
      <c r="AD47" s="210"/>
      <c r="AE47" s="211">
        <v>-1.7999999225139618E-2</v>
      </c>
      <c r="AF47" s="211"/>
      <c r="AG47" s="211"/>
      <c r="AH47" s="49">
        <f>-ABS(AE47)*TAN(ACOS(AI7))</f>
        <v>-3.8393536325860458E-3</v>
      </c>
      <c r="AI47" s="49"/>
      <c r="AJ47" s="50"/>
      <c r="AK47" s="209">
        <f>IF(OR(AK25=0,AQ7=0),0,ABS(1000*AM47/(SQRT(3)*AK25*AQ7)))</f>
        <v>1.6879941392575499</v>
      </c>
      <c r="AL47" s="210"/>
      <c r="AM47" s="211">
        <v>-1.7999999225139618E-2</v>
      </c>
      <c r="AN47" s="211"/>
      <c r="AO47" s="211"/>
      <c r="AP47" s="49">
        <f>-ABS(AM47)*TAN(ACOS(AQ7))</f>
        <v>-2.1410455520359663E-3</v>
      </c>
      <c r="AQ47" s="49"/>
      <c r="AR47" s="50"/>
    </row>
    <row r="48" spans="1:44" x14ac:dyDescent="0.2">
      <c r="A48" s="57" t="s">
        <v>150</v>
      </c>
      <c r="B48" s="58"/>
      <c r="C48" s="58"/>
      <c r="D48" s="58"/>
      <c r="E48" s="24"/>
      <c r="F48" s="24"/>
      <c r="G48" s="24"/>
      <c r="H48" s="24"/>
      <c r="I48" s="24"/>
      <c r="J48" s="24"/>
      <c r="K48" s="24"/>
      <c r="L48" s="21"/>
      <c r="M48" s="209">
        <f>IF(OR(M25=0,S7=0),0,ABS(1000*O48/(SQRT(3)*M25*S7)))</f>
        <v>816.28315709262074</v>
      </c>
      <c r="N48" s="210"/>
      <c r="O48" s="211">
        <v>-8.6400003433227539</v>
      </c>
      <c r="P48" s="211"/>
      <c r="Q48" s="211"/>
      <c r="R48" s="49">
        <f>-ABS(O48)*TAN(ACOS(S7))</f>
        <v>-2.1653882004587599</v>
      </c>
      <c r="S48" s="49"/>
      <c r="T48" s="50"/>
      <c r="U48" s="209">
        <f>IF(OR(U25=0,AA7=0),0,ABS(1000*W48/(SQRT(3)*U25*AA7)))</f>
        <v>759.59743113815398</v>
      </c>
      <c r="V48" s="210"/>
      <c r="W48" s="211">
        <v>-8.1000003814697266</v>
      </c>
      <c r="X48" s="211"/>
      <c r="Y48" s="211"/>
      <c r="Z48" s="49">
        <f>-ABS(W48)*TAN(ACOS(AA7))</f>
        <v>-0.96347058526614293</v>
      </c>
      <c r="AA48" s="49"/>
      <c r="AB48" s="50"/>
      <c r="AC48" s="209">
        <f>IF(OR(AC25=0,AI7=0),0,ABS(1000*AE48/(SQRT(3)*AC25*AI7)))</f>
        <v>708.40521146043739</v>
      </c>
      <c r="AD48" s="210"/>
      <c r="AE48" s="211">
        <v>-7.559999942779541</v>
      </c>
      <c r="AF48" s="211"/>
      <c r="AG48" s="211"/>
      <c r="AH48" s="49">
        <f>-ABS(AE48)*TAN(ACOS(AI7))</f>
        <v>-1.6125285828969691</v>
      </c>
      <c r="AI48" s="49"/>
      <c r="AJ48" s="50"/>
      <c r="AK48" s="209">
        <f>IF(OR(AK25=0,AQ7=0),0,ABS(1000*AM48/(SQRT(3)*AK25*AQ7)))</f>
        <v>708.95756364124475</v>
      </c>
      <c r="AL48" s="210"/>
      <c r="AM48" s="211">
        <v>-7.559999942779541</v>
      </c>
      <c r="AN48" s="211"/>
      <c r="AO48" s="211"/>
      <c r="AP48" s="49">
        <f>-ABS(AM48)*TAN(ACOS(AQ7))</f>
        <v>-0.89923916375917201</v>
      </c>
      <c r="AQ48" s="49"/>
      <c r="AR48" s="50"/>
    </row>
    <row r="49" spans="1:44" x14ac:dyDescent="0.2">
      <c r="A49" s="57" t="s">
        <v>151</v>
      </c>
      <c r="B49" s="58"/>
      <c r="C49" s="58"/>
      <c r="D49" s="58"/>
      <c r="E49" s="24"/>
      <c r="F49" s="24"/>
      <c r="G49" s="24"/>
      <c r="H49" s="24"/>
      <c r="I49" s="24"/>
      <c r="J49" s="24"/>
      <c r="K49" s="24"/>
      <c r="L49" s="21"/>
      <c r="M49" s="209">
        <f>IF(OR(M25=0,S7=0),0,ABS(1000*O49/(SQRT(3)*M25*S7)))</f>
        <v>72.558500600165104</v>
      </c>
      <c r="N49" s="210"/>
      <c r="O49" s="211">
        <v>-0.76800000667572021</v>
      </c>
      <c r="P49" s="211"/>
      <c r="Q49" s="211"/>
      <c r="R49" s="49">
        <f>-ABS(O49)*TAN(ACOS(S7))</f>
        <v>-0.19247894517655695</v>
      </c>
      <c r="S49" s="49"/>
      <c r="T49" s="50"/>
      <c r="U49" s="209">
        <f>IF(OR(U25=0,AA7=0),0,ABS(1000*W49/(SQRT(3)*U25*AA7)))</f>
        <v>81.023724273934363</v>
      </c>
      <c r="V49" s="210"/>
      <c r="W49" s="211">
        <v>-0.86400002241134644</v>
      </c>
      <c r="X49" s="211"/>
      <c r="Y49" s="211"/>
      <c r="Z49" s="49">
        <f>-ABS(W49)*TAN(ACOS(AA7))</f>
        <v>-0.10277019358751888</v>
      </c>
      <c r="AA49" s="49"/>
      <c r="AB49" s="50"/>
      <c r="AC49" s="209">
        <f>IF(OR(AC25=0,AI7=0),0,ABS(1000*AE49/(SQRT(3)*AC25*AI7)))</f>
        <v>80.960598308298302</v>
      </c>
      <c r="AD49" s="210"/>
      <c r="AE49" s="211">
        <v>-0.86400002241134644</v>
      </c>
      <c r="AF49" s="211"/>
      <c r="AG49" s="211"/>
      <c r="AH49" s="49">
        <f>-ABS(AE49)*TAN(ACOS(AI7))</f>
        <v>-0.18428898707764793</v>
      </c>
      <c r="AI49" s="49"/>
      <c r="AJ49" s="50"/>
      <c r="AK49" s="209">
        <f>IF(OR(AK25=0,AQ7=0),0,ABS(1000*AM49/(SQRT(3)*AK25*AQ7)))</f>
        <v>81.023724273934363</v>
      </c>
      <c r="AL49" s="210"/>
      <c r="AM49" s="211">
        <v>-0.86400002241134644</v>
      </c>
      <c r="AN49" s="211"/>
      <c r="AO49" s="211"/>
      <c r="AP49" s="49">
        <f>-ABS(AM49)*TAN(ACOS(AQ7))</f>
        <v>-0.10277019358751888</v>
      </c>
      <c r="AQ49" s="49"/>
      <c r="AR49" s="50"/>
    </row>
    <row r="50" spans="1:44" x14ac:dyDescent="0.2">
      <c r="A50" s="57" t="s">
        <v>152</v>
      </c>
      <c r="B50" s="58"/>
      <c r="C50" s="58"/>
      <c r="D50" s="58"/>
      <c r="E50" s="24"/>
      <c r="F50" s="24"/>
      <c r="G50" s="24"/>
      <c r="H50" s="24"/>
      <c r="I50" s="24"/>
      <c r="J50" s="24"/>
      <c r="K50" s="24"/>
      <c r="L50" s="21"/>
      <c r="M50" s="209">
        <f>IF(OR(M25=0,S7=0),0,ABS(1000*O50/(SQRT(3)*M25*S7)))</f>
        <v>17.005899106096265</v>
      </c>
      <c r="N50" s="210"/>
      <c r="O50" s="211">
        <v>-0.18000000715255737</v>
      </c>
      <c r="P50" s="211"/>
      <c r="Q50" s="211"/>
      <c r="R50" s="49">
        <f>-ABS(O50)*TAN(ACOS(S7))</f>
        <v>-4.5112254176224165E-2</v>
      </c>
      <c r="S50" s="49"/>
      <c r="T50" s="50"/>
      <c r="U50" s="209">
        <f>IF(OR(U25=0,AA7=0),0,ABS(1000*W50/(SQRT(3)*U25*AA7)))</f>
        <v>13.503953114060399</v>
      </c>
      <c r="V50" s="210"/>
      <c r="W50" s="211">
        <v>-0.14399999380111694</v>
      </c>
      <c r="X50" s="211"/>
      <c r="Y50" s="211"/>
      <c r="Z50" s="49">
        <f>-ABS(W50)*TAN(ACOS(AA7))</f>
        <v>-1.712836441628773E-2</v>
      </c>
      <c r="AA50" s="49"/>
      <c r="AB50" s="50"/>
      <c r="AC50" s="209">
        <f>IF(OR(AC25=0,AI7=0),0,ABS(1000*AE50/(SQRT(3)*AC25*AI7)))</f>
        <v>13.493432120513532</v>
      </c>
      <c r="AD50" s="210"/>
      <c r="AE50" s="211">
        <v>-0.14399999380111694</v>
      </c>
      <c r="AF50" s="211"/>
      <c r="AG50" s="211"/>
      <c r="AH50" s="49">
        <f>-ABS(AE50)*TAN(ACOS(AI7))</f>
        <v>-3.0714829060688367E-2</v>
      </c>
      <c r="AI50" s="49"/>
      <c r="AJ50" s="50"/>
      <c r="AK50" s="209">
        <f>IF(OR(AK25=0,AQ7=0),0,ABS(1000*AM50/(SQRT(3)*AK25*AQ7)))</f>
        <v>11.815959673499345</v>
      </c>
      <c r="AL50" s="210"/>
      <c r="AM50" s="211">
        <v>-0.12600000202655792</v>
      </c>
      <c r="AN50" s="211"/>
      <c r="AO50" s="211"/>
      <c r="AP50" s="49">
        <f>-ABS(AM50)*TAN(ACOS(AQ7))</f>
        <v>-1.4987319750475826E-2</v>
      </c>
      <c r="AQ50" s="49"/>
      <c r="AR50" s="50"/>
    </row>
    <row r="51" spans="1:44" ht="13.5" thickBot="1" x14ac:dyDescent="0.25">
      <c r="A51" s="74" t="s">
        <v>64</v>
      </c>
      <c r="B51" s="75"/>
      <c r="C51" s="75"/>
      <c r="D51" s="75"/>
      <c r="E51" s="76"/>
      <c r="F51" s="76"/>
      <c r="G51" s="76"/>
      <c r="H51" s="76"/>
      <c r="I51" s="76"/>
      <c r="J51" s="76"/>
      <c r="K51" s="76"/>
      <c r="L51" s="77"/>
      <c r="M51" s="65"/>
      <c r="N51" s="66"/>
      <c r="O51" s="63">
        <f>SUM(O42:Q50)</f>
        <v>-0.66000035405158997</v>
      </c>
      <c r="P51" s="63"/>
      <c r="Q51" s="63"/>
      <c r="R51" s="63">
        <f>SUM(R42:T50)</f>
        <v>-0.17868618786849627</v>
      </c>
      <c r="S51" s="63"/>
      <c r="T51" s="64"/>
      <c r="U51" s="65"/>
      <c r="V51" s="66"/>
      <c r="W51" s="63">
        <f>SUM(W42:Y50)</f>
        <v>-1.1980003975331783</v>
      </c>
      <c r="X51" s="63"/>
      <c r="Y51" s="63"/>
      <c r="Z51" s="63">
        <f>SUM(Z42:AB50)</f>
        <v>-0.16267971351506388</v>
      </c>
      <c r="AA51" s="63"/>
      <c r="AB51" s="64"/>
      <c r="AC51" s="65"/>
      <c r="AD51" s="66"/>
      <c r="AE51" s="63">
        <f>SUM(AE42:AG50)</f>
        <v>-0.62199995666742325</v>
      </c>
      <c r="AF51" s="63"/>
      <c r="AG51" s="63"/>
      <c r="AH51" s="63">
        <f>SUM(AH42:AJ50)</f>
        <v>-0.11368700387516095</v>
      </c>
      <c r="AI51" s="63"/>
      <c r="AJ51" s="64"/>
      <c r="AK51" s="65"/>
      <c r="AL51" s="66"/>
      <c r="AM51" s="63">
        <f>SUM(AM42:AO50)</f>
        <v>-0.60399996489286423</v>
      </c>
      <c r="AN51" s="63"/>
      <c r="AO51" s="63"/>
      <c r="AP51" s="63">
        <f>SUM(AP42:AR50)</f>
        <v>-9.2025155795097097E-2</v>
      </c>
      <c r="AQ51" s="63"/>
      <c r="AR51" s="64"/>
    </row>
    <row r="52" spans="1:44" x14ac:dyDescent="0.2">
      <c r="A52" s="67" t="s">
        <v>65</v>
      </c>
      <c r="B52" s="68"/>
      <c r="C52" s="68"/>
      <c r="D52" s="68"/>
      <c r="E52" s="35"/>
      <c r="F52" s="35"/>
      <c r="G52" s="35"/>
      <c r="H52" s="35"/>
      <c r="I52" s="35"/>
      <c r="J52" s="35"/>
      <c r="K52" s="35"/>
      <c r="L52" s="69"/>
      <c r="M52" s="70"/>
      <c r="N52" s="71"/>
      <c r="O52" s="72"/>
      <c r="P52" s="72"/>
      <c r="Q52" s="72"/>
      <c r="R52" s="72"/>
      <c r="S52" s="72"/>
      <c r="T52" s="73"/>
      <c r="U52" s="70"/>
      <c r="V52" s="71"/>
      <c r="W52" s="72"/>
      <c r="X52" s="72"/>
      <c r="Y52" s="72"/>
      <c r="Z52" s="72"/>
      <c r="AA52" s="72"/>
      <c r="AB52" s="73"/>
      <c r="AC52" s="70"/>
      <c r="AD52" s="71"/>
      <c r="AE52" s="72"/>
      <c r="AF52" s="72"/>
      <c r="AG52" s="72"/>
      <c r="AH52" s="72"/>
      <c r="AI52" s="72"/>
      <c r="AJ52" s="73"/>
      <c r="AK52" s="70"/>
      <c r="AL52" s="71"/>
      <c r="AM52" s="72"/>
      <c r="AN52" s="72"/>
      <c r="AO52" s="72"/>
      <c r="AP52" s="72"/>
      <c r="AQ52" s="72"/>
      <c r="AR52" s="73"/>
    </row>
    <row r="53" spans="1:44" x14ac:dyDescent="0.2">
      <c r="A53" s="57" t="s">
        <v>66</v>
      </c>
      <c r="B53" s="58"/>
      <c r="C53" s="58"/>
      <c r="D53" s="58"/>
      <c r="E53" s="24"/>
      <c r="F53" s="24"/>
      <c r="G53" s="24"/>
      <c r="H53" s="24"/>
      <c r="I53" s="24"/>
      <c r="J53" s="24"/>
      <c r="K53" s="24"/>
      <c r="L53" s="21"/>
      <c r="M53" s="61">
        <f>M11</f>
        <v>100</v>
      </c>
      <c r="N53" s="62"/>
      <c r="O53" s="59">
        <f>O11</f>
        <v>1</v>
      </c>
      <c r="P53" s="59"/>
      <c r="Q53" s="59"/>
      <c r="R53" s="59">
        <f>Q11</f>
        <v>0.51720402163942991</v>
      </c>
      <c r="S53" s="59"/>
      <c r="T53" s="60"/>
      <c r="U53" s="61">
        <f>U11</f>
        <v>100</v>
      </c>
      <c r="V53" s="62"/>
      <c r="W53" s="59">
        <f>W11</f>
        <v>0.5</v>
      </c>
      <c r="X53" s="59"/>
      <c r="Y53" s="59"/>
      <c r="Z53" s="59">
        <f>Y11</f>
        <v>0.98934323499031107</v>
      </c>
      <c r="AA53" s="59"/>
      <c r="AB53" s="60"/>
      <c r="AC53" s="61">
        <f>AC11</f>
        <v>100</v>
      </c>
      <c r="AD53" s="62"/>
      <c r="AE53" s="59">
        <f>AE11</f>
        <v>0.5</v>
      </c>
      <c r="AF53" s="59"/>
      <c r="AG53" s="59"/>
      <c r="AH53" s="59">
        <f>AG11</f>
        <v>0.98934323499031107</v>
      </c>
      <c r="AI53" s="59"/>
      <c r="AJ53" s="60"/>
      <c r="AK53" s="61">
        <f>AK11</f>
        <v>100</v>
      </c>
      <c r="AL53" s="62"/>
      <c r="AM53" s="59">
        <f>AM11</f>
        <v>0.5</v>
      </c>
      <c r="AN53" s="59"/>
      <c r="AO53" s="59"/>
      <c r="AP53" s="59">
        <f>AO11</f>
        <v>0.98934323499031107</v>
      </c>
      <c r="AQ53" s="59"/>
      <c r="AR53" s="60"/>
    </row>
    <row r="54" spans="1:44" x14ac:dyDescent="0.2">
      <c r="A54" s="57" t="s">
        <v>153</v>
      </c>
      <c r="B54" s="58"/>
      <c r="C54" s="58"/>
      <c r="D54" s="58"/>
      <c r="E54" s="24"/>
      <c r="F54" s="24"/>
      <c r="G54" s="24"/>
      <c r="H54" s="24"/>
      <c r="I54" s="24"/>
      <c r="J54" s="24"/>
      <c r="K54" s="24"/>
      <c r="L54" s="21"/>
      <c r="M54" s="209">
        <f>IF(OR(M26=0,S11=0),0,ABS(1000*O54/(SQRT(3)*M26*S11)))</f>
        <v>0</v>
      </c>
      <c r="N54" s="210"/>
      <c r="O54" s="211">
        <v>0</v>
      </c>
      <c r="P54" s="211"/>
      <c r="Q54" s="211"/>
      <c r="R54" s="49">
        <f>-ABS(O54)*TAN(ACOS(S11))</f>
        <v>0</v>
      </c>
      <c r="S54" s="49"/>
      <c r="T54" s="50"/>
      <c r="U54" s="209">
        <f>IF(OR(U26=0,AA11=0),0,ABS(1000*W54/(SQRT(3)*U26*AA11)))</f>
        <v>0</v>
      </c>
      <c r="V54" s="210"/>
      <c r="W54" s="211">
        <v>0</v>
      </c>
      <c r="X54" s="211"/>
      <c r="Y54" s="211"/>
      <c r="Z54" s="49">
        <f>-ABS(W54)*TAN(ACOS(AA11))</f>
        <v>0</v>
      </c>
      <c r="AA54" s="49"/>
      <c r="AB54" s="50"/>
      <c r="AC54" s="209">
        <f>IF(OR(AC26=0,AI11=0),0,ABS(1000*AE54/(SQRT(3)*AC26*AI11)))</f>
        <v>0</v>
      </c>
      <c r="AD54" s="210"/>
      <c r="AE54" s="211">
        <v>0</v>
      </c>
      <c r="AF54" s="211"/>
      <c r="AG54" s="211"/>
      <c r="AH54" s="49">
        <f>-ABS(AE54)*TAN(ACOS(AI11))</f>
        <v>0</v>
      </c>
      <c r="AI54" s="49"/>
      <c r="AJ54" s="50"/>
      <c r="AK54" s="209">
        <f>IF(OR(AK26=0,AQ11=0),0,ABS(1000*AM54/(SQRT(3)*AK26*AQ11)))</f>
        <v>0</v>
      </c>
      <c r="AL54" s="210"/>
      <c r="AM54" s="211">
        <v>0</v>
      </c>
      <c r="AN54" s="211"/>
      <c r="AO54" s="211"/>
      <c r="AP54" s="49">
        <f>-ABS(AM54)*TAN(ACOS(AQ11))</f>
        <v>0</v>
      </c>
      <c r="AQ54" s="49"/>
      <c r="AR54" s="50"/>
    </row>
    <row r="55" spans="1:44" x14ac:dyDescent="0.2">
      <c r="A55" s="57" t="s">
        <v>154</v>
      </c>
      <c r="B55" s="58"/>
      <c r="C55" s="58"/>
      <c r="D55" s="58"/>
      <c r="E55" s="24"/>
      <c r="F55" s="24"/>
      <c r="G55" s="24"/>
      <c r="H55" s="24"/>
      <c r="I55" s="24"/>
      <c r="J55" s="24"/>
      <c r="K55" s="24"/>
      <c r="L55" s="21"/>
      <c r="M55" s="209">
        <f>IF(OR(M26=0,S11=0),0,ABS(1000*O55/(SQRT(3)*M26*S11)))</f>
        <v>67.217494051401474</v>
      </c>
      <c r="N55" s="210"/>
      <c r="O55" s="211">
        <v>-0.67199999094009399</v>
      </c>
      <c r="P55" s="211"/>
      <c r="Q55" s="211"/>
      <c r="R55" s="49">
        <f>-ABS(O55)*TAN(ACOS(S11))</f>
        <v>-0.34798963437400043</v>
      </c>
      <c r="S55" s="49"/>
      <c r="T55" s="50"/>
      <c r="U55" s="209">
        <f>IF(OR(U26=0,AA11=0),0,ABS(1000*W55/(SQRT(3)*U26*AA11)))</f>
        <v>192.02336397394211</v>
      </c>
      <c r="V55" s="210"/>
      <c r="W55" s="211">
        <v>-0.95999997854232788</v>
      </c>
      <c r="X55" s="211"/>
      <c r="Y55" s="211"/>
      <c r="Z55" s="49">
        <f>-ABS(W55)*TAN(ACOS(AA11))</f>
        <v>-1.8998292065114843</v>
      </c>
      <c r="AA55" s="49"/>
      <c r="AB55" s="50"/>
      <c r="AC55" s="209">
        <f>IF(OR(AC26=0,AI11=0),0,ABS(1000*AE55/(SQRT(3)*AC26*AI11)))</f>
        <v>134.41635597399744</v>
      </c>
      <c r="AD55" s="210"/>
      <c r="AE55" s="211">
        <v>-0.67199999094009399</v>
      </c>
      <c r="AF55" s="211"/>
      <c r="AG55" s="211"/>
      <c r="AH55" s="49">
        <f>-ABS(AE55)*TAN(ACOS(AI11))</f>
        <v>-1.3298804563537316</v>
      </c>
      <c r="AI55" s="49"/>
      <c r="AJ55" s="50"/>
      <c r="AK55" s="209">
        <f>IF(OR(AK26=0,AQ11=0),0,ABS(1000*AM55/(SQRT(3)*AK26*AQ11)))</f>
        <v>153.61869594810562</v>
      </c>
      <c r="AL55" s="210"/>
      <c r="AM55" s="211">
        <v>-0.76800000667572021</v>
      </c>
      <c r="AN55" s="211"/>
      <c r="AO55" s="211"/>
      <c r="AP55" s="49">
        <f>-ABS(AM55)*TAN(ACOS(AQ11))</f>
        <v>-1.5198634123919574</v>
      </c>
      <c r="AQ55" s="49"/>
      <c r="AR55" s="50"/>
    </row>
    <row r="56" spans="1:44" x14ac:dyDescent="0.2">
      <c r="A56" s="57" t="s">
        <v>155</v>
      </c>
      <c r="B56" s="58"/>
      <c r="C56" s="58"/>
      <c r="D56" s="58"/>
      <c r="E56" s="24">
        <v>46.7</v>
      </c>
      <c r="F56" s="24">
        <v>0.5</v>
      </c>
      <c r="G56" s="24">
        <v>48.7</v>
      </c>
      <c r="H56" s="24">
        <v>70</v>
      </c>
      <c r="I56" s="24"/>
      <c r="J56" s="24"/>
      <c r="K56" s="24"/>
      <c r="L56" s="21"/>
      <c r="M56" s="209">
        <f>IF(OR(M26=0,S11=0),0,ABS(1000*O56/(SQRT(3)*M26*S11)))</f>
        <v>0</v>
      </c>
      <c r="N56" s="210"/>
      <c r="O56" s="211">
        <v>0</v>
      </c>
      <c r="P56" s="211"/>
      <c r="Q56" s="211"/>
      <c r="R56" s="49">
        <f>-ABS(O56)*TAN(ACOS(S11))</f>
        <v>0</v>
      </c>
      <c r="S56" s="49"/>
      <c r="T56" s="50"/>
      <c r="U56" s="209">
        <f>IF(OR(U26=0,AA11=0),0,ABS(1000*W56/(SQRT(3)*U26*AA11)))</f>
        <v>0</v>
      </c>
      <c r="V56" s="210"/>
      <c r="W56" s="211">
        <v>0</v>
      </c>
      <c r="X56" s="211"/>
      <c r="Y56" s="211"/>
      <c r="Z56" s="49">
        <f>-ABS(W56)*TAN(ACOS(AA11))</f>
        <v>0</v>
      </c>
      <c r="AA56" s="49"/>
      <c r="AB56" s="50"/>
      <c r="AC56" s="209">
        <f>IF(OR(AC26=0,AI11=0),0,ABS(1000*AE56/(SQRT(3)*AC26*AI11)))</f>
        <v>0</v>
      </c>
      <c r="AD56" s="210"/>
      <c r="AE56" s="211">
        <v>0</v>
      </c>
      <c r="AF56" s="211"/>
      <c r="AG56" s="211"/>
      <c r="AH56" s="49">
        <f>-ABS(AE56)*TAN(ACOS(AI11))</f>
        <v>0</v>
      </c>
      <c r="AI56" s="49"/>
      <c r="AJ56" s="50"/>
      <c r="AK56" s="209">
        <f>IF(OR(AK26=0,AQ11=0),0,ABS(1000*AM56/(SQRT(3)*AK26*AQ11)))</f>
        <v>0</v>
      </c>
      <c r="AL56" s="210"/>
      <c r="AM56" s="211">
        <v>0</v>
      </c>
      <c r="AN56" s="211"/>
      <c r="AO56" s="211"/>
      <c r="AP56" s="49">
        <f>-ABS(AM56)*TAN(ACOS(AQ11))</f>
        <v>0</v>
      </c>
      <c r="AQ56" s="49"/>
      <c r="AR56" s="50"/>
    </row>
    <row r="57" spans="1:44" x14ac:dyDescent="0.2">
      <c r="A57" s="57" t="s">
        <v>156</v>
      </c>
      <c r="B57" s="58"/>
      <c r="C57" s="58"/>
      <c r="D57" s="58"/>
      <c r="E57" s="24">
        <v>46.7</v>
      </c>
      <c r="F57" s="24">
        <v>0.5</v>
      </c>
      <c r="G57" s="24">
        <v>48.7</v>
      </c>
      <c r="H57" s="24">
        <v>70</v>
      </c>
      <c r="I57" s="24"/>
      <c r="J57" s="24"/>
      <c r="K57" s="24"/>
      <c r="L57" s="21"/>
      <c r="M57" s="209">
        <f>IF(OR(M26=0,S11=0),0,ABS(1000*O57/(SQRT(3)*M26*S11)))</f>
        <v>0</v>
      </c>
      <c r="N57" s="210"/>
      <c r="O57" s="211">
        <v>0</v>
      </c>
      <c r="P57" s="211"/>
      <c r="Q57" s="211"/>
      <c r="R57" s="49">
        <f>-ABS(O57)*TAN(ACOS(S11))</f>
        <v>0</v>
      </c>
      <c r="S57" s="49"/>
      <c r="T57" s="50"/>
      <c r="U57" s="209">
        <f>IF(OR(U26=0,AA11=0),0,ABS(1000*W57/(SQRT(3)*U26*AA11)))</f>
        <v>0</v>
      </c>
      <c r="V57" s="210"/>
      <c r="W57" s="211">
        <v>0</v>
      </c>
      <c r="X57" s="211"/>
      <c r="Y57" s="211"/>
      <c r="Z57" s="49">
        <f>-ABS(W57)*TAN(ACOS(AA11))</f>
        <v>0</v>
      </c>
      <c r="AA57" s="49"/>
      <c r="AB57" s="50"/>
      <c r="AC57" s="209">
        <f>IF(OR(AC26=0,AI11=0),0,ABS(1000*AE57/(SQRT(3)*AC26*AI11)))</f>
        <v>0</v>
      </c>
      <c r="AD57" s="210"/>
      <c r="AE57" s="211">
        <v>0</v>
      </c>
      <c r="AF57" s="211"/>
      <c r="AG57" s="211"/>
      <c r="AH57" s="49">
        <f>-ABS(AE57)*TAN(ACOS(AI11))</f>
        <v>0</v>
      </c>
      <c r="AI57" s="49"/>
      <c r="AJ57" s="50"/>
      <c r="AK57" s="209">
        <f>IF(OR(AK26=0,AQ11=0),0,ABS(1000*AM57/(SQRT(3)*AK26*AQ11)))</f>
        <v>0</v>
      </c>
      <c r="AL57" s="210"/>
      <c r="AM57" s="211">
        <v>0</v>
      </c>
      <c r="AN57" s="211"/>
      <c r="AO57" s="211"/>
      <c r="AP57" s="49">
        <f>-ABS(AM57)*TAN(ACOS(AQ11))</f>
        <v>0</v>
      </c>
      <c r="AQ57" s="49"/>
      <c r="AR57" s="50"/>
    </row>
    <row r="58" spans="1:44" x14ac:dyDescent="0.2">
      <c r="A58" s="57" t="s">
        <v>157</v>
      </c>
      <c r="B58" s="58"/>
      <c r="C58" s="58"/>
      <c r="D58" s="58"/>
      <c r="E58" s="24"/>
      <c r="F58" s="24"/>
      <c r="G58" s="24"/>
      <c r="H58" s="24"/>
      <c r="I58" s="24"/>
      <c r="J58" s="24"/>
      <c r="K58" s="24"/>
      <c r="L58" s="21"/>
      <c r="M58" s="209">
        <f>IF(OR(M26=0,S11=0),0,ABS(1000*O58/(SQRT(3)*M26*S11)))</f>
        <v>5.4014059849167699</v>
      </c>
      <c r="N58" s="210"/>
      <c r="O58" s="211">
        <v>-5.4000001400709152E-2</v>
      </c>
      <c r="P58" s="211"/>
      <c r="Q58" s="211"/>
      <c r="R58" s="49">
        <f>-ABS(O58)*TAN(ACOS(S11))</f>
        <v>-2.7963453864545466E-2</v>
      </c>
      <c r="S58" s="49"/>
      <c r="T58" s="50"/>
      <c r="U58" s="209">
        <f>IF(OR(U26=0,AA11=0),0,ABS(1000*W58/(SQRT(3)*U26*AA11)))</f>
        <v>7.2008759999930803</v>
      </c>
      <c r="V58" s="210"/>
      <c r="W58" s="211">
        <v>-3.5999998450279236E-2</v>
      </c>
      <c r="X58" s="211"/>
      <c r="Y58" s="211"/>
      <c r="Z58" s="49">
        <f>-ABS(W58)*TAN(ACOS(AA11))</f>
        <v>-7.1243593769719116E-2</v>
      </c>
      <c r="AA58" s="49"/>
      <c r="AB58" s="50"/>
      <c r="AC58" s="209">
        <f>IF(OR(AC26=0,AI11=0),0,ABS(1000*AE58/(SQRT(3)*AC26*AI11)))</f>
        <v>3.6004379999965401</v>
      </c>
      <c r="AD58" s="210"/>
      <c r="AE58" s="211">
        <v>-1.7999999225139618E-2</v>
      </c>
      <c r="AF58" s="211"/>
      <c r="AG58" s="211"/>
      <c r="AH58" s="49">
        <f>-ABS(AE58)*TAN(ACOS(AI11))</f>
        <v>-3.5621796884859558E-2</v>
      </c>
      <c r="AI58" s="49"/>
      <c r="AJ58" s="50"/>
      <c r="AK58" s="209">
        <f>IF(OR(AK26=0,AQ11=0),0,ABS(1000*AM58/(SQRT(3)*AK26*AQ11)))</f>
        <v>3.6004379999965401</v>
      </c>
      <c r="AL58" s="210"/>
      <c r="AM58" s="211">
        <v>-1.7999999225139618E-2</v>
      </c>
      <c r="AN58" s="211"/>
      <c r="AO58" s="211"/>
      <c r="AP58" s="49">
        <f>-ABS(AM58)*TAN(ACOS(AQ11))</f>
        <v>-3.5621796884859558E-2</v>
      </c>
      <c r="AQ58" s="49"/>
      <c r="AR58" s="50"/>
    </row>
    <row r="59" spans="1:44" x14ac:dyDescent="0.2">
      <c r="A59" s="57" t="s">
        <v>158</v>
      </c>
      <c r="B59" s="58"/>
      <c r="C59" s="58"/>
      <c r="D59" s="58"/>
      <c r="E59" s="24"/>
      <c r="F59" s="24"/>
      <c r="G59" s="24"/>
      <c r="H59" s="24"/>
      <c r="I59" s="24"/>
      <c r="J59" s="24"/>
      <c r="K59" s="24"/>
      <c r="L59" s="21"/>
      <c r="M59" s="209">
        <f>IF(OR(M26=0,S11=0),0,ABS(1000*O59/(SQRT(3)*M26*S11)))</f>
        <v>10.80281196983354</v>
      </c>
      <c r="N59" s="210"/>
      <c r="O59" s="211">
        <v>-0.1080000028014183</v>
      </c>
      <c r="P59" s="211"/>
      <c r="Q59" s="211"/>
      <c r="R59" s="49">
        <f>-ABS(O59)*TAN(ACOS(S11))</f>
        <v>-5.5926907729090931E-2</v>
      </c>
      <c r="S59" s="49"/>
      <c r="T59" s="50"/>
      <c r="U59" s="209">
        <f>IF(OR(U26=0,AA11=0),0,ABS(1000*W59/(SQRT(3)*U26*AA11)))</f>
        <v>18.002191490280183</v>
      </c>
      <c r="V59" s="210"/>
      <c r="W59" s="211">
        <v>-9.0000003576278687E-2</v>
      </c>
      <c r="X59" s="211"/>
      <c r="Y59" s="211"/>
      <c r="Z59" s="49">
        <f>-ABS(W59)*TAN(ACOS(AA11))</f>
        <v>-0.17810899916891335</v>
      </c>
      <c r="AA59" s="49"/>
      <c r="AB59" s="50"/>
      <c r="AC59" s="209">
        <f>IF(OR(AC26=0,AI11=0),0,ABS(1000*AE59/(SQRT(3)*AC26*AI11)))</f>
        <v>14.401751999986161</v>
      </c>
      <c r="AD59" s="210"/>
      <c r="AE59" s="211">
        <v>-7.1999996900558472E-2</v>
      </c>
      <c r="AF59" s="211"/>
      <c r="AG59" s="211"/>
      <c r="AH59" s="49">
        <f>-ABS(AE59)*TAN(ACOS(AI11))</f>
        <v>-0.14248718753943823</v>
      </c>
      <c r="AI59" s="49"/>
      <c r="AJ59" s="50"/>
      <c r="AK59" s="209">
        <f>IF(OR(AK26=0,AQ11=0),0,ABS(1000*AM59/(SQRT(3)*AK26*AQ11)))</f>
        <v>14.401751999986161</v>
      </c>
      <c r="AL59" s="210"/>
      <c r="AM59" s="211">
        <v>-7.1999996900558472E-2</v>
      </c>
      <c r="AN59" s="211"/>
      <c r="AO59" s="211"/>
      <c r="AP59" s="49">
        <f>-ABS(AM59)*TAN(ACOS(AQ11))</f>
        <v>-0.14248718753943823</v>
      </c>
      <c r="AQ59" s="49"/>
      <c r="AR59" s="50"/>
    </row>
    <row r="60" spans="1:44" x14ac:dyDescent="0.2">
      <c r="A60" s="57" t="s">
        <v>159</v>
      </c>
      <c r="B60" s="58"/>
      <c r="C60" s="58"/>
      <c r="D60" s="58"/>
      <c r="E60" s="24"/>
      <c r="F60" s="24"/>
      <c r="G60" s="24"/>
      <c r="H60" s="24"/>
      <c r="I60" s="24"/>
      <c r="J60" s="24"/>
      <c r="K60" s="24"/>
      <c r="L60" s="21"/>
      <c r="M60" s="209">
        <f>IF(OR(M26=0,S11=0),0,ABS(1000*O60/(SQRT(3)*M26*S11)))</f>
        <v>3.6009370748605036</v>
      </c>
      <c r="N60" s="210"/>
      <c r="O60" s="211">
        <v>-3.5999998450279236E-2</v>
      </c>
      <c r="P60" s="211"/>
      <c r="Q60" s="211"/>
      <c r="R60" s="49">
        <f>-ABS(O60)*TAN(ACOS(S11))</f>
        <v>-1.8642301290289806E-2</v>
      </c>
      <c r="S60" s="49"/>
      <c r="T60" s="50"/>
      <c r="U60" s="209">
        <f>IF(OR(U26=0,AA11=0),0,ABS(1000*W60/(SQRT(3)*U26*AA11)))</f>
        <v>3.6004379999965401</v>
      </c>
      <c r="V60" s="210"/>
      <c r="W60" s="211">
        <v>-1.7999999225139618E-2</v>
      </c>
      <c r="X60" s="211"/>
      <c r="Y60" s="211"/>
      <c r="Z60" s="49">
        <f>-ABS(W60)*TAN(ACOS(AA11))</f>
        <v>-3.5621796884859558E-2</v>
      </c>
      <c r="AA60" s="49"/>
      <c r="AB60" s="50"/>
      <c r="AC60" s="209">
        <f>IF(OR(AC26=0,AI11=0),0,ABS(1000*AE60/(SQRT(3)*AC26*AI11)))</f>
        <v>3.6004379999965401</v>
      </c>
      <c r="AD60" s="210"/>
      <c r="AE60" s="211">
        <v>-1.7999999225139618E-2</v>
      </c>
      <c r="AF60" s="211"/>
      <c r="AG60" s="211"/>
      <c r="AH60" s="49">
        <f>-ABS(AE60)*TAN(ACOS(AI11))</f>
        <v>-3.5621796884859558E-2</v>
      </c>
      <c r="AI60" s="49"/>
      <c r="AJ60" s="50"/>
      <c r="AK60" s="209">
        <f>IF(OR(AK26=0,AQ11=0),0,ABS(1000*AM60/(SQRT(3)*AK26*AQ11)))</f>
        <v>3.6004379999965401</v>
      </c>
      <c r="AL60" s="210"/>
      <c r="AM60" s="211">
        <v>-1.7999999225139618E-2</v>
      </c>
      <c r="AN60" s="211"/>
      <c r="AO60" s="211"/>
      <c r="AP60" s="49">
        <f>-ABS(AM60)*TAN(ACOS(AQ11))</f>
        <v>-3.5621796884859558E-2</v>
      </c>
      <c r="AQ60" s="49"/>
      <c r="AR60" s="50"/>
    </row>
    <row r="61" spans="1:44" ht="13.5" thickBot="1" x14ac:dyDescent="0.25">
      <c r="A61" s="74" t="s">
        <v>76</v>
      </c>
      <c r="B61" s="75"/>
      <c r="C61" s="75"/>
      <c r="D61" s="75"/>
      <c r="E61" s="76"/>
      <c r="F61" s="76"/>
      <c r="G61" s="76"/>
      <c r="H61" s="76"/>
      <c r="I61" s="76"/>
      <c r="J61" s="76"/>
      <c r="K61" s="76"/>
      <c r="L61" s="77"/>
      <c r="M61" s="65"/>
      <c r="N61" s="66"/>
      <c r="O61" s="63">
        <f>SUM(O53:Q60)</f>
        <v>0.13000000640749931</v>
      </c>
      <c r="P61" s="63"/>
      <c r="Q61" s="63"/>
      <c r="R61" s="63">
        <f>SUM(R53:T60)</f>
        <v>6.6681724381503285E-2</v>
      </c>
      <c r="S61" s="63"/>
      <c r="T61" s="64"/>
      <c r="U61" s="65"/>
      <c r="V61" s="66"/>
      <c r="W61" s="63">
        <f>SUM(W53:Y60)</f>
        <v>-0.60399997979402542</v>
      </c>
      <c r="X61" s="63"/>
      <c r="Y61" s="63"/>
      <c r="Z61" s="63">
        <f>SUM(Z53:AB60)</f>
        <v>-1.1954603613446653</v>
      </c>
      <c r="AA61" s="63"/>
      <c r="AB61" s="64"/>
      <c r="AC61" s="65"/>
      <c r="AD61" s="66"/>
      <c r="AE61" s="63">
        <f>SUM(AE53:AG60)</f>
        <v>-0.2799999862909317</v>
      </c>
      <c r="AF61" s="63"/>
      <c r="AG61" s="63"/>
      <c r="AH61" s="63">
        <f>SUM(AH53:AJ60)</f>
        <v>-0.55426800267257792</v>
      </c>
      <c r="AI61" s="63"/>
      <c r="AJ61" s="64"/>
      <c r="AK61" s="65"/>
      <c r="AL61" s="66"/>
      <c r="AM61" s="63">
        <f>SUM(AM53:AO60)</f>
        <v>-0.37600000202655792</v>
      </c>
      <c r="AN61" s="63"/>
      <c r="AO61" s="63"/>
      <c r="AP61" s="63">
        <f>SUM(AP53:AR60)</f>
        <v>-0.74425095871080371</v>
      </c>
      <c r="AQ61" s="63"/>
      <c r="AR61" s="64"/>
    </row>
    <row r="62" spans="1:44" x14ac:dyDescent="0.2">
      <c r="A62" s="67" t="s">
        <v>160</v>
      </c>
      <c r="B62" s="68"/>
      <c r="C62" s="68"/>
      <c r="D62" s="68"/>
      <c r="E62" s="35"/>
      <c r="F62" s="35"/>
      <c r="G62" s="35"/>
      <c r="H62" s="35"/>
      <c r="I62" s="35"/>
      <c r="J62" s="35"/>
      <c r="K62" s="35"/>
      <c r="L62" s="69"/>
      <c r="M62" s="70"/>
      <c r="N62" s="71"/>
      <c r="O62" s="72"/>
      <c r="P62" s="72"/>
      <c r="Q62" s="72"/>
      <c r="R62" s="72"/>
      <c r="S62" s="72"/>
      <c r="T62" s="73"/>
      <c r="U62" s="70"/>
      <c r="V62" s="71"/>
      <c r="W62" s="72"/>
      <c r="X62" s="72"/>
      <c r="Y62" s="72"/>
      <c r="Z62" s="72"/>
      <c r="AA62" s="72"/>
      <c r="AB62" s="73"/>
      <c r="AC62" s="70"/>
      <c r="AD62" s="71"/>
      <c r="AE62" s="72"/>
      <c r="AF62" s="72"/>
      <c r="AG62" s="72"/>
      <c r="AH62" s="72"/>
      <c r="AI62" s="72"/>
      <c r="AJ62" s="73"/>
      <c r="AK62" s="70"/>
      <c r="AL62" s="71"/>
      <c r="AM62" s="72"/>
      <c r="AN62" s="72"/>
      <c r="AO62" s="72"/>
      <c r="AP62" s="72"/>
      <c r="AQ62" s="72"/>
      <c r="AR62" s="73"/>
    </row>
    <row r="63" spans="1:44" x14ac:dyDescent="0.2">
      <c r="A63" s="57" t="s">
        <v>161</v>
      </c>
      <c r="B63" s="58"/>
      <c r="C63" s="58"/>
      <c r="D63" s="58"/>
      <c r="E63" s="24"/>
      <c r="F63" s="24"/>
      <c r="G63" s="24"/>
      <c r="H63" s="24"/>
      <c r="I63" s="24"/>
      <c r="J63" s="24"/>
      <c r="K63" s="24"/>
      <c r="L63" s="21"/>
      <c r="M63" s="61">
        <f>M8</f>
        <v>1900</v>
      </c>
      <c r="N63" s="62"/>
      <c r="O63" s="59">
        <f>O8</f>
        <v>20</v>
      </c>
      <c r="P63" s="59"/>
      <c r="Q63" s="59"/>
      <c r="R63" s="59">
        <f>Q8</f>
        <v>6.6027882913368439</v>
      </c>
      <c r="S63" s="59"/>
      <c r="T63" s="60"/>
      <c r="U63" s="61">
        <f>U8</f>
        <v>1900</v>
      </c>
      <c r="V63" s="62"/>
      <c r="W63" s="59">
        <f>W8</f>
        <v>20</v>
      </c>
      <c r="X63" s="59"/>
      <c r="Y63" s="59"/>
      <c r="Z63" s="59">
        <f>Y8</f>
        <v>5.4628496251771539</v>
      </c>
      <c r="AA63" s="59"/>
      <c r="AB63" s="60"/>
      <c r="AC63" s="61">
        <f>AC8</f>
        <v>1900</v>
      </c>
      <c r="AD63" s="62"/>
      <c r="AE63" s="59">
        <f>AE8</f>
        <v>20</v>
      </c>
      <c r="AF63" s="59"/>
      <c r="AG63" s="59"/>
      <c r="AH63" s="59">
        <f>AG8</f>
        <v>5.4628496251771539</v>
      </c>
      <c r="AI63" s="59"/>
      <c r="AJ63" s="60"/>
      <c r="AK63" s="61">
        <f>AK8</f>
        <v>1900</v>
      </c>
      <c r="AL63" s="62"/>
      <c r="AM63" s="59">
        <f>AM8</f>
        <v>20</v>
      </c>
      <c r="AN63" s="59"/>
      <c r="AO63" s="59"/>
      <c r="AP63" s="59">
        <f>AO8</f>
        <v>5.4628496251771539</v>
      </c>
      <c r="AQ63" s="59"/>
      <c r="AR63" s="60"/>
    </row>
    <row r="64" spans="1:44" x14ac:dyDescent="0.2">
      <c r="A64" s="57" t="s">
        <v>162</v>
      </c>
      <c r="B64" s="58"/>
      <c r="C64" s="58"/>
      <c r="D64" s="58"/>
      <c r="E64" s="24"/>
      <c r="F64" s="24"/>
      <c r="G64" s="24"/>
      <c r="H64" s="24"/>
      <c r="I64" s="24"/>
      <c r="J64" s="24"/>
      <c r="K64" s="24"/>
      <c r="L64" s="21"/>
      <c r="M64" s="209">
        <f>IF(OR(M27=0,S8=0),0,ABS(1000*O64/(SQRT(3)*M27*S8)))</f>
        <v>3.4185211326282943</v>
      </c>
      <c r="N64" s="210"/>
      <c r="O64" s="211">
        <v>-3.5999998450279236E-2</v>
      </c>
      <c r="P64" s="211"/>
      <c r="Q64" s="211"/>
      <c r="R64" s="49">
        <f>-ABS(O64)*TAN(ACOS(S8))</f>
        <v>-1.1832627277070493E-2</v>
      </c>
      <c r="S64" s="49"/>
      <c r="T64" s="50"/>
      <c r="U64" s="209">
        <f>IF(OR(U27=0,AA8=0),0,ABS(1000*W64/(SQRT(3)*U27*AA8)))</f>
        <v>6.8376044631410551</v>
      </c>
      <c r="V64" s="210"/>
      <c r="W64" s="211">
        <v>-7.1999996900558472E-2</v>
      </c>
      <c r="X64" s="211"/>
      <c r="Y64" s="211"/>
      <c r="Z64" s="49">
        <f>-ABS(W64)*TAN(ACOS(AA8))</f>
        <v>-1.9566829645150531E-2</v>
      </c>
      <c r="AA64" s="49"/>
      <c r="AB64" s="50"/>
      <c r="AC64" s="209">
        <f>IF(OR(AC27=0,AI8=0),0,ABS(1000*AE64/(SQRT(3)*AC27*AI8)))</f>
        <v>5.1282037011344395</v>
      </c>
      <c r="AD64" s="210"/>
      <c r="AE64" s="211">
        <v>-5.4000001400709152E-2</v>
      </c>
      <c r="AF64" s="211"/>
      <c r="AG64" s="211"/>
      <c r="AH64" s="49">
        <f>-ABS(AE64)*TAN(ACOS(AI8))</f>
        <v>-1.4675123246253507E-2</v>
      </c>
      <c r="AI64" s="49"/>
      <c r="AJ64" s="50"/>
      <c r="AK64" s="209">
        <f>IF(OR(AK27=0,AQ8=0),0,ABS(1000*AM64/(SQRT(3)*AK27*AQ8)))</f>
        <v>5.1282037011344395</v>
      </c>
      <c r="AL64" s="210"/>
      <c r="AM64" s="211">
        <v>-5.4000001400709152E-2</v>
      </c>
      <c r="AN64" s="211"/>
      <c r="AO64" s="211"/>
      <c r="AP64" s="49">
        <f>-ABS(AM64)*TAN(ACOS(AQ8))</f>
        <v>-1.4675123246253507E-2</v>
      </c>
      <c r="AQ64" s="49"/>
      <c r="AR64" s="50"/>
    </row>
    <row r="65" spans="1:44" x14ac:dyDescent="0.2">
      <c r="A65" s="57" t="s">
        <v>163</v>
      </c>
      <c r="B65" s="58"/>
      <c r="C65" s="58"/>
      <c r="D65" s="58"/>
      <c r="E65" s="24"/>
      <c r="F65" s="24"/>
      <c r="G65" s="24"/>
      <c r="H65" s="24"/>
      <c r="I65" s="24"/>
      <c r="J65" s="24"/>
      <c r="K65" s="24"/>
      <c r="L65" s="21"/>
      <c r="M65" s="209">
        <f>IF(OR(M27=0,S8=0),0,ABS(1000*O65/(SQRT(3)*M27*S8)))</f>
        <v>27.348169061026354</v>
      </c>
      <c r="N65" s="210"/>
      <c r="O65" s="211">
        <v>-0.28799998760223389</v>
      </c>
      <c r="P65" s="211"/>
      <c r="Q65" s="211"/>
      <c r="R65" s="49">
        <f>-ABS(O65)*TAN(ACOS(S8))</f>
        <v>-9.4661018216563947E-2</v>
      </c>
      <c r="S65" s="49"/>
      <c r="T65" s="50"/>
      <c r="U65" s="209">
        <f>IF(OR(U27=0,AA8=0),0,ABS(1000*W65/(SQRT(3)*U27*AA8)))</f>
        <v>25.641018859450845</v>
      </c>
      <c r="V65" s="210"/>
      <c r="W65" s="211">
        <v>-0.27000001072883606</v>
      </c>
      <c r="X65" s="211"/>
      <c r="Y65" s="211"/>
      <c r="Z65" s="49">
        <f>-ABS(W65)*TAN(ACOS(AA8))</f>
        <v>-7.3375617243658139E-2</v>
      </c>
      <c r="AA65" s="49"/>
      <c r="AB65" s="50"/>
      <c r="AC65" s="209">
        <f>IF(OR(AC27=0,AI8=0),0,ABS(1000*AE65/(SQRT(3)*AC27*AI8)))</f>
        <v>25.641018859450845</v>
      </c>
      <c r="AD65" s="210"/>
      <c r="AE65" s="211">
        <v>-0.27000001072883606</v>
      </c>
      <c r="AF65" s="211"/>
      <c r="AG65" s="211"/>
      <c r="AH65" s="49">
        <f>-ABS(AE65)*TAN(ACOS(AI8))</f>
        <v>-7.3375617243658139E-2</v>
      </c>
      <c r="AI65" s="49"/>
      <c r="AJ65" s="50"/>
      <c r="AK65" s="209">
        <f>IF(OR(AK27=0,AQ8=0),0,ABS(1000*AM65/(SQRT(3)*AK27*AQ8)))</f>
        <v>25.641018859450845</v>
      </c>
      <c r="AL65" s="210"/>
      <c r="AM65" s="211">
        <v>-0.27000001072883606</v>
      </c>
      <c r="AN65" s="211"/>
      <c r="AO65" s="211"/>
      <c r="AP65" s="49">
        <f>-ABS(AM65)*TAN(ACOS(AQ8))</f>
        <v>-7.3375617243658139E-2</v>
      </c>
      <c r="AQ65" s="49"/>
      <c r="AR65" s="50"/>
    </row>
    <row r="66" spans="1:44" x14ac:dyDescent="0.2">
      <c r="A66" s="57" t="s">
        <v>164</v>
      </c>
      <c r="B66" s="58"/>
      <c r="C66" s="58"/>
      <c r="D66" s="58"/>
      <c r="E66" s="24"/>
      <c r="F66" s="24"/>
      <c r="G66" s="24"/>
      <c r="H66" s="24"/>
      <c r="I66" s="24"/>
      <c r="J66" s="24"/>
      <c r="K66" s="24"/>
      <c r="L66" s="21"/>
      <c r="M66" s="209">
        <f>IF(OR(M27=0,S8=0),0,ABS(1000*O66/(SQRT(3)*M27*S8)))</f>
        <v>191.43719474717039</v>
      </c>
      <c r="N66" s="210"/>
      <c r="O66" s="211">
        <v>-2.0160000324249268</v>
      </c>
      <c r="P66" s="211"/>
      <c r="Q66" s="211"/>
      <c r="R66" s="49">
        <f>-ABS(O66)*TAN(ACOS(S8))</f>
        <v>-0.66262716669814625</v>
      </c>
      <c r="S66" s="49"/>
      <c r="T66" s="50"/>
      <c r="U66" s="209">
        <f>IF(OR(U27=0,AA8=0),0,ABS(1000*W66/(SQRT(3)*U27*AA8)))</f>
        <v>164.10251843630206</v>
      </c>
      <c r="V66" s="210"/>
      <c r="W66" s="211">
        <v>-1.7280000448226929</v>
      </c>
      <c r="X66" s="211"/>
      <c r="Y66" s="211"/>
      <c r="Z66" s="49">
        <f>-ABS(W66)*TAN(ACOS(AA8))</f>
        <v>-0.46960394388011223</v>
      </c>
      <c r="AA66" s="49"/>
      <c r="AB66" s="50"/>
      <c r="AC66" s="209">
        <f>IF(OR(AC27=0,AI8=0),0,ABS(1000*AE66/(SQRT(3)*AC27*AI8)))</f>
        <v>150.42730384956158</v>
      </c>
      <c r="AD66" s="210"/>
      <c r="AE66" s="211">
        <v>-1.5839999914169312</v>
      </c>
      <c r="AF66" s="211"/>
      <c r="AG66" s="211"/>
      <c r="AH66" s="49">
        <f>-ABS(AE66)*TAN(ACOS(AI8))</f>
        <v>-0.43047026839156144</v>
      </c>
      <c r="AI66" s="49"/>
      <c r="AJ66" s="50"/>
      <c r="AK66" s="209">
        <f>IF(OR(AK27=0,AQ8=0),0,ABS(1000*AM66/(SQRT(3)*AK27*AQ8)))</f>
        <v>150.42730384956158</v>
      </c>
      <c r="AL66" s="210"/>
      <c r="AM66" s="211">
        <v>-1.5839999914169312</v>
      </c>
      <c r="AN66" s="211"/>
      <c r="AO66" s="211"/>
      <c r="AP66" s="49">
        <f>-ABS(AM66)*TAN(ACOS(AQ8))</f>
        <v>-0.43047026839156144</v>
      </c>
      <c r="AQ66" s="49"/>
      <c r="AR66" s="50"/>
    </row>
    <row r="67" spans="1:44" x14ac:dyDescent="0.2">
      <c r="A67" s="57" t="s">
        <v>165</v>
      </c>
      <c r="B67" s="58"/>
      <c r="C67" s="58"/>
      <c r="D67" s="58"/>
      <c r="E67" s="24"/>
      <c r="F67" s="24"/>
      <c r="G67" s="24"/>
      <c r="H67" s="24"/>
      <c r="I67" s="24"/>
      <c r="J67" s="24"/>
      <c r="K67" s="24"/>
      <c r="L67" s="21"/>
      <c r="M67" s="209">
        <f>IF(OR(M27=0,S8=0),0,ABS(1000*O67/(SQRT(3)*M27*S8)))</f>
        <v>0</v>
      </c>
      <c r="N67" s="210"/>
      <c r="O67" s="211">
        <v>0</v>
      </c>
      <c r="P67" s="211"/>
      <c r="Q67" s="211"/>
      <c r="R67" s="49">
        <f>-ABS(O67)*TAN(ACOS(S8))</f>
        <v>0</v>
      </c>
      <c r="S67" s="49"/>
      <c r="T67" s="50"/>
      <c r="U67" s="209">
        <f>IF(OR(U27=0,AA8=0),0,ABS(1000*W67/(SQRT(3)*U27*AA8)))</f>
        <v>0</v>
      </c>
      <c r="V67" s="210"/>
      <c r="W67" s="211">
        <v>0</v>
      </c>
      <c r="X67" s="211"/>
      <c r="Y67" s="211"/>
      <c r="Z67" s="49">
        <f>-ABS(W67)*TAN(ACOS(AA8))</f>
        <v>0</v>
      </c>
      <c r="AA67" s="49"/>
      <c r="AB67" s="50"/>
      <c r="AC67" s="209">
        <f>IF(OR(AC27=0,AI8=0),0,ABS(1000*AE67/(SQRT(3)*AC27*AI8)))</f>
        <v>0</v>
      </c>
      <c r="AD67" s="210"/>
      <c r="AE67" s="211">
        <v>0</v>
      </c>
      <c r="AF67" s="211"/>
      <c r="AG67" s="211"/>
      <c r="AH67" s="49">
        <f>-ABS(AE67)*TAN(ACOS(AI8))</f>
        <v>0</v>
      </c>
      <c r="AI67" s="49"/>
      <c r="AJ67" s="50"/>
      <c r="AK67" s="209">
        <f>IF(OR(AK27=0,AQ8=0),0,ABS(1000*AM67/(SQRT(3)*AK27*AQ8)))</f>
        <v>0</v>
      </c>
      <c r="AL67" s="210"/>
      <c r="AM67" s="211">
        <v>0</v>
      </c>
      <c r="AN67" s="211"/>
      <c r="AO67" s="211"/>
      <c r="AP67" s="49">
        <f>-ABS(AM67)*TAN(ACOS(AQ8))</f>
        <v>0</v>
      </c>
      <c r="AQ67" s="49"/>
      <c r="AR67" s="50"/>
    </row>
    <row r="68" spans="1:44" x14ac:dyDescent="0.2">
      <c r="A68" s="57" t="s">
        <v>166</v>
      </c>
      <c r="B68" s="58"/>
      <c r="C68" s="58"/>
      <c r="D68" s="58"/>
      <c r="E68" s="24">
        <v>46.7</v>
      </c>
      <c r="F68" s="24">
        <v>0.5</v>
      </c>
      <c r="G68" s="24">
        <v>48.7</v>
      </c>
      <c r="H68" s="24">
        <v>70</v>
      </c>
      <c r="I68" s="24"/>
      <c r="J68" s="24"/>
      <c r="K68" s="24"/>
      <c r="L68" s="21"/>
      <c r="M68" s="209">
        <f>IF(OR(M27=0,S8=0),0,ABS(1000*O68/(SQRT(3)*M27*S8)))</f>
        <v>899.26103978991875</v>
      </c>
      <c r="N68" s="210"/>
      <c r="O68" s="211">
        <v>-9.4700002670288086</v>
      </c>
      <c r="P68" s="211"/>
      <c r="Q68" s="211"/>
      <c r="R68" s="49">
        <f>-ABS(O68)*TAN(ACOS(S8))</f>
        <v>-3.1126385638119594</v>
      </c>
      <c r="S68" s="49"/>
      <c r="T68" s="50"/>
      <c r="U68" s="209">
        <f>IF(OR(U27=0,AA8=0),0,ABS(1000*W68/(SQRT(3)*U27*AA8)))</f>
        <v>885.08992018177503</v>
      </c>
      <c r="V68" s="210"/>
      <c r="W68" s="211">
        <v>-9.3199996948242187</v>
      </c>
      <c r="X68" s="211"/>
      <c r="Y68" s="211"/>
      <c r="Z68" s="49">
        <f>-ABS(W68)*TAN(ACOS(AA8))</f>
        <v>-2.5328174190527766</v>
      </c>
      <c r="AA68" s="49"/>
      <c r="AB68" s="50"/>
      <c r="AC68" s="209">
        <f>IF(OR(AC27=0,AI8=0),0,ABS(1000*AE68/(SQRT(3)*AC27*AI8)))</f>
        <v>885.08992018177503</v>
      </c>
      <c r="AD68" s="210"/>
      <c r="AE68" s="211">
        <v>-9.3199996948242187</v>
      </c>
      <c r="AF68" s="211"/>
      <c r="AG68" s="211"/>
      <c r="AH68" s="49">
        <f>-ABS(AE68)*TAN(ACOS(AI8))</f>
        <v>-2.5328174190527766</v>
      </c>
      <c r="AI68" s="49"/>
      <c r="AJ68" s="50"/>
      <c r="AK68" s="209">
        <f>IF(OR(AK27=0,AQ8=0),0,ABS(1000*AM68/(SQRT(3)*AK27*AQ8)))</f>
        <v>885.08992018177503</v>
      </c>
      <c r="AL68" s="210"/>
      <c r="AM68" s="211">
        <v>-9.3199996948242187</v>
      </c>
      <c r="AN68" s="211"/>
      <c r="AO68" s="211"/>
      <c r="AP68" s="49">
        <f>-ABS(AM68)*TAN(ACOS(AQ8))</f>
        <v>-2.5328174190527766</v>
      </c>
      <c r="AQ68" s="49"/>
      <c r="AR68" s="50"/>
    </row>
    <row r="69" spans="1:44" x14ac:dyDescent="0.2">
      <c r="A69" s="57" t="s">
        <v>167</v>
      </c>
      <c r="B69" s="58"/>
      <c r="C69" s="58"/>
      <c r="D69" s="58"/>
      <c r="E69" s="24">
        <v>46.7</v>
      </c>
      <c r="F69" s="24">
        <v>0.5</v>
      </c>
      <c r="G69" s="24">
        <v>48.7</v>
      </c>
      <c r="H69" s="24">
        <v>70</v>
      </c>
      <c r="I69" s="24"/>
      <c r="J69" s="24"/>
      <c r="K69" s="24"/>
      <c r="L69" s="21"/>
      <c r="M69" s="209">
        <f>IF(OR(M27=0,S8=0),0,ABS(1000*O69/(SQRT(3)*M27*S8)))</f>
        <v>0</v>
      </c>
      <c r="N69" s="210"/>
      <c r="O69" s="211">
        <v>0</v>
      </c>
      <c r="P69" s="211"/>
      <c r="Q69" s="211"/>
      <c r="R69" s="49">
        <f>-ABS(O69)*TAN(ACOS(S8))</f>
        <v>0</v>
      </c>
      <c r="S69" s="49"/>
      <c r="T69" s="50"/>
      <c r="U69" s="209">
        <f>IF(OR(U27=0,AA8=0),0,ABS(1000*W69/(SQRT(3)*U27*AA8)))</f>
        <v>0</v>
      </c>
      <c r="V69" s="210"/>
      <c r="W69" s="211">
        <v>0</v>
      </c>
      <c r="X69" s="211"/>
      <c r="Y69" s="211"/>
      <c r="Z69" s="49">
        <f>-ABS(W69)*TAN(ACOS(AA8))</f>
        <v>0</v>
      </c>
      <c r="AA69" s="49"/>
      <c r="AB69" s="50"/>
      <c r="AC69" s="209">
        <f>IF(OR(AC27=0,AI8=0),0,ABS(1000*AE69/(SQRT(3)*AC27*AI8)))</f>
        <v>0</v>
      </c>
      <c r="AD69" s="210"/>
      <c r="AE69" s="211">
        <v>0</v>
      </c>
      <c r="AF69" s="211"/>
      <c r="AG69" s="211"/>
      <c r="AH69" s="49">
        <f>-ABS(AE69)*TAN(ACOS(AI8))</f>
        <v>0</v>
      </c>
      <c r="AI69" s="49"/>
      <c r="AJ69" s="50"/>
      <c r="AK69" s="209">
        <f>IF(OR(AK27=0,AQ8=0),0,ABS(1000*AM69/(SQRT(3)*AK27*AQ8)))</f>
        <v>0</v>
      </c>
      <c r="AL69" s="210"/>
      <c r="AM69" s="211">
        <v>0</v>
      </c>
      <c r="AN69" s="211"/>
      <c r="AO69" s="211"/>
      <c r="AP69" s="49">
        <f>-ABS(AM69)*TAN(ACOS(AQ8))</f>
        <v>0</v>
      </c>
      <c r="AQ69" s="49"/>
      <c r="AR69" s="50"/>
    </row>
    <row r="70" spans="1:44" x14ac:dyDescent="0.2">
      <c r="A70" s="57" t="s">
        <v>168</v>
      </c>
      <c r="B70" s="58"/>
      <c r="C70" s="58"/>
      <c r="D70" s="58"/>
      <c r="E70" s="24">
        <v>46.7</v>
      </c>
      <c r="F70" s="24">
        <v>0.5</v>
      </c>
      <c r="G70" s="24">
        <v>48.7</v>
      </c>
      <c r="H70" s="24">
        <v>70</v>
      </c>
      <c r="I70" s="24"/>
      <c r="J70" s="24"/>
      <c r="K70" s="24"/>
      <c r="L70" s="21"/>
      <c r="M70" s="209">
        <f>IF(OR(M27=0,S8=0),0,ABS(1000*O70/(SQRT(3)*M27*S8)))</f>
        <v>5.6975353389636769</v>
      </c>
      <c r="N70" s="210"/>
      <c r="O70" s="211">
        <v>-5.9999998658895493E-2</v>
      </c>
      <c r="P70" s="211"/>
      <c r="Q70" s="211"/>
      <c r="R70" s="49">
        <f>-ABS(O70)*TAN(ACOS(S8))</f>
        <v>-1.9721045869932056E-2</v>
      </c>
      <c r="S70" s="49"/>
      <c r="T70" s="50"/>
      <c r="U70" s="209">
        <f>IF(OR(U27=0,AA8=0),0,ABS(1000*W70/(SQRT(3)*U27*AA8)))</f>
        <v>9.4966734157960282</v>
      </c>
      <c r="V70" s="210"/>
      <c r="W70" s="211">
        <v>-0.10000000149011612</v>
      </c>
      <c r="X70" s="211"/>
      <c r="Y70" s="211"/>
      <c r="Z70" s="49">
        <f>-ABS(W70)*TAN(ACOS(AA8))</f>
        <v>-2.7176153859761128E-2</v>
      </c>
      <c r="AA70" s="49"/>
      <c r="AB70" s="50"/>
      <c r="AC70" s="209">
        <f>IF(OR(AC27=0,AI8=0),0,ABS(1000*AE70/(SQRT(3)*AC27*AI8)))</f>
        <v>8.5470062864836152</v>
      </c>
      <c r="AD70" s="210"/>
      <c r="AE70" s="211">
        <v>-9.0000003576278687E-2</v>
      </c>
      <c r="AF70" s="211"/>
      <c r="AG70" s="211"/>
      <c r="AH70" s="49">
        <f>-ABS(AE70)*TAN(ACOS(AI8))</f>
        <v>-2.445853908121938E-2</v>
      </c>
      <c r="AI70" s="49"/>
      <c r="AJ70" s="50"/>
      <c r="AK70" s="209">
        <f>IF(OR(AK27=0,AQ8=0),0,ABS(1000*AM70/(SQRT(3)*AK27*AQ8)))</f>
        <v>5.698003837210428</v>
      </c>
      <c r="AL70" s="210"/>
      <c r="AM70" s="211">
        <v>-5.9999998658895493E-2</v>
      </c>
      <c r="AN70" s="211"/>
      <c r="AO70" s="211"/>
      <c r="AP70" s="49">
        <f>-ABS(AM70)*TAN(ACOS(AQ8))</f>
        <v>-1.6305691708422311E-2</v>
      </c>
      <c r="AQ70" s="49"/>
      <c r="AR70" s="50"/>
    </row>
    <row r="71" spans="1:44" x14ac:dyDescent="0.2">
      <c r="A71" s="266" t="s">
        <v>533</v>
      </c>
      <c r="B71" s="267"/>
      <c r="C71" s="267"/>
      <c r="D71" s="268"/>
      <c r="E71" s="24"/>
      <c r="F71" s="24"/>
      <c r="G71" s="24"/>
      <c r="H71" s="24"/>
      <c r="I71" s="24"/>
      <c r="J71" s="24"/>
      <c r="K71" s="24"/>
      <c r="L71" s="21"/>
      <c r="M71" s="209">
        <f>IF(OR(M43=0,S28=0),0,ABS(1000*O71/(SQRT(3)*M43*S28)))</f>
        <v>0</v>
      </c>
      <c r="N71" s="210"/>
      <c r="O71" s="211">
        <v>0</v>
      </c>
      <c r="P71" s="211"/>
      <c r="Q71" s="211"/>
      <c r="R71" s="49">
        <f>-ABS(O71)*TAN(ACOS(S28))</f>
        <v>0</v>
      </c>
      <c r="S71" s="49"/>
      <c r="T71" s="50"/>
      <c r="U71" s="209">
        <f>IF(OR(U43=0,AA28=0),0,ABS(1000*W71/(SQRT(3)*U43*AA28)))</f>
        <v>0</v>
      </c>
      <c r="V71" s="210"/>
      <c r="W71" s="211">
        <v>0</v>
      </c>
      <c r="X71" s="211"/>
      <c r="Y71" s="211"/>
      <c r="Z71" s="49">
        <f>-ABS(W71)*TAN(ACOS(AA28))</f>
        <v>0</v>
      </c>
      <c r="AA71" s="49"/>
      <c r="AB71" s="50"/>
      <c r="AC71" s="209">
        <f>IF(OR(AC43=0,AI28=0),0,ABS(1000*AE71/(SQRT(3)*AC43*AI28)))</f>
        <v>0</v>
      </c>
      <c r="AD71" s="210"/>
      <c r="AE71" s="211">
        <v>0</v>
      </c>
      <c r="AF71" s="211"/>
      <c r="AG71" s="211"/>
      <c r="AH71" s="49">
        <f>-ABS(AE71)*TAN(ACOS(AI28))</f>
        <v>0</v>
      </c>
      <c r="AI71" s="49"/>
      <c r="AJ71" s="50"/>
      <c r="AK71" s="209">
        <f>IF(OR(AK43=0,AQ28=0),0,ABS(1000*AM71/(SQRT(3)*AK43*AQ28)))</f>
        <v>0</v>
      </c>
      <c r="AL71" s="210"/>
      <c r="AM71" s="211">
        <v>0</v>
      </c>
      <c r="AN71" s="211"/>
      <c r="AO71" s="211"/>
      <c r="AP71" s="49">
        <f>-ABS(AM71)*TAN(ACOS(AQ28))</f>
        <v>0</v>
      </c>
      <c r="AQ71" s="49"/>
      <c r="AR71" s="50"/>
    </row>
    <row r="72" spans="1:44" x14ac:dyDescent="0.2">
      <c r="A72" s="57" t="s">
        <v>169</v>
      </c>
      <c r="B72" s="58"/>
      <c r="C72" s="58"/>
      <c r="D72" s="58"/>
      <c r="E72" s="24"/>
      <c r="F72" s="24"/>
      <c r="G72" s="24"/>
      <c r="H72" s="24"/>
      <c r="I72" s="24"/>
      <c r="J72" s="24"/>
      <c r="K72" s="24">
        <v>49.2</v>
      </c>
      <c r="L72" s="21">
        <v>0.5</v>
      </c>
      <c r="M72" s="209">
        <f>IF(OR(M27=0,S8=0),0,ABS(1000*O72/(SQRT(3)*M27*S8)))</f>
        <v>809.99960010413679</v>
      </c>
      <c r="N72" s="210"/>
      <c r="O72" s="211">
        <v>-8.5299997329711914</v>
      </c>
      <c r="P72" s="211"/>
      <c r="Q72" s="211"/>
      <c r="R72" s="49">
        <f>-ABS(O72)*TAN(ACOS(S8))</f>
        <v>-2.8036753294075782</v>
      </c>
      <c r="S72" s="49"/>
      <c r="T72" s="50"/>
      <c r="U72" s="209">
        <f>IF(OR(U27=0,AA8=0),0,ABS(1000*W72/(SQRT(3)*U27*AA8)))</f>
        <v>807.21722831418845</v>
      </c>
      <c r="V72" s="210"/>
      <c r="W72" s="211">
        <v>-8.5</v>
      </c>
      <c r="X72" s="211"/>
      <c r="Y72" s="211"/>
      <c r="Z72" s="49">
        <f>-ABS(W72)*TAN(ACOS(AA8))</f>
        <v>-2.3099730436584154</v>
      </c>
      <c r="AA72" s="49"/>
      <c r="AB72" s="50"/>
      <c r="AC72" s="209">
        <f>IF(OR(AC27=0,AI8=0),0,ABS(1000*AE72/(SQRT(3)*AC27*AI8)))</f>
        <v>822.41189106227023</v>
      </c>
      <c r="AD72" s="210"/>
      <c r="AE72" s="211">
        <v>-8.6599998474121094</v>
      </c>
      <c r="AF72" s="211"/>
      <c r="AG72" s="211"/>
      <c r="AH72" s="49">
        <f>-ABS(AE72)*TAN(ACOS(AI8))</f>
        <v>-2.3534548477185839</v>
      </c>
      <c r="AI72" s="49"/>
      <c r="AJ72" s="50"/>
      <c r="AK72" s="209">
        <f>IF(OR(AK27=0,AQ8=0),0,ABS(1000*AM72/(SQRT(3)*AK27*AQ8)))</f>
        <v>822.41189106227023</v>
      </c>
      <c r="AL72" s="210"/>
      <c r="AM72" s="211">
        <v>-8.6599998474121094</v>
      </c>
      <c r="AN72" s="211"/>
      <c r="AO72" s="211"/>
      <c r="AP72" s="49">
        <f>-ABS(AM72)*TAN(ACOS(AQ8))</f>
        <v>-2.3534548477185839</v>
      </c>
      <c r="AQ72" s="49"/>
      <c r="AR72" s="50"/>
    </row>
    <row r="73" spans="1:44" ht="13.5" thickBot="1" x14ac:dyDescent="0.25">
      <c r="A73" s="74" t="s">
        <v>170</v>
      </c>
      <c r="B73" s="75"/>
      <c r="C73" s="75"/>
      <c r="D73" s="75"/>
      <c r="E73" s="76"/>
      <c r="F73" s="76"/>
      <c r="G73" s="76"/>
      <c r="H73" s="76"/>
      <c r="I73" s="76"/>
      <c r="J73" s="76"/>
      <c r="K73" s="76"/>
      <c r="L73" s="77"/>
      <c r="M73" s="65"/>
      <c r="N73" s="66"/>
      <c r="O73" s="63">
        <f>SUM(O63:Q72)</f>
        <v>-0.40000001713633537</v>
      </c>
      <c r="P73" s="63"/>
      <c r="Q73" s="63"/>
      <c r="R73" s="63">
        <f>SUM(R63:T72)</f>
        <v>-0.10236745994440621</v>
      </c>
      <c r="S73" s="63"/>
      <c r="T73" s="64"/>
      <c r="U73" s="65"/>
      <c r="V73" s="66"/>
      <c r="W73" s="63">
        <f>SUM(W63:Y72)</f>
        <v>1.0000251233577728E-2</v>
      </c>
      <c r="X73" s="63"/>
      <c r="Y73" s="63"/>
      <c r="Z73" s="63">
        <f>SUM(Z63:AB72)</f>
        <v>3.0336617837280144E-2</v>
      </c>
      <c r="AA73" s="63"/>
      <c r="AB73" s="64"/>
      <c r="AC73" s="65"/>
      <c r="AD73" s="66"/>
      <c r="AE73" s="63">
        <f>SUM(AE63:AG72)</f>
        <v>2.2000450640916824E-2</v>
      </c>
      <c r="AF73" s="63"/>
      <c r="AG73" s="63"/>
      <c r="AH73" s="63">
        <f>SUM(AH63:AJ72)</f>
        <v>3.3597810443100951E-2</v>
      </c>
      <c r="AI73" s="63"/>
      <c r="AJ73" s="64"/>
      <c r="AK73" s="65"/>
      <c r="AL73" s="66"/>
      <c r="AM73" s="63">
        <f>SUM(AM63:AO72)</f>
        <v>5.2000455558300018E-2</v>
      </c>
      <c r="AN73" s="63"/>
      <c r="AO73" s="63"/>
      <c r="AP73" s="63">
        <f>SUM(AP63:AR72)</f>
        <v>4.1750657815898151E-2</v>
      </c>
      <c r="AQ73" s="63"/>
      <c r="AR73" s="64"/>
    </row>
    <row r="74" spans="1:44" x14ac:dyDescent="0.2">
      <c r="A74" s="67" t="s">
        <v>171</v>
      </c>
      <c r="B74" s="68"/>
      <c r="C74" s="68"/>
      <c r="D74" s="68"/>
      <c r="E74" s="35"/>
      <c r="F74" s="35"/>
      <c r="G74" s="35"/>
      <c r="H74" s="35"/>
      <c r="I74" s="35"/>
      <c r="J74" s="35"/>
      <c r="K74" s="35"/>
      <c r="L74" s="69"/>
      <c r="M74" s="70"/>
      <c r="N74" s="71"/>
      <c r="O74" s="72"/>
      <c r="P74" s="72"/>
      <c r="Q74" s="72"/>
      <c r="R74" s="72"/>
      <c r="S74" s="72"/>
      <c r="T74" s="73"/>
      <c r="U74" s="70"/>
      <c r="V74" s="71"/>
      <c r="W74" s="72"/>
      <c r="X74" s="72"/>
      <c r="Y74" s="72"/>
      <c r="Z74" s="72"/>
      <c r="AA74" s="72"/>
      <c r="AB74" s="73"/>
      <c r="AC74" s="70"/>
      <c r="AD74" s="71"/>
      <c r="AE74" s="72"/>
      <c r="AF74" s="72"/>
      <c r="AG74" s="72"/>
      <c r="AH74" s="72"/>
      <c r="AI74" s="72"/>
      <c r="AJ74" s="73"/>
      <c r="AK74" s="70"/>
      <c r="AL74" s="71"/>
      <c r="AM74" s="72"/>
      <c r="AN74" s="72"/>
      <c r="AO74" s="72"/>
      <c r="AP74" s="72"/>
      <c r="AQ74" s="72"/>
      <c r="AR74" s="73"/>
    </row>
    <row r="75" spans="1:44" x14ac:dyDescent="0.2">
      <c r="A75" s="57" t="s">
        <v>172</v>
      </c>
      <c r="B75" s="58"/>
      <c r="C75" s="58"/>
      <c r="D75" s="58"/>
      <c r="E75" s="24"/>
      <c r="F75" s="24"/>
      <c r="G75" s="24"/>
      <c r="H75" s="24"/>
      <c r="I75" s="24"/>
      <c r="J75" s="24"/>
      <c r="K75" s="24"/>
      <c r="L75" s="21"/>
      <c r="M75" s="61">
        <f>M12</f>
        <v>1150</v>
      </c>
      <c r="N75" s="62"/>
      <c r="O75" s="59">
        <f>O12</f>
        <v>12</v>
      </c>
      <c r="P75" s="59"/>
      <c r="Q75" s="59"/>
      <c r="R75" s="59">
        <f>Q12</f>
        <v>2.9173087968909002</v>
      </c>
      <c r="S75" s="59"/>
      <c r="T75" s="60"/>
      <c r="U75" s="61">
        <f>U12</f>
        <v>1200</v>
      </c>
      <c r="V75" s="62"/>
      <c r="W75" s="59">
        <f>W12</f>
        <v>12</v>
      </c>
      <c r="X75" s="59"/>
      <c r="Y75" s="59"/>
      <c r="Z75" s="59">
        <f>Y12</f>
        <v>5.2403063252142204</v>
      </c>
      <c r="AA75" s="59"/>
      <c r="AB75" s="60"/>
      <c r="AC75" s="61">
        <f>AC12</f>
        <v>1200</v>
      </c>
      <c r="AD75" s="62"/>
      <c r="AE75" s="59">
        <f>AE12</f>
        <v>12</v>
      </c>
      <c r="AF75" s="59"/>
      <c r="AG75" s="59"/>
      <c r="AH75" s="59">
        <f>AG12</f>
        <v>4.6968915021229662</v>
      </c>
      <c r="AI75" s="59"/>
      <c r="AJ75" s="60"/>
      <c r="AK75" s="61">
        <f>AK12</f>
        <v>1200</v>
      </c>
      <c r="AL75" s="62"/>
      <c r="AM75" s="59">
        <f>AM12</f>
        <v>12</v>
      </c>
      <c r="AN75" s="59"/>
      <c r="AO75" s="59"/>
      <c r="AP75" s="59">
        <f>AO12</f>
        <v>4.6968915021229662</v>
      </c>
      <c r="AQ75" s="59"/>
      <c r="AR75" s="60"/>
    </row>
    <row r="76" spans="1:44" x14ac:dyDescent="0.2">
      <c r="A76" s="57" t="s">
        <v>173</v>
      </c>
      <c r="B76" s="58"/>
      <c r="C76" s="58"/>
      <c r="D76" s="58"/>
      <c r="E76" s="24">
        <v>46.7</v>
      </c>
      <c r="F76" s="24">
        <v>0.5</v>
      </c>
      <c r="G76" s="24">
        <v>48.7</v>
      </c>
      <c r="H76" s="24">
        <v>70</v>
      </c>
      <c r="I76" s="24"/>
      <c r="J76" s="24"/>
      <c r="K76" s="24"/>
      <c r="L76" s="21"/>
      <c r="M76" s="209">
        <f>IF(OR(M28=0,S12=0),0,ABS(1000*O76/(SQRT(3)*M28*S12)))</f>
        <v>924.50385783153683</v>
      </c>
      <c r="N76" s="210"/>
      <c r="O76" s="211">
        <v>-9.6499996185302734</v>
      </c>
      <c r="P76" s="211"/>
      <c r="Q76" s="211"/>
      <c r="R76" s="49">
        <f>-ABS(O76)*TAN(ACOS(S12))</f>
        <v>-2.3328859213977213</v>
      </c>
      <c r="S76" s="49"/>
      <c r="T76" s="50"/>
      <c r="U76" s="209">
        <f>IF(OR(U28=0,AA12=0),0,ABS(1000*W76/(SQRT(3)*U28*AA12)))</f>
        <v>963.45099293703618</v>
      </c>
      <c r="V76" s="210"/>
      <c r="W76" s="211">
        <v>-9.630000114440918</v>
      </c>
      <c r="X76" s="211"/>
      <c r="Y76" s="211"/>
      <c r="Z76" s="49">
        <f>-ABS(W76)*TAN(ACOS(AA12))</f>
        <v>-4.2176274390388908</v>
      </c>
      <c r="AA76" s="49"/>
      <c r="AB76" s="50"/>
      <c r="AC76" s="209">
        <f>IF(OR(AC28=0,AI12=0),0,ABS(1000*AE76/(SQRT(3)*AC28*AI12)))</f>
        <v>979.2209707263454</v>
      </c>
      <c r="AD76" s="210"/>
      <c r="AE76" s="211">
        <v>-9.7899999618530273</v>
      </c>
      <c r="AF76" s="211"/>
      <c r="AG76" s="211"/>
      <c r="AH76" s="49">
        <f>-ABS(AE76)*TAN(ACOS(AI12))</f>
        <v>-3.8383863958839997</v>
      </c>
      <c r="AI76" s="49"/>
      <c r="AJ76" s="50"/>
      <c r="AK76" s="209">
        <f>IF(OR(AK28=0,AQ12=0),0,ABS(1000*AM76/(SQRT(3)*AK28*AQ12)))</f>
        <v>977.22056889950852</v>
      </c>
      <c r="AL76" s="210"/>
      <c r="AM76" s="211">
        <v>-9.7700004577636719</v>
      </c>
      <c r="AN76" s="211"/>
      <c r="AO76" s="211"/>
      <c r="AP76" s="49">
        <f>-ABS(AM76)*TAN(ACOS(AQ12))</f>
        <v>-3.8305451471894001</v>
      </c>
      <c r="AQ76" s="49"/>
      <c r="AR76" s="50"/>
    </row>
    <row r="77" spans="1:44" x14ac:dyDescent="0.2">
      <c r="A77" s="57" t="s">
        <v>174</v>
      </c>
      <c r="B77" s="58"/>
      <c r="C77" s="58"/>
      <c r="D77" s="58"/>
      <c r="E77" s="24"/>
      <c r="F77" s="24"/>
      <c r="G77" s="24"/>
      <c r="H77" s="24"/>
      <c r="I77" s="24"/>
      <c r="J77" s="24"/>
      <c r="K77" s="24"/>
      <c r="L77" s="21"/>
      <c r="M77" s="209">
        <f>IF(OR(M28=0,S12=0),0,ABS(1000*O77/(SQRT(3)*M28*S12)))</f>
        <v>0</v>
      </c>
      <c r="N77" s="210"/>
      <c r="O77" s="211">
        <v>0</v>
      </c>
      <c r="P77" s="211"/>
      <c r="Q77" s="211"/>
      <c r="R77" s="49">
        <f>-ABS(O77)*TAN(ACOS(S12))</f>
        <v>0</v>
      </c>
      <c r="S77" s="49"/>
      <c r="T77" s="50"/>
      <c r="U77" s="209">
        <f>IF(OR(U28=0,AA12=0),0,ABS(1000*W77/(SQRT(3)*U28*AA12)))</f>
        <v>0</v>
      </c>
      <c r="V77" s="210"/>
      <c r="W77" s="211">
        <v>0</v>
      </c>
      <c r="X77" s="211"/>
      <c r="Y77" s="211"/>
      <c r="Z77" s="49">
        <f>-ABS(W77)*TAN(ACOS(AA12))</f>
        <v>0</v>
      </c>
      <c r="AA77" s="49"/>
      <c r="AB77" s="50"/>
      <c r="AC77" s="209">
        <f>IF(OR(AC28=0,AI12=0),0,ABS(1000*AE77/(SQRT(3)*AC28*AI12)))</f>
        <v>0</v>
      </c>
      <c r="AD77" s="210"/>
      <c r="AE77" s="211">
        <v>0</v>
      </c>
      <c r="AF77" s="211"/>
      <c r="AG77" s="211"/>
      <c r="AH77" s="49">
        <f>-ABS(AE77)*TAN(ACOS(AI12))</f>
        <v>0</v>
      </c>
      <c r="AI77" s="49"/>
      <c r="AJ77" s="50"/>
      <c r="AK77" s="209">
        <f>IF(OR(AK28=0,AQ12=0),0,ABS(1000*AM77/(SQRT(3)*AK28*AQ12)))</f>
        <v>0</v>
      </c>
      <c r="AL77" s="210"/>
      <c r="AM77" s="211">
        <v>0</v>
      </c>
      <c r="AN77" s="211"/>
      <c r="AO77" s="211"/>
      <c r="AP77" s="49">
        <f>-ABS(AM77)*TAN(ACOS(AQ12))</f>
        <v>0</v>
      </c>
      <c r="AQ77" s="49"/>
      <c r="AR77" s="50"/>
    </row>
    <row r="78" spans="1:44" x14ac:dyDescent="0.2">
      <c r="A78" s="57" t="s">
        <v>175</v>
      </c>
      <c r="B78" s="58"/>
      <c r="C78" s="58"/>
      <c r="D78" s="58"/>
      <c r="E78" s="24"/>
      <c r="F78" s="24"/>
      <c r="G78" s="24"/>
      <c r="H78" s="24"/>
      <c r="I78" s="24"/>
      <c r="J78" s="24"/>
      <c r="K78" s="24"/>
      <c r="L78" s="21"/>
      <c r="M78" s="209">
        <f>IF(OR(M28=0,S12=0),0,ABS(1000*O78/(SQRT(3)*M28*S12)))</f>
        <v>0</v>
      </c>
      <c r="N78" s="210"/>
      <c r="O78" s="211">
        <v>0</v>
      </c>
      <c r="P78" s="211"/>
      <c r="Q78" s="211"/>
      <c r="R78" s="49">
        <f>-ABS(O78)*TAN(ACOS(S12))</f>
        <v>0</v>
      </c>
      <c r="S78" s="49"/>
      <c r="T78" s="50"/>
      <c r="U78" s="209">
        <f>IF(OR(U28=0,AA12=0),0,ABS(1000*W78/(SQRT(3)*U28*AA12)))</f>
        <v>0</v>
      </c>
      <c r="V78" s="210"/>
      <c r="W78" s="211">
        <v>0</v>
      </c>
      <c r="X78" s="211"/>
      <c r="Y78" s="211"/>
      <c r="Z78" s="49">
        <f>-ABS(W78)*TAN(ACOS(AA12))</f>
        <v>0</v>
      </c>
      <c r="AA78" s="49"/>
      <c r="AB78" s="50"/>
      <c r="AC78" s="209">
        <f>IF(OR(AC28=0,AI12=0),0,ABS(1000*AE78/(SQRT(3)*AC28*AI12)))</f>
        <v>0</v>
      </c>
      <c r="AD78" s="210"/>
      <c r="AE78" s="211">
        <v>0</v>
      </c>
      <c r="AF78" s="211"/>
      <c r="AG78" s="211"/>
      <c r="AH78" s="49">
        <f>-ABS(AE78)*TAN(ACOS(AI12))</f>
        <v>0</v>
      </c>
      <c r="AI78" s="49"/>
      <c r="AJ78" s="50"/>
      <c r="AK78" s="209">
        <f>IF(OR(AK28=0,AQ12=0),0,ABS(1000*AM78/(SQRT(3)*AK28*AQ12)))</f>
        <v>0</v>
      </c>
      <c r="AL78" s="210"/>
      <c r="AM78" s="211">
        <v>0</v>
      </c>
      <c r="AN78" s="211"/>
      <c r="AO78" s="211"/>
      <c r="AP78" s="49">
        <f>-ABS(AM78)*TAN(ACOS(AQ12))</f>
        <v>0</v>
      </c>
      <c r="AQ78" s="49"/>
      <c r="AR78" s="50"/>
    </row>
    <row r="79" spans="1:44" x14ac:dyDescent="0.2">
      <c r="A79" s="57" t="s">
        <v>176</v>
      </c>
      <c r="B79" s="58"/>
      <c r="C79" s="58"/>
      <c r="D79" s="58"/>
      <c r="E79" s="24"/>
      <c r="F79" s="24"/>
      <c r="G79" s="24"/>
      <c r="H79" s="24"/>
      <c r="I79" s="24"/>
      <c r="J79" s="24"/>
      <c r="K79" s="24"/>
      <c r="L79" s="21"/>
      <c r="M79" s="209">
        <f>IF(OR(M28=0,S12=0),0,ABS(1000*O79/(SQRT(3)*M28*S12)))</f>
        <v>6.8978525937561601</v>
      </c>
      <c r="N79" s="210"/>
      <c r="O79" s="211">
        <v>-7.1999996900558472E-2</v>
      </c>
      <c r="P79" s="211"/>
      <c r="Q79" s="211"/>
      <c r="R79" s="49">
        <f>-ABS(O79)*TAN(ACOS(S12))</f>
        <v>-1.7405988160606217E-2</v>
      </c>
      <c r="S79" s="49"/>
      <c r="T79" s="50"/>
      <c r="U79" s="209">
        <f>IF(OR(U28=0,AA12=0),0,ABS(1000*W79/(SQRT(3)*U28*AA12)))</f>
        <v>9.0042151380531532</v>
      </c>
      <c r="V79" s="210"/>
      <c r="W79" s="211">
        <v>-9.0000003576278687E-2</v>
      </c>
      <c r="X79" s="211"/>
      <c r="Y79" s="211"/>
      <c r="Z79" s="49">
        <f>-ABS(W79)*TAN(ACOS(AA12))</f>
        <v>-3.9417079967391952E-2</v>
      </c>
      <c r="AA79" s="49"/>
      <c r="AB79" s="50"/>
      <c r="AC79" s="209">
        <f>IF(OR(AC28=0,AI12=0),0,ABS(1000*AE79/(SQRT(3)*AC28*AI12)))</f>
        <v>7.2016248347271619</v>
      </c>
      <c r="AD79" s="210"/>
      <c r="AE79" s="211">
        <v>-7.1999996900558472E-2</v>
      </c>
      <c r="AF79" s="211"/>
      <c r="AG79" s="211"/>
      <c r="AH79" s="49">
        <f>-ABS(AE79)*TAN(ACOS(AI12))</f>
        <v>-2.822919404327396E-2</v>
      </c>
      <c r="AI79" s="49"/>
      <c r="AJ79" s="50"/>
      <c r="AK79" s="209">
        <f>IF(OR(AK28=0,AQ12=0),0,ABS(1000*AM79/(SQRT(3)*AK28*AQ12)))</f>
        <v>7.2016248347271619</v>
      </c>
      <c r="AL79" s="210"/>
      <c r="AM79" s="211">
        <v>-7.1999996900558472E-2</v>
      </c>
      <c r="AN79" s="211"/>
      <c r="AO79" s="211"/>
      <c r="AP79" s="49">
        <f>-ABS(AM79)*TAN(ACOS(AQ12))</f>
        <v>-2.822919404327396E-2</v>
      </c>
      <c r="AQ79" s="49"/>
      <c r="AR79" s="50"/>
    </row>
    <row r="80" spans="1:44" x14ac:dyDescent="0.2">
      <c r="A80" s="57" t="s">
        <v>177</v>
      </c>
      <c r="B80" s="58"/>
      <c r="C80" s="58"/>
      <c r="D80" s="58"/>
      <c r="E80" s="24">
        <v>48.7</v>
      </c>
      <c r="F80" s="24">
        <v>0.5</v>
      </c>
      <c r="G80" s="24"/>
      <c r="H80" s="24"/>
      <c r="I80" s="24"/>
      <c r="J80" s="24"/>
      <c r="K80" s="24"/>
      <c r="L80" s="21"/>
      <c r="M80" s="209">
        <f>IF(OR(M28=0,S12=0),0,ABS(1000*O80/(SQRT(3)*M28*S12)))</f>
        <v>0.95803510229368305</v>
      </c>
      <c r="N80" s="210"/>
      <c r="O80" s="211">
        <v>-9.9999997764825821E-3</v>
      </c>
      <c r="P80" s="211"/>
      <c r="Q80" s="211"/>
      <c r="R80" s="49">
        <f>-ABS(O80)*TAN(ACOS(S12))</f>
        <v>-2.4174984056724389E-3</v>
      </c>
      <c r="S80" s="49"/>
      <c r="T80" s="50"/>
      <c r="U80" s="209">
        <f>IF(OR(U28=0,AA12=0),0,ABS(1000*W80/(SQRT(3)*U28*AA12)))</f>
        <v>1.0004682865553245</v>
      </c>
      <c r="V80" s="210"/>
      <c r="W80" s="211">
        <v>-9.9999997764825821E-3</v>
      </c>
      <c r="X80" s="211"/>
      <c r="Y80" s="211"/>
      <c r="Z80" s="49">
        <f>-ABS(W80)*TAN(ACOS(AA12))</f>
        <v>-4.3796752800064022E-3</v>
      </c>
      <c r="AA80" s="49"/>
      <c r="AB80" s="50"/>
      <c r="AC80" s="209">
        <f>IF(OR(AC28=0,AI12=0),0,ABS(1000*AE80/(SQRT(3)*AC28*AI12)))</f>
        <v>1.0002256921906123</v>
      </c>
      <c r="AD80" s="210"/>
      <c r="AE80" s="211">
        <v>-9.9999997764825821E-3</v>
      </c>
      <c r="AF80" s="211"/>
      <c r="AG80" s="211"/>
      <c r="AH80" s="49">
        <f>-ABS(AE80)*TAN(ACOS(AI12))</f>
        <v>-3.9207214760426387E-3</v>
      </c>
      <c r="AI80" s="49"/>
      <c r="AJ80" s="50"/>
      <c r="AK80" s="209">
        <f>IF(OR(AK28=0,AQ12=0),0,ABS(1000*AM80/(SQRT(3)*AK28*AQ12)))</f>
        <v>1.0002256921906123</v>
      </c>
      <c r="AL80" s="210"/>
      <c r="AM80" s="211">
        <v>-9.9999997764825821E-3</v>
      </c>
      <c r="AN80" s="211"/>
      <c r="AO80" s="211"/>
      <c r="AP80" s="49">
        <f>-ABS(AM80)*TAN(ACOS(AQ12))</f>
        <v>-3.9207214760426387E-3</v>
      </c>
      <c r="AQ80" s="49"/>
      <c r="AR80" s="50"/>
    </row>
    <row r="81" spans="1:44" x14ac:dyDescent="0.2">
      <c r="A81" s="57" t="s">
        <v>178</v>
      </c>
      <c r="B81" s="58"/>
      <c r="C81" s="58"/>
      <c r="D81" s="58"/>
      <c r="E81" s="24"/>
      <c r="F81" s="24"/>
      <c r="G81" s="24"/>
      <c r="H81" s="24"/>
      <c r="I81" s="24"/>
      <c r="J81" s="24"/>
      <c r="K81" s="24"/>
      <c r="L81" s="21"/>
      <c r="M81" s="209">
        <f>IF(OR(M28=0,S12=0),0,ABS(1000*O81/(SQRT(3)*M28*S12)))</f>
        <v>6.8978525937561601</v>
      </c>
      <c r="N81" s="210"/>
      <c r="O81" s="211">
        <v>-7.1999996900558472E-2</v>
      </c>
      <c r="P81" s="211"/>
      <c r="Q81" s="211"/>
      <c r="R81" s="49">
        <f>-ABS(O81)*TAN(ACOS(S12))</f>
        <v>-1.7405988160606217E-2</v>
      </c>
      <c r="S81" s="49"/>
      <c r="T81" s="50"/>
      <c r="U81" s="209">
        <f>IF(OR(U28=0,AA12=0),0,ABS(1000*W81/(SQRT(3)*U28*AA12)))</f>
        <v>14.406743028233882</v>
      </c>
      <c r="V81" s="210"/>
      <c r="W81" s="211">
        <v>-0.14399999380111694</v>
      </c>
      <c r="X81" s="211"/>
      <c r="Y81" s="211"/>
      <c r="Z81" s="49">
        <f>-ABS(W81)*TAN(ACOS(AA12))</f>
        <v>-6.3067322726847216E-2</v>
      </c>
      <c r="AA81" s="49"/>
      <c r="AB81" s="50"/>
      <c r="AC81" s="209">
        <f>IF(OR(AC28=0,AI12=0),0,ABS(1000*AE81/(SQRT(3)*AC28*AI12)))</f>
        <v>12.602844205998764</v>
      </c>
      <c r="AD81" s="210"/>
      <c r="AE81" s="211">
        <v>-0.12600000202655792</v>
      </c>
      <c r="AF81" s="211"/>
      <c r="AG81" s="211"/>
      <c r="AH81" s="49">
        <f>-ABS(AE81)*TAN(ACOS(AI12))</f>
        <v>-4.940109249689463E-2</v>
      </c>
      <c r="AI81" s="49"/>
      <c r="AJ81" s="50"/>
      <c r="AK81" s="209">
        <f>IF(OR(AK28=0,AQ12=0),0,ABS(1000*AM81/(SQRT(3)*AK28*AQ12)))</f>
        <v>12.602844205998764</v>
      </c>
      <c r="AL81" s="210"/>
      <c r="AM81" s="211">
        <v>-0.12600000202655792</v>
      </c>
      <c r="AN81" s="211"/>
      <c r="AO81" s="211"/>
      <c r="AP81" s="49">
        <f>-ABS(AM81)*TAN(ACOS(AQ12))</f>
        <v>-4.940109249689463E-2</v>
      </c>
      <c r="AQ81" s="49"/>
      <c r="AR81" s="50"/>
    </row>
    <row r="82" spans="1:44" ht="13.5" thickBot="1" x14ac:dyDescent="0.25">
      <c r="A82" s="53" t="s">
        <v>179</v>
      </c>
      <c r="B82" s="54"/>
      <c r="C82" s="54"/>
      <c r="D82" s="54"/>
      <c r="E82" s="55"/>
      <c r="F82" s="55"/>
      <c r="G82" s="55"/>
      <c r="H82" s="55"/>
      <c r="I82" s="55"/>
      <c r="J82" s="55"/>
      <c r="K82" s="55"/>
      <c r="L82" s="56"/>
      <c r="M82" s="47"/>
      <c r="N82" s="48"/>
      <c r="O82" s="42">
        <f>SUM(O75:Q81)</f>
        <v>2.196000387892127</v>
      </c>
      <c r="P82" s="42"/>
      <c r="Q82" s="42"/>
      <c r="R82" s="42">
        <f>SUM(R75:T81)</f>
        <v>0.54719340076629397</v>
      </c>
      <c r="S82" s="42"/>
      <c r="T82" s="43"/>
      <c r="U82" s="47"/>
      <c r="V82" s="48"/>
      <c r="W82" s="42">
        <f>SUM(W75:Y81)</f>
        <v>2.1259998884052038</v>
      </c>
      <c r="X82" s="42"/>
      <c r="Y82" s="42"/>
      <c r="Z82" s="42">
        <f>SUM(Z75:AB81)</f>
        <v>0.91581480820108396</v>
      </c>
      <c r="AA82" s="42"/>
      <c r="AB82" s="43"/>
      <c r="AC82" s="47"/>
      <c r="AD82" s="48"/>
      <c r="AE82" s="42">
        <f>SUM(AE75:AG81)</f>
        <v>2.0020000394433737</v>
      </c>
      <c r="AF82" s="42"/>
      <c r="AG82" s="42"/>
      <c r="AH82" s="42">
        <f>SUM(AH75:AJ81)</f>
        <v>0.77695409822275541</v>
      </c>
      <c r="AI82" s="42"/>
      <c r="AJ82" s="43"/>
      <c r="AK82" s="47"/>
      <c r="AL82" s="48"/>
      <c r="AM82" s="42">
        <f>SUM(AM75:AO81)</f>
        <v>2.0219995435327291</v>
      </c>
      <c r="AN82" s="42"/>
      <c r="AO82" s="42"/>
      <c r="AP82" s="42">
        <f>SUM(AP75:AR81)</f>
        <v>0.78479534691735497</v>
      </c>
      <c r="AQ82" s="42"/>
      <c r="AR82" s="43"/>
    </row>
    <row r="83" spans="1:44" ht="13.5" thickBot="1" x14ac:dyDescent="0.25">
      <c r="A83" s="44" t="s">
        <v>77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6"/>
      <c r="M83" s="33"/>
      <c r="N83" s="34"/>
      <c r="O83" s="31">
        <f>SUM(O42:Q50)+SUM(O53:Q60)+SUM(O63:Q72)+SUM(O75:Q81)</f>
        <v>1.266000023111701</v>
      </c>
      <c r="P83" s="31"/>
      <c r="Q83" s="31"/>
      <c r="R83" s="31">
        <f>SUM(R42:T50)+SUM(R53:T60)+SUM(R63:T72)+SUM(R75:T81)</f>
        <v>0.33282147733489476</v>
      </c>
      <c r="S83" s="31"/>
      <c r="T83" s="32"/>
      <c r="U83" s="33"/>
      <c r="V83" s="34"/>
      <c r="W83" s="31">
        <f>SUM(W42:Y50)+SUM(W53:Y60)+SUM(W63:Y72)+SUM(W75:Y81)</f>
        <v>0.3339997623115778</v>
      </c>
      <c r="X83" s="31"/>
      <c r="Y83" s="31"/>
      <c r="Z83" s="31">
        <f>SUM(Z42:AB50)+SUM(Z53:AB60)+SUM(Z63:AB72)+SUM(Z75:AB81)</f>
        <v>-0.4119886488213651</v>
      </c>
      <c r="AA83" s="31"/>
      <c r="AB83" s="32"/>
      <c r="AC83" s="33"/>
      <c r="AD83" s="34"/>
      <c r="AE83" s="31">
        <f>SUM(AE42:AG50)+SUM(AE53:AG60)+SUM(AE63:AG72)+SUM(AE75:AG81)</f>
        <v>1.1220005471259356</v>
      </c>
      <c r="AF83" s="31"/>
      <c r="AG83" s="31"/>
      <c r="AH83" s="31">
        <f>SUM(AH42:AJ50)+SUM(AH53:AJ60)+SUM(AH63:AJ72)+SUM(AH75:AJ81)</f>
        <v>0.14259690211811749</v>
      </c>
      <c r="AI83" s="31"/>
      <c r="AJ83" s="32"/>
      <c r="AK83" s="33"/>
      <c r="AL83" s="34"/>
      <c r="AM83" s="31">
        <f>SUM(AM42:AO50)+SUM(AM53:AO60)+SUM(AM63:AO72)+SUM(AM75:AO81)</f>
        <v>1.094000032171607</v>
      </c>
      <c r="AN83" s="31"/>
      <c r="AO83" s="31"/>
      <c r="AP83" s="31">
        <f>SUM(AP42:AR50)+SUM(AP53:AR60)+SUM(AP63:AR72)+SUM(AP75:AR81)</f>
        <v>-9.7301097726476549E-3</v>
      </c>
      <c r="AQ83" s="31"/>
      <c r="AR83" s="32"/>
    </row>
    <row r="84" spans="1:44" ht="13.5" thickBot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</row>
    <row r="85" spans="1:44" ht="13.5" thickBot="1" x14ac:dyDescent="0.25">
      <c r="A85" s="36" t="s">
        <v>78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8"/>
      <c r="M85" s="39" t="s">
        <v>534</v>
      </c>
      <c r="N85" s="40"/>
      <c r="O85" s="40"/>
      <c r="P85" s="40"/>
      <c r="Q85" s="40"/>
      <c r="R85" s="40"/>
      <c r="S85" s="40"/>
      <c r="T85" s="41"/>
      <c r="U85" s="39" t="s">
        <v>180</v>
      </c>
      <c r="V85" s="40"/>
      <c r="W85" s="40"/>
      <c r="X85" s="40"/>
      <c r="Y85" s="40"/>
      <c r="Z85" s="40"/>
      <c r="AA85" s="40"/>
      <c r="AB85" s="41"/>
      <c r="AC85" s="39" t="s">
        <v>180</v>
      </c>
      <c r="AD85" s="40"/>
      <c r="AE85" s="40"/>
      <c r="AF85" s="40"/>
      <c r="AG85" s="40"/>
      <c r="AH85" s="40"/>
      <c r="AI85" s="40"/>
      <c r="AJ85" s="41"/>
      <c r="AK85" s="39" t="s">
        <v>535</v>
      </c>
      <c r="AL85" s="40"/>
      <c r="AM85" s="40"/>
      <c r="AN85" s="40"/>
      <c r="AO85" s="40"/>
      <c r="AP85" s="40"/>
      <c r="AQ85" s="40"/>
      <c r="AR85" s="41"/>
    </row>
    <row r="89" spans="1:44" x14ac:dyDescent="0.2">
      <c r="F89" s="22" t="s">
        <v>118</v>
      </c>
    </row>
    <row r="90" spans="1:44" x14ac:dyDescent="0.2">
      <c r="F90" s="22" t="s">
        <v>119</v>
      </c>
      <c r="AB90" s="22" t="s">
        <v>120</v>
      </c>
    </row>
    <row r="93" spans="1:44" x14ac:dyDescent="0.2">
      <c r="F93" s="22" t="s">
        <v>121</v>
      </c>
      <c r="AB93" s="22" t="s">
        <v>122</v>
      </c>
    </row>
    <row r="96" spans="1:44" x14ac:dyDescent="0.2">
      <c r="C96" s="22" t="s">
        <v>123</v>
      </c>
    </row>
    <row r="97" spans="3:3" x14ac:dyDescent="0.2">
      <c r="C97" s="22" t="s">
        <v>124</v>
      </c>
    </row>
    <row r="98" spans="3:3" x14ac:dyDescent="0.2">
      <c r="C98" s="22" t="s">
        <v>125</v>
      </c>
    </row>
  </sheetData>
  <mergeCells count="964">
    <mergeCell ref="AH83:AJ83"/>
    <mergeCell ref="AK83:AL83"/>
    <mergeCell ref="AM83:AO83"/>
    <mergeCell ref="AP83:AR83"/>
    <mergeCell ref="A84:AR84"/>
    <mergeCell ref="A85:L85"/>
    <mergeCell ref="M85:T85"/>
    <mergeCell ref="U85:AB85"/>
    <mergeCell ref="AC85:AJ85"/>
    <mergeCell ref="AK85:AR85"/>
    <mergeCell ref="AP82:AR82"/>
    <mergeCell ref="A83:L83"/>
    <mergeCell ref="M83:N83"/>
    <mergeCell ref="O83:Q83"/>
    <mergeCell ref="R83:T83"/>
    <mergeCell ref="U83:V83"/>
    <mergeCell ref="W83:Y83"/>
    <mergeCell ref="Z83:AB83"/>
    <mergeCell ref="AC83:AD83"/>
    <mergeCell ref="AE83:AG83"/>
    <mergeCell ref="Z82:AB82"/>
    <mergeCell ref="AC82:AD82"/>
    <mergeCell ref="AE82:AG82"/>
    <mergeCell ref="AH82:AJ82"/>
    <mergeCell ref="AK82:AL82"/>
    <mergeCell ref="AM82:AO82"/>
    <mergeCell ref="AH81:AJ81"/>
    <mergeCell ref="AK81:AL81"/>
    <mergeCell ref="AM81:AO81"/>
    <mergeCell ref="AP81:AR81"/>
    <mergeCell ref="A82:L82"/>
    <mergeCell ref="M82:N82"/>
    <mergeCell ref="O82:Q82"/>
    <mergeCell ref="R82:T82"/>
    <mergeCell ref="U82:V82"/>
    <mergeCell ref="W82:Y82"/>
    <mergeCell ref="AP80:AR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Z80:AB80"/>
    <mergeCell ref="AC80:AD80"/>
    <mergeCell ref="AE80:AG80"/>
    <mergeCell ref="AH80:AJ80"/>
    <mergeCell ref="AK80:AL80"/>
    <mergeCell ref="AM80:AO80"/>
    <mergeCell ref="AH79:AJ79"/>
    <mergeCell ref="AK79:AL79"/>
    <mergeCell ref="AM79:AO79"/>
    <mergeCell ref="AP79:AR79"/>
    <mergeCell ref="A80:D80"/>
    <mergeCell ref="M80:N80"/>
    <mergeCell ref="O80:Q80"/>
    <mergeCell ref="R80:T80"/>
    <mergeCell ref="U80:V80"/>
    <mergeCell ref="W80:Y80"/>
    <mergeCell ref="AP78:AR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Z78:AB78"/>
    <mergeCell ref="AC78:AD78"/>
    <mergeCell ref="AE78:AG78"/>
    <mergeCell ref="AH78:AJ78"/>
    <mergeCell ref="AK78:AL78"/>
    <mergeCell ref="AM78:AO78"/>
    <mergeCell ref="AH77:AJ77"/>
    <mergeCell ref="AK77:AL77"/>
    <mergeCell ref="AM77:AO77"/>
    <mergeCell ref="AP77:AR77"/>
    <mergeCell ref="A78:D78"/>
    <mergeCell ref="M78:N78"/>
    <mergeCell ref="O78:Q78"/>
    <mergeCell ref="R78:T78"/>
    <mergeCell ref="U78:V78"/>
    <mergeCell ref="W78:Y78"/>
    <mergeCell ref="AP76:AR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Z76:AB76"/>
    <mergeCell ref="AC76:AD76"/>
    <mergeCell ref="AE76:AG76"/>
    <mergeCell ref="AH76:AJ76"/>
    <mergeCell ref="AK76:AL76"/>
    <mergeCell ref="AM76:AO76"/>
    <mergeCell ref="A76:D76"/>
    <mergeCell ref="M76:N76"/>
    <mergeCell ref="O76:Q76"/>
    <mergeCell ref="R76:T76"/>
    <mergeCell ref="U76:V76"/>
    <mergeCell ref="W76:Y76"/>
    <mergeCell ref="AC75:AD75"/>
    <mergeCell ref="AE75:AG75"/>
    <mergeCell ref="AH75:AJ75"/>
    <mergeCell ref="AK75:AL75"/>
    <mergeCell ref="AM75:AO75"/>
    <mergeCell ref="AP75:AR75"/>
    <mergeCell ref="AP73:AR73"/>
    <mergeCell ref="A74:D74"/>
    <mergeCell ref="E74:AR74"/>
    <mergeCell ref="A75:D75"/>
    <mergeCell ref="M75:N75"/>
    <mergeCell ref="O75:Q75"/>
    <mergeCell ref="R75:T75"/>
    <mergeCell ref="U75:V75"/>
    <mergeCell ref="W75:Y75"/>
    <mergeCell ref="Z75:AB75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L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H70:AJ70"/>
    <mergeCell ref="AK70:AL70"/>
    <mergeCell ref="AM70:AO70"/>
    <mergeCell ref="AP70:AR70"/>
    <mergeCell ref="A71:D71"/>
    <mergeCell ref="M71:N71"/>
    <mergeCell ref="O71:Q71"/>
    <mergeCell ref="R71:T71"/>
    <mergeCell ref="U71:V71"/>
    <mergeCell ref="W71:Y71"/>
    <mergeCell ref="AP69:AR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Z69:AB69"/>
    <mergeCell ref="AC69:AD69"/>
    <mergeCell ref="AE69:AG69"/>
    <mergeCell ref="AH69:AJ69"/>
    <mergeCell ref="AK69:AL69"/>
    <mergeCell ref="AM69:AO69"/>
    <mergeCell ref="AH68:AJ68"/>
    <mergeCell ref="AK68:AL68"/>
    <mergeCell ref="AM68:AO68"/>
    <mergeCell ref="AP68:AR68"/>
    <mergeCell ref="A69:D69"/>
    <mergeCell ref="M69:N69"/>
    <mergeCell ref="O69:Q69"/>
    <mergeCell ref="R69:T69"/>
    <mergeCell ref="U69:V69"/>
    <mergeCell ref="W69:Y69"/>
    <mergeCell ref="AP67:AR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H66:AJ66"/>
    <mergeCell ref="AK66:AL66"/>
    <mergeCell ref="AM66:AO66"/>
    <mergeCell ref="AP66:AR66"/>
    <mergeCell ref="A67:D67"/>
    <mergeCell ref="M67:N67"/>
    <mergeCell ref="O67:Q67"/>
    <mergeCell ref="R67:T67"/>
    <mergeCell ref="U67:V67"/>
    <mergeCell ref="W67:Y67"/>
    <mergeCell ref="AP65:AR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Z65:AB65"/>
    <mergeCell ref="AC65:AD65"/>
    <mergeCell ref="AE65:AG65"/>
    <mergeCell ref="AH65:AJ65"/>
    <mergeCell ref="AK65:AL65"/>
    <mergeCell ref="AM65:AO65"/>
    <mergeCell ref="AH64:AJ64"/>
    <mergeCell ref="AK64:AL64"/>
    <mergeCell ref="AM64:AO64"/>
    <mergeCell ref="AP64:AR64"/>
    <mergeCell ref="A65:D65"/>
    <mergeCell ref="M65:N65"/>
    <mergeCell ref="O65:Q65"/>
    <mergeCell ref="R65:T65"/>
    <mergeCell ref="U65:V65"/>
    <mergeCell ref="W65:Y65"/>
    <mergeCell ref="AP63:AR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Z63:AB63"/>
    <mergeCell ref="AC63:AD63"/>
    <mergeCell ref="AE63:AG63"/>
    <mergeCell ref="AH63:AJ63"/>
    <mergeCell ref="AK63:AL63"/>
    <mergeCell ref="AM63:AO63"/>
    <mergeCell ref="A63:D63"/>
    <mergeCell ref="M63:N63"/>
    <mergeCell ref="O63:Q63"/>
    <mergeCell ref="R63:T63"/>
    <mergeCell ref="U63:V63"/>
    <mergeCell ref="W63:Y63"/>
    <mergeCell ref="AH61:AJ61"/>
    <mergeCell ref="AK61:AL61"/>
    <mergeCell ref="AM61:AO61"/>
    <mergeCell ref="AP61:AR61"/>
    <mergeCell ref="A62:D62"/>
    <mergeCell ref="E62:AR62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C53:AD53"/>
    <mergeCell ref="AE53:AG53"/>
    <mergeCell ref="AH53:AJ53"/>
    <mergeCell ref="AK53:AL53"/>
    <mergeCell ref="AM53:AO53"/>
    <mergeCell ref="AP53:AR53"/>
    <mergeCell ref="AP51:AR51"/>
    <mergeCell ref="A52:D52"/>
    <mergeCell ref="E52:AR52"/>
    <mergeCell ref="A53:D53"/>
    <mergeCell ref="M53:N53"/>
    <mergeCell ref="O53:Q53"/>
    <mergeCell ref="R53:T53"/>
    <mergeCell ref="U53:V53"/>
    <mergeCell ref="W53:Y53"/>
    <mergeCell ref="Z53:AB53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L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AC42:AD42"/>
    <mergeCell ref="AE42:AG42"/>
    <mergeCell ref="AH42:AJ42"/>
    <mergeCell ref="AK42:AL42"/>
    <mergeCell ref="AM42:AO42"/>
    <mergeCell ref="AP42:AR42"/>
    <mergeCell ref="AP40:AR40"/>
    <mergeCell ref="A41:D41"/>
    <mergeCell ref="E41:AR41"/>
    <mergeCell ref="A42:D42"/>
    <mergeCell ref="M42:N42"/>
    <mergeCell ref="O42:Q42"/>
    <mergeCell ref="R42:T42"/>
    <mergeCell ref="U42:V42"/>
    <mergeCell ref="W42:Y42"/>
    <mergeCell ref="Z42:AB42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L40"/>
    <mergeCell ref="M40:N40"/>
    <mergeCell ref="O40:Q40"/>
    <mergeCell ref="R40:T40"/>
    <mergeCell ref="U40:V40"/>
    <mergeCell ref="W40:Y40"/>
    <mergeCell ref="AP38:AR38"/>
    <mergeCell ref="A39:L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C37:AD37"/>
    <mergeCell ref="AE37:AG37"/>
    <mergeCell ref="AH37:AJ37"/>
    <mergeCell ref="AK37:AL37"/>
    <mergeCell ref="AM37:AO37"/>
    <mergeCell ref="AP37:AR37"/>
    <mergeCell ref="AP35:AR35"/>
    <mergeCell ref="A36:D36"/>
    <mergeCell ref="E36:AR36"/>
    <mergeCell ref="A37:D37"/>
    <mergeCell ref="M37:N37"/>
    <mergeCell ref="O37:Q37"/>
    <mergeCell ref="R37:T37"/>
    <mergeCell ref="U37:V37"/>
    <mergeCell ref="W37:Y37"/>
    <mergeCell ref="Z37:AB37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L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M30:AO31"/>
    <mergeCell ref="AP30:AR31"/>
    <mergeCell ref="A32:D32"/>
    <mergeCell ref="E32:AR32"/>
    <mergeCell ref="A33:D33"/>
    <mergeCell ref="M33:N33"/>
    <mergeCell ref="O33:Q33"/>
    <mergeCell ref="R33:T33"/>
    <mergeCell ref="U33:V33"/>
    <mergeCell ref="W33:Y33"/>
    <mergeCell ref="W30:Y31"/>
    <mergeCell ref="Z30:AB31"/>
    <mergeCell ref="AC30:AD31"/>
    <mergeCell ref="AE30:AG31"/>
    <mergeCell ref="AH30:AJ31"/>
    <mergeCell ref="AK30:AL31"/>
    <mergeCell ref="A29:AR29"/>
    <mergeCell ref="A30:D31"/>
    <mergeCell ref="E30:F30"/>
    <mergeCell ref="G30:H30"/>
    <mergeCell ref="I30:J30"/>
    <mergeCell ref="K30:L30"/>
    <mergeCell ref="M30:N31"/>
    <mergeCell ref="O30:Q31"/>
    <mergeCell ref="R30:T31"/>
    <mergeCell ref="U30:V31"/>
    <mergeCell ref="AK27:AR27"/>
    <mergeCell ref="A28:B28"/>
    <mergeCell ref="C28:D28"/>
    <mergeCell ref="E28:L28"/>
    <mergeCell ref="M28:T28"/>
    <mergeCell ref="U28:AB28"/>
    <mergeCell ref="AC28:AJ28"/>
    <mergeCell ref="AK28:AR28"/>
    <mergeCell ref="A27:B27"/>
    <mergeCell ref="C27:D27"/>
    <mergeCell ref="E27:L27"/>
    <mergeCell ref="M27:T27"/>
    <mergeCell ref="U27:AB27"/>
    <mergeCell ref="AC27:AJ27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workbookViewId="0">
      <pane ySplit="3" topLeftCell="A43" activePane="bottomLeft" state="frozenSplit"/>
      <selection pane="bottomLeft" activeCell="M60" sqref="M60:P60"/>
    </sheetView>
  </sheetViews>
  <sheetFormatPr defaultRowHeight="12.75" x14ac:dyDescent="0.2"/>
  <cols>
    <col min="1" max="4" width="7.140625" style="18" customWidth="1"/>
    <col min="5" max="12" width="5.28515625" style="18" customWidth="1"/>
    <col min="13" max="44" width="3.28515625" style="18" customWidth="1"/>
    <col min="45" max="16384" width="9.140625" style="18"/>
  </cols>
  <sheetData>
    <row r="1" spans="1:44" ht="30" customHeight="1" x14ac:dyDescent="0.2">
      <c r="A1" s="201" t="s">
        <v>181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20" t="s">
        <v>3</v>
      </c>
      <c r="B5" s="14" t="s">
        <v>4</v>
      </c>
      <c r="C5" s="14" t="s">
        <v>5</v>
      </c>
      <c r="D5" s="17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12" t="s">
        <v>15</v>
      </c>
      <c r="B6" s="13">
        <v>10</v>
      </c>
      <c r="C6" s="16">
        <v>1.4999999664723873E-2</v>
      </c>
      <c r="D6" s="6">
        <v>5.000000074505806E-2</v>
      </c>
      <c r="E6" s="111">
        <v>110</v>
      </c>
      <c r="F6" s="112"/>
      <c r="G6" s="205" t="s">
        <v>82</v>
      </c>
      <c r="H6" s="205"/>
      <c r="I6" s="195">
        <v>6.3000001013278961E-2</v>
      </c>
      <c r="J6" s="195"/>
      <c r="K6" s="195">
        <v>11.100000381469727</v>
      </c>
      <c r="L6" s="196"/>
      <c r="M6" s="197">
        <v>8</v>
      </c>
      <c r="N6" s="194"/>
      <c r="O6" s="182">
        <f>M16</f>
        <v>3.6545395240372378</v>
      </c>
      <c r="P6" s="182"/>
      <c r="Q6" s="182">
        <f>R16</f>
        <v>2.1973845229017561</v>
      </c>
      <c r="R6" s="182"/>
      <c r="S6" s="183">
        <f>IF(O6=0,0,COS(ATAN(Q6/O6)))</f>
        <v>0.85701034932891229</v>
      </c>
      <c r="T6" s="184"/>
      <c r="U6" s="193">
        <v>2</v>
      </c>
      <c r="V6" s="194"/>
      <c r="W6" s="182">
        <f>U16</f>
        <v>3.3850606981659954</v>
      </c>
      <c r="X6" s="182"/>
      <c r="Y6" s="182">
        <f>Z16</f>
        <v>2.0259117445391062</v>
      </c>
      <c r="Z6" s="182"/>
      <c r="AA6" s="183">
        <f>IF(W6=0,0,COS(ATAN(Y6/W6)))</f>
        <v>0.85806549660884857</v>
      </c>
      <c r="AB6" s="184"/>
      <c r="AC6" s="193">
        <v>5</v>
      </c>
      <c r="AD6" s="194"/>
      <c r="AE6" s="182">
        <f>AC16</f>
        <v>3.5878487749739594</v>
      </c>
      <c r="AF6" s="182"/>
      <c r="AG6" s="182">
        <f>AH16</f>
        <v>2.1547636356511308</v>
      </c>
      <c r="AH6" s="182"/>
      <c r="AI6" s="183">
        <f>IF(AE6=0,0,COS(ATAN(AG6/AE6)))</f>
        <v>0.85727628995690475</v>
      </c>
      <c r="AJ6" s="184"/>
      <c r="AK6" s="193">
        <v>5</v>
      </c>
      <c r="AL6" s="194"/>
      <c r="AM6" s="182">
        <f>AK16</f>
        <v>3.0665273954613532</v>
      </c>
      <c r="AN6" s="182"/>
      <c r="AO6" s="182">
        <f>AP16</f>
        <v>1.8257854300006193</v>
      </c>
      <c r="AP6" s="182"/>
      <c r="AQ6" s="183">
        <f>IF(AM6=0,0,COS(ATAN(AO6/AM6)))</f>
        <v>0.85923481263752821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6.3000001013278961E-2</v>
      </c>
      <c r="J7" s="190"/>
      <c r="K7" s="190">
        <f>K6</f>
        <v>11.100000381469727</v>
      </c>
      <c r="L7" s="191"/>
      <c r="M7" s="192">
        <v>372</v>
      </c>
      <c r="N7" s="52"/>
      <c r="O7" s="49">
        <f>SQRT(3)*M21*M7*S7/1000</f>
        <v>3.6288266095513397</v>
      </c>
      <c r="P7" s="49"/>
      <c r="Q7" s="49">
        <f>SQRT(3)*M21*M7*SIN(ACOS(S7))/1000</f>
        <v>1.9586331623327198</v>
      </c>
      <c r="R7" s="49"/>
      <c r="S7" s="179">
        <v>0.87999999523162842</v>
      </c>
      <c r="T7" s="180"/>
      <c r="U7" s="51">
        <v>350</v>
      </c>
      <c r="V7" s="52"/>
      <c r="W7" s="49">
        <f>SQRT(3)*U21*U7*AA7/1000</f>
        <v>3.3608714705470595</v>
      </c>
      <c r="X7" s="49"/>
      <c r="Y7" s="49">
        <f>SQRT(3)*U21*U7*SIN(ACOS(AA7))/1000</f>
        <v>1.8140062959264063</v>
      </c>
      <c r="Z7" s="49"/>
      <c r="AA7" s="179">
        <v>0.87999999523162842</v>
      </c>
      <c r="AB7" s="180"/>
      <c r="AC7" s="51">
        <v>371</v>
      </c>
      <c r="AD7" s="52"/>
      <c r="AE7" s="49">
        <f>SQRT(3)*AC21*AC7*AI7/1000</f>
        <v>3.5625237587798826</v>
      </c>
      <c r="AF7" s="49"/>
      <c r="AG7" s="49">
        <f>SQRT(3)*AC21*AC7*SIN(ACOS(AI7))/1000</f>
        <v>1.9228466736819905</v>
      </c>
      <c r="AH7" s="49"/>
      <c r="AI7" s="179">
        <v>0.87999999523162842</v>
      </c>
      <c r="AJ7" s="180"/>
      <c r="AK7" s="51">
        <v>317</v>
      </c>
      <c r="AL7" s="52"/>
      <c r="AM7" s="49">
        <f>SQRT(3)*AK21*AK7*AQ7/1000</f>
        <v>3.043989303324051</v>
      </c>
      <c r="AN7" s="49"/>
      <c r="AO7" s="49">
        <f>SQRT(3)*AK21*AK7*SIN(ACOS(AQ7))/1000</f>
        <v>1.6429714165962024</v>
      </c>
      <c r="AP7" s="49"/>
      <c r="AQ7" s="179">
        <v>0.87999999523162842</v>
      </c>
      <c r="AR7" s="180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9</v>
      </c>
      <c r="N8" s="176"/>
      <c r="O8" s="176"/>
      <c r="P8" s="160" t="s">
        <v>18</v>
      </c>
      <c r="Q8" s="160"/>
      <c r="R8" s="173"/>
      <c r="S8" s="173"/>
      <c r="T8" s="174"/>
      <c r="U8" s="175">
        <v>9</v>
      </c>
      <c r="V8" s="176"/>
      <c r="W8" s="176"/>
      <c r="X8" s="160" t="s">
        <v>18</v>
      </c>
      <c r="Y8" s="160"/>
      <c r="Z8" s="173"/>
      <c r="AA8" s="173"/>
      <c r="AB8" s="174"/>
      <c r="AC8" s="175">
        <v>9</v>
      </c>
      <c r="AD8" s="176"/>
      <c r="AE8" s="176"/>
      <c r="AF8" s="160" t="s">
        <v>18</v>
      </c>
      <c r="AG8" s="160"/>
      <c r="AH8" s="173"/>
      <c r="AI8" s="173"/>
      <c r="AJ8" s="174"/>
      <c r="AK8" s="175">
        <v>9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12" t="s">
        <v>19</v>
      </c>
      <c r="B9" s="13">
        <v>10</v>
      </c>
      <c r="C9" s="16">
        <v>1.4999999664723873E-2</v>
      </c>
      <c r="D9" s="6">
        <v>5.000000074505806E-2</v>
      </c>
      <c r="E9" s="111">
        <v>110</v>
      </c>
      <c r="F9" s="112"/>
      <c r="G9" s="205" t="s">
        <v>82</v>
      </c>
      <c r="H9" s="205"/>
      <c r="I9" s="195">
        <v>6.4999997615814209E-2</v>
      </c>
      <c r="J9" s="195"/>
      <c r="K9" s="195">
        <v>11.300000190734863</v>
      </c>
      <c r="L9" s="196"/>
      <c r="M9" s="197">
        <v>17</v>
      </c>
      <c r="N9" s="194"/>
      <c r="O9" s="182">
        <f>M17</f>
        <v>1.4141841822544183</v>
      </c>
      <c r="P9" s="182"/>
      <c r="Q9" s="182">
        <f>R17</f>
        <v>0.42379653059075406</v>
      </c>
      <c r="R9" s="182"/>
      <c r="S9" s="183">
        <f>IF(O9=0,0,COS(ATAN(Q9/O9)))</f>
        <v>0.95791176243451226</v>
      </c>
      <c r="T9" s="184"/>
      <c r="U9" s="193">
        <v>17</v>
      </c>
      <c r="V9" s="194"/>
      <c r="W9" s="182">
        <f>U17</f>
        <v>1.6296829032665696</v>
      </c>
      <c r="X9" s="182"/>
      <c r="Y9" s="182">
        <f>Z17</f>
        <v>0.4854693212230114</v>
      </c>
      <c r="Z9" s="182"/>
      <c r="AA9" s="183">
        <f>IF(W9=0,0,COS(ATAN(Y9/W9)))</f>
        <v>0.95838055717118509</v>
      </c>
      <c r="AB9" s="184"/>
      <c r="AC9" s="193">
        <v>17</v>
      </c>
      <c r="AD9" s="194"/>
      <c r="AE9" s="182">
        <f>AC17</f>
        <v>1.446504916934269</v>
      </c>
      <c r="AF9" s="182"/>
      <c r="AG9" s="182">
        <f>AH17</f>
        <v>0.43297663343828685</v>
      </c>
      <c r="AH9" s="182"/>
      <c r="AI9" s="183">
        <f>IF(AE9=0,0,COS(ATAN(AG9/AE9)))</f>
        <v>0.95800379746074493</v>
      </c>
      <c r="AJ9" s="184"/>
      <c r="AK9" s="193">
        <v>17</v>
      </c>
      <c r="AL9" s="194"/>
      <c r="AM9" s="182">
        <f>AK17</f>
        <v>1.4141841822544183</v>
      </c>
      <c r="AN9" s="182"/>
      <c r="AO9" s="182">
        <f>AP17</f>
        <v>0.42379653059075406</v>
      </c>
      <c r="AP9" s="182"/>
      <c r="AQ9" s="183">
        <f>IF(AM9=0,0,COS(ATAN(AO9/AM9)))</f>
        <v>0.95791176243451226</v>
      </c>
      <c r="AR9" s="184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20</v>
      </c>
      <c r="H10" s="106"/>
      <c r="I10" s="190">
        <f>I9</f>
        <v>6.4999997615814209E-2</v>
      </c>
      <c r="J10" s="190"/>
      <c r="K10" s="190">
        <f>K9</f>
        <v>11.300000190734863</v>
      </c>
      <c r="L10" s="191"/>
      <c r="M10" s="192">
        <v>130</v>
      </c>
      <c r="N10" s="52"/>
      <c r="O10" s="49">
        <f>SQRT(3)*M22*M10*S10/1000</f>
        <v>1.3978343457989779</v>
      </c>
      <c r="P10" s="49"/>
      <c r="Q10" s="49">
        <f>SQRT(3)*M22*M10*SIN(ACOS(S10))/1000</f>
        <v>0.35033013515024919</v>
      </c>
      <c r="R10" s="49"/>
      <c r="S10" s="179">
        <v>0.97000002861022949</v>
      </c>
      <c r="T10" s="180"/>
      <c r="U10" s="51">
        <v>150</v>
      </c>
      <c r="V10" s="52"/>
      <c r="W10" s="49">
        <f>SQRT(3)*U22*U10*AA10/1000</f>
        <v>1.6128857836142054</v>
      </c>
      <c r="X10" s="49"/>
      <c r="Y10" s="49">
        <f>SQRT(3)*U22*U10*SIN(ACOS(AA10))/1000</f>
        <v>0.40422707901951827</v>
      </c>
      <c r="Z10" s="49"/>
      <c r="AA10" s="179">
        <v>0.97000002861022949</v>
      </c>
      <c r="AB10" s="180"/>
      <c r="AC10" s="51">
        <v>133</v>
      </c>
      <c r="AD10" s="52"/>
      <c r="AE10" s="49">
        <f>SQRT(3)*AC22*AC10*AI10/1000</f>
        <v>1.430092061471262</v>
      </c>
      <c r="AF10" s="49"/>
      <c r="AG10" s="49">
        <f>SQRT(3)*AC22*AC10*SIN(ACOS(AI10))/1000</f>
        <v>0.35841467673063954</v>
      </c>
      <c r="AH10" s="49"/>
      <c r="AI10" s="179">
        <v>0.97000002861022949</v>
      </c>
      <c r="AJ10" s="180"/>
      <c r="AK10" s="51">
        <v>130</v>
      </c>
      <c r="AL10" s="52"/>
      <c r="AM10" s="49">
        <f>SQRT(3)*AK22*AK10*AQ10/1000</f>
        <v>1.3978343457989779</v>
      </c>
      <c r="AN10" s="49"/>
      <c r="AO10" s="49">
        <f>SQRT(3)*AK22*AK10*SIN(ACOS(AQ10))/1000</f>
        <v>0.35033013515024919</v>
      </c>
      <c r="AP10" s="49"/>
      <c r="AQ10" s="179">
        <v>0.97000002861022949</v>
      </c>
      <c r="AR10" s="180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9</v>
      </c>
      <c r="N11" s="176"/>
      <c r="O11" s="176"/>
      <c r="P11" s="160" t="s">
        <v>18</v>
      </c>
      <c r="Q11" s="160"/>
      <c r="R11" s="173"/>
      <c r="S11" s="173"/>
      <c r="T11" s="174"/>
      <c r="U11" s="175">
        <v>9</v>
      </c>
      <c r="V11" s="176"/>
      <c r="W11" s="176"/>
      <c r="X11" s="160" t="s">
        <v>18</v>
      </c>
      <c r="Y11" s="160"/>
      <c r="Z11" s="173"/>
      <c r="AA11" s="173"/>
      <c r="AB11" s="174"/>
      <c r="AC11" s="175">
        <v>9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9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86" t="s">
        <v>21</v>
      </c>
      <c r="B12" s="79"/>
      <c r="C12" s="79"/>
      <c r="D12" s="79"/>
      <c r="E12" s="177" t="s">
        <v>85</v>
      </c>
      <c r="F12" s="113"/>
      <c r="G12" s="113"/>
      <c r="H12" s="113"/>
      <c r="I12" s="113"/>
      <c r="J12" s="113"/>
      <c r="K12" s="113"/>
      <c r="L12" s="114"/>
      <c r="M12" s="178">
        <f>SUM(M6,M9)</f>
        <v>25</v>
      </c>
      <c r="N12" s="167"/>
      <c r="O12" s="171">
        <f>SUM(O6,O9)</f>
        <v>5.0687237062916566</v>
      </c>
      <c r="P12" s="167"/>
      <c r="Q12" s="171">
        <f>SUM(Q6,Q9)</f>
        <v>2.62118105349251</v>
      </c>
      <c r="R12" s="167"/>
      <c r="S12" s="167"/>
      <c r="T12" s="168"/>
      <c r="U12" s="172">
        <f>SUM(U6,U9)</f>
        <v>19</v>
      </c>
      <c r="V12" s="167"/>
      <c r="W12" s="171">
        <f>SUM(W6,W9)</f>
        <v>5.0147436014325653</v>
      </c>
      <c r="X12" s="167"/>
      <c r="Y12" s="171">
        <f>SUM(Y6,Y9)</f>
        <v>2.5113810657621176</v>
      </c>
      <c r="Z12" s="167"/>
      <c r="AA12" s="167"/>
      <c r="AB12" s="168"/>
      <c r="AC12" s="172">
        <f>SUM(AC6,AC9)</f>
        <v>22</v>
      </c>
      <c r="AD12" s="167"/>
      <c r="AE12" s="171">
        <f>SUM(AE6,AE9)</f>
        <v>5.0343536919082279</v>
      </c>
      <c r="AF12" s="167"/>
      <c r="AG12" s="171">
        <f>SUM(AG6,AG9)</f>
        <v>2.5877402690894176</v>
      </c>
      <c r="AH12" s="167"/>
      <c r="AI12" s="167"/>
      <c r="AJ12" s="168"/>
      <c r="AK12" s="172">
        <f>SUM(AK6,AK9)</f>
        <v>22</v>
      </c>
      <c r="AL12" s="167"/>
      <c r="AM12" s="171">
        <f>SUM(AM6,AM9)</f>
        <v>4.4807115777157716</v>
      </c>
      <c r="AN12" s="167"/>
      <c r="AO12" s="171">
        <f>SUM(AO6,AO9)</f>
        <v>2.2495819605913736</v>
      </c>
      <c r="AP12" s="167"/>
      <c r="AQ12" s="167"/>
      <c r="AR12" s="168"/>
    </row>
    <row r="13" spans="1:44" ht="13.5" thickBot="1" x14ac:dyDescent="0.25">
      <c r="A13" s="87"/>
      <c r="B13" s="82"/>
      <c r="C13" s="82"/>
      <c r="D13" s="82"/>
      <c r="E13" s="169" t="s">
        <v>23</v>
      </c>
      <c r="F13" s="99"/>
      <c r="G13" s="99"/>
      <c r="H13" s="99"/>
      <c r="I13" s="99"/>
      <c r="J13" s="99"/>
      <c r="K13" s="99"/>
      <c r="L13" s="100"/>
      <c r="M13" s="170">
        <f>SUM(M7,M10)</f>
        <v>502</v>
      </c>
      <c r="N13" s="165"/>
      <c r="O13" s="63">
        <f>SUM(O7,O10)</f>
        <v>5.0266609553503176</v>
      </c>
      <c r="P13" s="165"/>
      <c r="Q13" s="63">
        <f>SUM(Q7,Q10)</f>
        <v>2.3089632974829688</v>
      </c>
      <c r="R13" s="165"/>
      <c r="S13" s="165"/>
      <c r="T13" s="166"/>
      <c r="U13" s="65">
        <f>SUM(U7,U10)</f>
        <v>500</v>
      </c>
      <c r="V13" s="165"/>
      <c r="W13" s="63">
        <f>SUM(W7,W10)</f>
        <v>4.9737572541612654</v>
      </c>
      <c r="X13" s="165"/>
      <c r="Y13" s="63">
        <f>SUM(Y7,Y10)</f>
        <v>2.2182333749459247</v>
      </c>
      <c r="Z13" s="165"/>
      <c r="AA13" s="165"/>
      <c r="AB13" s="166"/>
      <c r="AC13" s="65">
        <f>SUM(AC7,AC10)</f>
        <v>504</v>
      </c>
      <c r="AD13" s="165"/>
      <c r="AE13" s="63">
        <f>SUM(AE7,AE10)</f>
        <v>4.9926158202511441</v>
      </c>
      <c r="AF13" s="165"/>
      <c r="AG13" s="63">
        <f>SUM(AG7,AG10)</f>
        <v>2.2812613504126302</v>
      </c>
      <c r="AH13" s="165"/>
      <c r="AI13" s="165"/>
      <c r="AJ13" s="166"/>
      <c r="AK13" s="65">
        <f>SUM(AK7,AK10)</f>
        <v>447</v>
      </c>
      <c r="AL13" s="165"/>
      <c r="AM13" s="63">
        <f>SUM(AM7,AM10)</f>
        <v>4.4418236491230285</v>
      </c>
      <c r="AN13" s="165"/>
      <c r="AO13" s="63">
        <f>SUM(AO7,AO10)</f>
        <v>1.9933015517464516</v>
      </c>
      <c r="AP13" s="165"/>
      <c r="AQ13" s="165"/>
      <c r="AR13" s="166"/>
    </row>
    <row r="14" spans="1:44" x14ac:dyDescent="0.2">
      <c r="A14" s="86" t="s">
        <v>24</v>
      </c>
      <c r="B14" s="79"/>
      <c r="C14" s="79"/>
      <c r="D14" s="79"/>
      <c r="E14" s="79" t="s">
        <v>25</v>
      </c>
      <c r="F14" s="79"/>
      <c r="G14" s="79"/>
      <c r="H14" s="79"/>
      <c r="I14" s="154" t="s">
        <v>15</v>
      </c>
      <c r="J14" s="155"/>
      <c r="K14" s="155"/>
      <c r="L14" s="156"/>
      <c r="M14" s="163">
        <f>I6*(POWER(O7,2)+POWER(Q7,2))/POWER(B6,2)</f>
        <v>1.0712914821174027E-2</v>
      </c>
      <c r="N14" s="163"/>
      <c r="O14" s="163"/>
      <c r="P14" s="164" t="s">
        <v>26</v>
      </c>
      <c r="Q14" s="164"/>
      <c r="R14" s="157">
        <f>K6*(POWER(O7,2)+POWER(Q7,2))/(100*B6)</f>
        <v>0.1887513598239787</v>
      </c>
      <c r="S14" s="157"/>
      <c r="T14" s="158"/>
      <c r="U14" s="162">
        <f>I6*(POWER(W7,2)+POWER(Y7,2))/POWER(B6,2)</f>
        <v>9.1892279542122486E-3</v>
      </c>
      <c r="V14" s="163"/>
      <c r="W14" s="163"/>
      <c r="X14" s="164" t="s">
        <v>26</v>
      </c>
      <c r="Y14" s="164"/>
      <c r="Z14" s="157">
        <f>K6*(POWER(W7,2)+POWER(Y7,2))/(100*B6)</f>
        <v>0.16190544786764188</v>
      </c>
      <c r="AA14" s="157"/>
      <c r="AB14" s="158"/>
      <c r="AC14" s="162">
        <f>I6*(POWER(AE7,2)+POWER(AG7,2))/POWER(B6,2)</f>
        <v>1.032501652935288E-2</v>
      </c>
      <c r="AD14" s="163"/>
      <c r="AE14" s="163"/>
      <c r="AF14" s="164" t="s">
        <v>26</v>
      </c>
      <c r="AG14" s="164"/>
      <c r="AH14" s="157">
        <f>K6*(POWER(AE7,2)+POWER(AG7,2))/(100*B6)</f>
        <v>0.18191696122408241</v>
      </c>
      <c r="AI14" s="157"/>
      <c r="AJ14" s="158"/>
      <c r="AK14" s="162">
        <f>I6*(POWER(AM7,2)+POWER(AO7,2))/POWER(B6,2)</f>
        <v>7.5380924725782427E-3</v>
      </c>
      <c r="AL14" s="163"/>
      <c r="AM14" s="163"/>
      <c r="AN14" s="164" t="s">
        <v>26</v>
      </c>
      <c r="AO14" s="164"/>
      <c r="AP14" s="157">
        <f>K6*(POWER(AM7,2)+POWER(AO7,2))/(100*B6)</f>
        <v>0.13281401265935891</v>
      </c>
      <c r="AQ14" s="157"/>
      <c r="AR14" s="158"/>
    </row>
    <row r="15" spans="1:44" ht="13.5" thickBot="1" x14ac:dyDescent="0.25">
      <c r="A15" s="87"/>
      <c r="B15" s="82"/>
      <c r="C15" s="82"/>
      <c r="D15" s="82"/>
      <c r="E15" s="82"/>
      <c r="F15" s="82"/>
      <c r="G15" s="82"/>
      <c r="H15" s="82"/>
      <c r="I15" s="159" t="s">
        <v>19</v>
      </c>
      <c r="J15" s="160"/>
      <c r="K15" s="160"/>
      <c r="L15" s="161"/>
      <c r="M15" s="145">
        <f>I9*(POWER(O10,2)+POWER(Q10,2))/POWER(B9,2)</f>
        <v>1.3498367907165511E-3</v>
      </c>
      <c r="N15" s="145"/>
      <c r="O15" s="145"/>
      <c r="P15" s="146" t="s">
        <v>26</v>
      </c>
      <c r="Q15" s="146"/>
      <c r="R15" s="142">
        <f>K9*(POWER(O10,2)+POWER(Q10,2))/(100*B9)</f>
        <v>2.3466394695446788E-2</v>
      </c>
      <c r="S15" s="142"/>
      <c r="T15" s="143"/>
      <c r="U15" s="144">
        <f>I9*(POWER(W10,2)+POWER(Y10,2))/POWER(B9,2)</f>
        <v>1.797119987640379E-3</v>
      </c>
      <c r="V15" s="145"/>
      <c r="W15" s="145"/>
      <c r="X15" s="146" t="s">
        <v>26</v>
      </c>
      <c r="Y15" s="146"/>
      <c r="Z15" s="142">
        <f>K9*(POWER(W10,2)+POWER(Y10,2))/(100*B9)</f>
        <v>3.1242241458435075E-2</v>
      </c>
      <c r="AA15" s="142"/>
      <c r="AB15" s="143"/>
      <c r="AC15" s="144">
        <f>I9*(POWER(AE10,2)+POWER(AG10,2))/POWER(B9,2)</f>
        <v>1.4128557982831403E-3</v>
      </c>
      <c r="AD15" s="145"/>
      <c r="AE15" s="145"/>
      <c r="AF15" s="146" t="s">
        <v>26</v>
      </c>
      <c r="AG15" s="146"/>
      <c r="AH15" s="142">
        <f>K9*(POWER(AE10,2)+POWER(AG10,2))/(100*B9)</f>
        <v>2.4561955962589241E-2</v>
      </c>
      <c r="AI15" s="142"/>
      <c r="AJ15" s="143"/>
      <c r="AK15" s="144">
        <f>I9*(POWER(AM10,2)+POWER(AO10,2))/POWER(B9,2)</f>
        <v>1.3498367907165511E-3</v>
      </c>
      <c r="AL15" s="145"/>
      <c r="AM15" s="145"/>
      <c r="AN15" s="146" t="s">
        <v>26</v>
      </c>
      <c r="AO15" s="146"/>
      <c r="AP15" s="142">
        <f>K9*(POWER(AM10,2)+POWER(AO10,2))/(100*B9)</f>
        <v>2.3466394695446788E-2</v>
      </c>
      <c r="AQ15" s="142"/>
      <c r="AR15" s="143"/>
    </row>
    <row r="16" spans="1:44" x14ac:dyDescent="0.2">
      <c r="A16" s="147" t="s">
        <v>87</v>
      </c>
      <c r="B16" s="148"/>
      <c r="C16" s="148"/>
      <c r="D16" s="148"/>
      <c r="E16" s="79" t="s">
        <v>28</v>
      </c>
      <c r="F16" s="79"/>
      <c r="G16" s="79"/>
      <c r="H16" s="79"/>
      <c r="I16" s="154" t="s">
        <v>15</v>
      </c>
      <c r="J16" s="155"/>
      <c r="K16" s="155"/>
      <c r="L16" s="156"/>
      <c r="M16" s="135">
        <f>SUM(O7:P7)+C6+M14</f>
        <v>3.6545395240372378</v>
      </c>
      <c r="N16" s="135"/>
      <c r="O16" s="135"/>
      <c r="P16" s="136" t="s">
        <v>26</v>
      </c>
      <c r="Q16" s="136"/>
      <c r="R16" s="137">
        <f>SUM(Q7:R7)+D6+R14</f>
        <v>2.1973845229017561</v>
      </c>
      <c r="S16" s="137"/>
      <c r="T16" s="138"/>
      <c r="U16" s="134">
        <f>SUM(W7:X7)+C6+U14</f>
        <v>3.3850606981659954</v>
      </c>
      <c r="V16" s="135"/>
      <c r="W16" s="135"/>
      <c r="X16" s="136" t="s">
        <v>26</v>
      </c>
      <c r="Y16" s="136"/>
      <c r="Z16" s="137">
        <f>SUM(Y7:Z7)+D6+Z14</f>
        <v>2.0259117445391062</v>
      </c>
      <c r="AA16" s="137"/>
      <c r="AB16" s="138"/>
      <c r="AC16" s="134">
        <f>SUM(AE7:AF7)+C6+AC14</f>
        <v>3.5878487749739594</v>
      </c>
      <c r="AD16" s="135"/>
      <c r="AE16" s="135"/>
      <c r="AF16" s="136" t="s">
        <v>26</v>
      </c>
      <c r="AG16" s="136"/>
      <c r="AH16" s="137">
        <f>SUM(AG7:AH7)+D6+AH14</f>
        <v>2.1547636356511308</v>
      </c>
      <c r="AI16" s="137"/>
      <c r="AJ16" s="138"/>
      <c r="AK16" s="134">
        <f>SUM(AM7:AN7)+C6+AK14</f>
        <v>3.0665273954613532</v>
      </c>
      <c r="AL16" s="135"/>
      <c r="AM16" s="135"/>
      <c r="AN16" s="136" t="s">
        <v>26</v>
      </c>
      <c r="AO16" s="136"/>
      <c r="AP16" s="137">
        <f>SUM(AO7:AP7)+D6+AP14</f>
        <v>1.8257854300006193</v>
      </c>
      <c r="AQ16" s="137"/>
      <c r="AR16" s="138"/>
    </row>
    <row r="17" spans="1:44" x14ac:dyDescent="0.2">
      <c r="A17" s="149"/>
      <c r="B17" s="150"/>
      <c r="C17" s="150"/>
      <c r="D17" s="150"/>
      <c r="E17" s="153"/>
      <c r="F17" s="153"/>
      <c r="G17" s="153"/>
      <c r="H17" s="153"/>
      <c r="I17" s="139" t="s">
        <v>19</v>
      </c>
      <c r="J17" s="140"/>
      <c r="K17" s="140"/>
      <c r="L17" s="141"/>
      <c r="M17" s="130">
        <f>SUM(O10:P10)+C9+M15</f>
        <v>1.4141841822544183</v>
      </c>
      <c r="N17" s="130"/>
      <c r="O17" s="130"/>
      <c r="P17" s="131" t="s">
        <v>26</v>
      </c>
      <c r="Q17" s="131"/>
      <c r="R17" s="132">
        <f>SUM(Q10:R10)+D9+R15</f>
        <v>0.42379653059075406</v>
      </c>
      <c r="S17" s="132"/>
      <c r="T17" s="133"/>
      <c r="U17" s="129">
        <f>SUM(W10:X10)+C9+U15</f>
        <v>1.6296829032665696</v>
      </c>
      <c r="V17" s="130"/>
      <c r="W17" s="130"/>
      <c r="X17" s="131" t="s">
        <v>26</v>
      </c>
      <c r="Y17" s="131"/>
      <c r="Z17" s="132">
        <f>SUM(Y10:Z10)+D9+Z15</f>
        <v>0.4854693212230114</v>
      </c>
      <c r="AA17" s="132"/>
      <c r="AB17" s="133"/>
      <c r="AC17" s="129">
        <f>SUM(AE10:AF10)+C9+AC15</f>
        <v>1.446504916934269</v>
      </c>
      <c r="AD17" s="130"/>
      <c r="AE17" s="130"/>
      <c r="AF17" s="131" t="s">
        <v>26</v>
      </c>
      <c r="AG17" s="131"/>
      <c r="AH17" s="132">
        <f>SUM(AG10:AH10)+D9+AH15</f>
        <v>0.43297663343828685</v>
      </c>
      <c r="AI17" s="132"/>
      <c r="AJ17" s="133"/>
      <c r="AK17" s="129">
        <f>SUM(AM10:AN10)+C9+AK15</f>
        <v>1.4141841822544183</v>
      </c>
      <c r="AL17" s="130"/>
      <c r="AM17" s="130"/>
      <c r="AN17" s="131" t="s">
        <v>26</v>
      </c>
      <c r="AO17" s="131"/>
      <c r="AP17" s="132">
        <f>SUM(AO10:AP10)+D9+AP15</f>
        <v>0.42379653059075406</v>
      </c>
      <c r="AQ17" s="132"/>
      <c r="AR17" s="133"/>
    </row>
    <row r="18" spans="1:44" ht="13.5" thickBot="1" x14ac:dyDescent="0.25">
      <c r="A18" s="151"/>
      <c r="B18" s="152"/>
      <c r="C18" s="152"/>
      <c r="D18" s="152"/>
      <c r="E18" s="82"/>
      <c r="F18" s="82"/>
      <c r="G18" s="82"/>
      <c r="H18" s="82"/>
      <c r="I18" s="126" t="s">
        <v>29</v>
      </c>
      <c r="J18" s="127"/>
      <c r="K18" s="127"/>
      <c r="L18" s="128"/>
      <c r="M18" s="124">
        <f>SUM(M16,M17)</f>
        <v>5.0687237062916566</v>
      </c>
      <c r="N18" s="124"/>
      <c r="O18" s="124"/>
      <c r="P18" s="125" t="s">
        <v>26</v>
      </c>
      <c r="Q18" s="125"/>
      <c r="R18" s="115">
        <f>SUM(R16,R17)</f>
        <v>2.62118105349251</v>
      </c>
      <c r="S18" s="115"/>
      <c r="T18" s="116"/>
      <c r="U18" s="123">
        <f>SUM(U16,U17)</f>
        <v>5.0147436014325653</v>
      </c>
      <c r="V18" s="124"/>
      <c r="W18" s="124"/>
      <c r="X18" s="125" t="s">
        <v>26</v>
      </c>
      <c r="Y18" s="125"/>
      <c r="Z18" s="115">
        <f>SUM(Z16,Z17)</f>
        <v>2.5113810657621176</v>
      </c>
      <c r="AA18" s="115"/>
      <c r="AB18" s="116"/>
      <c r="AC18" s="123">
        <f>SUM(AC16,AC17)</f>
        <v>5.0343536919082279</v>
      </c>
      <c r="AD18" s="124"/>
      <c r="AE18" s="124"/>
      <c r="AF18" s="125" t="s">
        <v>26</v>
      </c>
      <c r="AG18" s="125"/>
      <c r="AH18" s="115">
        <f>SUM(AH16,AH17)</f>
        <v>2.5877402690894176</v>
      </c>
      <c r="AI18" s="115"/>
      <c r="AJ18" s="116"/>
      <c r="AK18" s="123">
        <f>SUM(AK16,AK17)</f>
        <v>4.4807115777157716</v>
      </c>
      <c r="AL18" s="124"/>
      <c r="AM18" s="124"/>
      <c r="AN18" s="125" t="s">
        <v>26</v>
      </c>
      <c r="AO18" s="125"/>
      <c r="AP18" s="115">
        <f>SUM(AP16,AP17)</f>
        <v>2.2495819605913736</v>
      </c>
      <c r="AQ18" s="115"/>
      <c r="AR18" s="116"/>
    </row>
    <row r="19" spans="1:44" ht="30" customHeight="1" thickBot="1" x14ac:dyDescent="0.2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 thickBot="1" x14ac:dyDescent="0.25">
      <c r="A20" s="117" t="s">
        <v>7</v>
      </c>
      <c r="B20" s="118"/>
      <c r="C20" s="118" t="s">
        <v>3</v>
      </c>
      <c r="D20" s="118"/>
      <c r="E20" s="118" t="s">
        <v>31</v>
      </c>
      <c r="F20" s="118"/>
      <c r="G20" s="118"/>
      <c r="H20" s="118"/>
      <c r="I20" s="118"/>
      <c r="J20" s="118"/>
      <c r="K20" s="118"/>
      <c r="L20" s="119"/>
      <c r="M20" s="120" t="s">
        <v>32</v>
      </c>
      <c r="N20" s="121"/>
      <c r="O20" s="121"/>
      <c r="P20" s="121"/>
      <c r="Q20" s="121"/>
      <c r="R20" s="121"/>
      <c r="S20" s="121"/>
      <c r="T20" s="122"/>
      <c r="U20" s="120" t="s">
        <v>32</v>
      </c>
      <c r="V20" s="121"/>
      <c r="W20" s="121"/>
      <c r="X20" s="121"/>
      <c r="Y20" s="121"/>
      <c r="Z20" s="121"/>
      <c r="AA20" s="121"/>
      <c r="AB20" s="122"/>
      <c r="AC20" s="120" t="s">
        <v>32</v>
      </c>
      <c r="AD20" s="121"/>
      <c r="AE20" s="121"/>
      <c r="AF20" s="121"/>
      <c r="AG20" s="121"/>
      <c r="AH20" s="121"/>
      <c r="AI20" s="121"/>
      <c r="AJ20" s="122"/>
      <c r="AK20" s="120" t="s">
        <v>32</v>
      </c>
      <c r="AL20" s="121"/>
      <c r="AM20" s="121"/>
      <c r="AN20" s="121"/>
      <c r="AO20" s="121"/>
      <c r="AP20" s="121"/>
      <c r="AQ20" s="121"/>
      <c r="AR20" s="122"/>
    </row>
    <row r="21" spans="1:44" x14ac:dyDescent="0.2">
      <c r="A21" s="111">
        <v>6</v>
      </c>
      <c r="B21" s="112"/>
      <c r="C21" s="112" t="s">
        <v>16</v>
      </c>
      <c r="D21" s="112"/>
      <c r="E21" s="113" t="s">
        <v>35</v>
      </c>
      <c r="F21" s="113"/>
      <c r="G21" s="113"/>
      <c r="H21" s="113"/>
      <c r="I21" s="113"/>
      <c r="J21" s="113"/>
      <c r="K21" s="113"/>
      <c r="L21" s="114"/>
      <c r="M21" s="108">
        <v>6.4000000953674316</v>
      </c>
      <c r="N21" s="109"/>
      <c r="O21" s="109"/>
      <c r="P21" s="109"/>
      <c r="Q21" s="109"/>
      <c r="R21" s="109"/>
      <c r="S21" s="109"/>
      <c r="T21" s="110"/>
      <c r="U21" s="108">
        <v>6.3000001907348633</v>
      </c>
      <c r="V21" s="109"/>
      <c r="W21" s="109"/>
      <c r="X21" s="109"/>
      <c r="Y21" s="109"/>
      <c r="Z21" s="109"/>
      <c r="AA21" s="109"/>
      <c r="AB21" s="110"/>
      <c r="AC21" s="108">
        <v>6.3000001907348633</v>
      </c>
      <c r="AD21" s="109"/>
      <c r="AE21" s="109"/>
      <c r="AF21" s="109"/>
      <c r="AG21" s="109"/>
      <c r="AH21" s="109"/>
      <c r="AI21" s="109"/>
      <c r="AJ21" s="110"/>
      <c r="AK21" s="108">
        <v>6.3000001907348633</v>
      </c>
      <c r="AL21" s="109"/>
      <c r="AM21" s="109"/>
      <c r="AN21" s="109"/>
      <c r="AO21" s="109"/>
      <c r="AP21" s="109"/>
      <c r="AQ21" s="109"/>
      <c r="AR21" s="110"/>
    </row>
    <row r="22" spans="1:44" ht="13.5" thickBot="1" x14ac:dyDescent="0.25">
      <c r="A22" s="97">
        <v>6</v>
      </c>
      <c r="B22" s="98"/>
      <c r="C22" s="98" t="s">
        <v>20</v>
      </c>
      <c r="D22" s="98"/>
      <c r="E22" s="99" t="s">
        <v>36</v>
      </c>
      <c r="F22" s="99"/>
      <c r="G22" s="99"/>
      <c r="H22" s="99"/>
      <c r="I22" s="99"/>
      <c r="J22" s="99"/>
      <c r="K22" s="99"/>
      <c r="L22" s="100"/>
      <c r="M22" s="101">
        <v>6.4000000953674316</v>
      </c>
      <c r="N22" s="102"/>
      <c r="O22" s="102"/>
      <c r="P22" s="102"/>
      <c r="Q22" s="102"/>
      <c r="R22" s="102"/>
      <c r="S22" s="102"/>
      <c r="T22" s="103"/>
      <c r="U22" s="101">
        <v>6.4000000953674316</v>
      </c>
      <c r="V22" s="102"/>
      <c r="W22" s="102"/>
      <c r="X22" s="102"/>
      <c r="Y22" s="102"/>
      <c r="Z22" s="102"/>
      <c r="AA22" s="102"/>
      <c r="AB22" s="103"/>
      <c r="AC22" s="101">
        <v>6.4000000953674316</v>
      </c>
      <c r="AD22" s="102"/>
      <c r="AE22" s="102"/>
      <c r="AF22" s="102"/>
      <c r="AG22" s="102"/>
      <c r="AH22" s="102"/>
      <c r="AI22" s="102"/>
      <c r="AJ22" s="103"/>
      <c r="AK22" s="101">
        <v>6.4000000953674316</v>
      </c>
      <c r="AL22" s="102"/>
      <c r="AM22" s="102"/>
      <c r="AN22" s="102"/>
      <c r="AO22" s="102"/>
      <c r="AP22" s="102"/>
      <c r="AQ22" s="102"/>
      <c r="AR22" s="103"/>
    </row>
    <row r="23" spans="1:44" ht="30" customHeight="1" thickBot="1" x14ac:dyDescent="0.25">
      <c r="A23" s="88" t="s">
        <v>37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ht="15" customHeight="1" x14ac:dyDescent="0.2">
      <c r="A24" s="89" t="s">
        <v>3</v>
      </c>
      <c r="B24" s="90"/>
      <c r="C24" s="90"/>
      <c r="D24" s="90"/>
      <c r="E24" s="90" t="s">
        <v>38</v>
      </c>
      <c r="F24" s="90"/>
      <c r="G24" s="90" t="s">
        <v>39</v>
      </c>
      <c r="H24" s="90"/>
      <c r="I24" s="90" t="s">
        <v>40</v>
      </c>
      <c r="J24" s="90"/>
      <c r="K24" s="90" t="s">
        <v>41</v>
      </c>
      <c r="L24" s="93"/>
      <c r="M24" s="86" t="s">
        <v>11</v>
      </c>
      <c r="N24" s="80"/>
      <c r="O24" s="78" t="s">
        <v>12</v>
      </c>
      <c r="P24" s="79"/>
      <c r="Q24" s="80"/>
      <c r="R24" s="78" t="s">
        <v>13</v>
      </c>
      <c r="S24" s="79"/>
      <c r="T24" s="84"/>
      <c r="U24" s="86" t="s">
        <v>11</v>
      </c>
      <c r="V24" s="80"/>
      <c r="W24" s="78" t="s">
        <v>12</v>
      </c>
      <c r="X24" s="79"/>
      <c r="Y24" s="80"/>
      <c r="Z24" s="78" t="s">
        <v>13</v>
      </c>
      <c r="AA24" s="79"/>
      <c r="AB24" s="84"/>
      <c r="AC24" s="86" t="s">
        <v>11</v>
      </c>
      <c r="AD24" s="80"/>
      <c r="AE24" s="78" t="s">
        <v>12</v>
      </c>
      <c r="AF24" s="79"/>
      <c r="AG24" s="80"/>
      <c r="AH24" s="78" t="s">
        <v>13</v>
      </c>
      <c r="AI24" s="79"/>
      <c r="AJ24" s="84"/>
      <c r="AK24" s="86" t="s">
        <v>11</v>
      </c>
      <c r="AL24" s="80"/>
      <c r="AM24" s="78" t="s">
        <v>12</v>
      </c>
      <c r="AN24" s="79"/>
      <c r="AO24" s="80"/>
      <c r="AP24" s="78" t="s">
        <v>13</v>
      </c>
      <c r="AQ24" s="79"/>
      <c r="AR24" s="84"/>
    </row>
    <row r="25" spans="1:44" ht="15.75" customHeight="1" thickBot="1" x14ac:dyDescent="0.25">
      <c r="A25" s="91"/>
      <c r="B25" s="92"/>
      <c r="C25" s="92"/>
      <c r="D25" s="92"/>
      <c r="E25" s="11" t="s">
        <v>42</v>
      </c>
      <c r="F25" s="11" t="s">
        <v>43</v>
      </c>
      <c r="G25" s="11" t="s">
        <v>42</v>
      </c>
      <c r="H25" s="11" t="s">
        <v>43</v>
      </c>
      <c r="I25" s="11" t="s">
        <v>42</v>
      </c>
      <c r="J25" s="11" t="s">
        <v>43</v>
      </c>
      <c r="K25" s="11" t="s">
        <v>42</v>
      </c>
      <c r="L25" s="9" t="s">
        <v>43</v>
      </c>
      <c r="M25" s="87"/>
      <c r="N25" s="83"/>
      <c r="O25" s="81"/>
      <c r="P25" s="82"/>
      <c r="Q25" s="83"/>
      <c r="R25" s="81"/>
      <c r="S25" s="82"/>
      <c r="T25" s="85"/>
      <c r="U25" s="87"/>
      <c r="V25" s="83"/>
      <c r="W25" s="81"/>
      <c r="X25" s="82"/>
      <c r="Y25" s="83"/>
      <c r="Z25" s="81"/>
      <c r="AA25" s="82"/>
      <c r="AB25" s="85"/>
      <c r="AC25" s="87"/>
      <c r="AD25" s="83"/>
      <c r="AE25" s="81"/>
      <c r="AF25" s="82"/>
      <c r="AG25" s="83"/>
      <c r="AH25" s="81"/>
      <c r="AI25" s="82"/>
      <c r="AJ25" s="85"/>
      <c r="AK25" s="87"/>
      <c r="AL25" s="83"/>
      <c r="AM25" s="81"/>
      <c r="AN25" s="82"/>
      <c r="AO25" s="83"/>
      <c r="AP25" s="81"/>
      <c r="AQ25" s="82"/>
      <c r="AR25" s="85"/>
    </row>
    <row r="26" spans="1:44" x14ac:dyDescent="0.2">
      <c r="A26" s="67" t="s">
        <v>53</v>
      </c>
      <c r="B26" s="68"/>
      <c r="C26" s="68"/>
      <c r="D26" s="68"/>
      <c r="E26" s="35"/>
      <c r="F26" s="35"/>
      <c r="G26" s="35"/>
      <c r="H26" s="35"/>
      <c r="I26" s="35"/>
      <c r="J26" s="35"/>
      <c r="K26" s="35"/>
      <c r="L26" s="69"/>
      <c r="M26" s="70"/>
      <c r="N26" s="71"/>
      <c r="O26" s="72"/>
      <c r="P26" s="72"/>
      <c r="Q26" s="72"/>
      <c r="R26" s="72"/>
      <c r="S26" s="72"/>
      <c r="T26" s="73"/>
      <c r="U26" s="70"/>
      <c r="V26" s="71"/>
      <c r="W26" s="72"/>
      <c r="X26" s="72"/>
      <c r="Y26" s="72"/>
      <c r="Z26" s="72"/>
      <c r="AA26" s="72"/>
      <c r="AB26" s="73"/>
      <c r="AC26" s="70"/>
      <c r="AD26" s="71"/>
      <c r="AE26" s="72"/>
      <c r="AF26" s="72"/>
      <c r="AG26" s="72"/>
      <c r="AH26" s="72"/>
      <c r="AI26" s="72"/>
      <c r="AJ26" s="73"/>
      <c r="AK26" s="70"/>
      <c r="AL26" s="71"/>
      <c r="AM26" s="72"/>
      <c r="AN26" s="72"/>
      <c r="AO26" s="72"/>
      <c r="AP26" s="72"/>
      <c r="AQ26" s="72"/>
      <c r="AR26" s="73"/>
    </row>
    <row r="27" spans="1:44" x14ac:dyDescent="0.2">
      <c r="A27" s="57" t="s">
        <v>54</v>
      </c>
      <c r="B27" s="58"/>
      <c r="C27" s="58"/>
      <c r="D27" s="58"/>
      <c r="E27" s="15"/>
      <c r="F27" s="15"/>
      <c r="G27" s="15"/>
      <c r="H27" s="15"/>
      <c r="I27" s="15"/>
      <c r="J27" s="15"/>
      <c r="K27" s="15"/>
      <c r="L27" s="21"/>
      <c r="M27" s="61">
        <f>M7</f>
        <v>372</v>
      </c>
      <c r="N27" s="62"/>
      <c r="O27" s="59">
        <f>O7</f>
        <v>3.6288266095513397</v>
      </c>
      <c r="P27" s="59"/>
      <c r="Q27" s="59"/>
      <c r="R27" s="59">
        <f>Q7</f>
        <v>1.9586331623327198</v>
      </c>
      <c r="S27" s="59"/>
      <c r="T27" s="60"/>
      <c r="U27" s="61">
        <f>U7</f>
        <v>350</v>
      </c>
      <c r="V27" s="62"/>
      <c r="W27" s="59">
        <f>W7</f>
        <v>3.3608714705470595</v>
      </c>
      <c r="X27" s="59"/>
      <c r="Y27" s="59"/>
      <c r="Z27" s="59">
        <f>Y7</f>
        <v>1.8140062959264063</v>
      </c>
      <c r="AA27" s="59"/>
      <c r="AB27" s="60"/>
      <c r="AC27" s="61">
        <f>AC7</f>
        <v>371</v>
      </c>
      <c r="AD27" s="62"/>
      <c r="AE27" s="59">
        <f>AE7</f>
        <v>3.5625237587798826</v>
      </c>
      <c r="AF27" s="59"/>
      <c r="AG27" s="59"/>
      <c r="AH27" s="59">
        <f>AG7</f>
        <v>1.9228466736819905</v>
      </c>
      <c r="AI27" s="59"/>
      <c r="AJ27" s="60"/>
      <c r="AK27" s="61">
        <f>AK7</f>
        <v>317</v>
      </c>
      <c r="AL27" s="62"/>
      <c r="AM27" s="59">
        <f>AM7</f>
        <v>3.043989303324051</v>
      </c>
      <c r="AN27" s="59"/>
      <c r="AO27" s="59"/>
      <c r="AP27" s="59">
        <f>AO7</f>
        <v>1.6429714165962024</v>
      </c>
      <c r="AQ27" s="59"/>
      <c r="AR27" s="60"/>
    </row>
    <row r="28" spans="1:44" x14ac:dyDescent="0.2">
      <c r="A28" s="57" t="s">
        <v>182</v>
      </c>
      <c r="B28" s="58"/>
      <c r="C28" s="58"/>
      <c r="D28" s="58"/>
      <c r="E28" s="15">
        <v>48.5</v>
      </c>
      <c r="F28" s="15">
        <v>0.5</v>
      </c>
      <c r="G28" s="15">
        <v>48.9</v>
      </c>
      <c r="H28" s="15">
        <v>20</v>
      </c>
      <c r="I28" s="15"/>
      <c r="J28" s="15"/>
      <c r="K28" s="15"/>
      <c r="L28" s="21"/>
      <c r="M28" s="51">
        <v>10</v>
      </c>
      <c r="N28" s="52"/>
      <c r="O28" s="49">
        <f>-SQRT(3)*M21*M28*S7/1000</f>
        <v>-9.7549102407294086E-2</v>
      </c>
      <c r="P28" s="49"/>
      <c r="Q28" s="49"/>
      <c r="R28" s="49">
        <f>-SQRT(3)*M21*M28*SIN(ACOS(S7))/1000</f>
        <v>-5.2651429094965591E-2</v>
      </c>
      <c r="S28" s="49"/>
      <c r="T28" s="50"/>
      <c r="U28" s="51">
        <v>10</v>
      </c>
      <c r="V28" s="52"/>
      <c r="W28" s="49">
        <f>-SQRT(3)*U21*U28*AA7/1000</f>
        <v>-9.6024899158487401E-2</v>
      </c>
      <c r="X28" s="49"/>
      <c r="Y28" s="49"/>
      <c r="Z28" s="49">
        <f>-SQRT(3)*U21*U28*SIN(ACOS(AA7))/1000</f>
        <v>-5.1828751312183036E-2</v>
      </c>
      <c r="AA28" s="49"/>
      <c r="AB28" s="50"/>
      <c r="AC28" s="51">
        <v>10</v>
      </c>
      <c r="AD28" s="52"/>
      <c r="AE28" s="49">
        <f>-SQRT(3)*AC21*AC28*AI7/1000</f>
        <v>-9.6024899158487401E-2</v>
      </c>
      <c r="AF28" s="49"/>
      <c r="AG28" s="49"/>
      <c r="AH28" s="49">
        <f>-SQRT(3)*AC21*AC28*SIN(ACOS(AI7))/1000</f>
        <v>-5.1828751312183036E-2</v>
      </c>
      <c r="AI28" s="49"/>
      <c r="AJ28" s="50"/>
      <c r="AK28" s="51">
        <v>10</v>
      </c>
      <c r="AL28" s="52"/>
      <c r="AM28" s="49">
        <f>-SQRT(3)*AK21*AK28*AQ7/1000</f>
        <v>-9.6024899158487401E-2</v>
      </c>
      <c r="AN28" s="49"/>
      <c r="AO28" s="49"/>
      <c r="AP28" s="49">
        <f>-SQRT(3)*AK21*AK28*SIN(ACOS(AQ7))/1000</f>
        <v>-5.1828751312183036E-2</v>
      </c>
      <c r="AQ28" s="49"/>
      <c r="AR28" s="50"/>
    </row>
    <row r="29" spans="1:44" x14ac:dyDescent="0.2">
      <c r="A29" s="57" t="s">
        <v>183</v>
      </c>
      <c r="B29" s="58"/>
      <c r="C29" s="58"/>
      <c r="D29" s="58"/>
      <c r="E29" s="15"/>
      <c r="F29" s="15"/>
      <c r="G29" s="15"/>
      <c r="H29" s="15"/>
      <c r="I29" s="15"/>
      <c r="J29" s="15"/>
      <c r="K29" s="15"/>
      <c r="L29" s="21"/>
      <c r="M29" s="51">
        <v>11</v>
      </c>
      <c r="N29" s="52"/>
      <c r="O29" s="49">
        <f>-SQRT(3)*M21*M29*S7/1000</f>
        <v>-0.10730401264802349</v>
      </c>
      <c r="P29" s="49"/>
      <c r="Q29" s="49"/>
      <c r="R29" s="49">
        <f>-SQRT(3)*M21*M29*SIN(ACOS(S7))/1000</f>
        <v>-5.7916572004462145E-2</v>
      </c>
      <c r="S29" s="49"/>
      <c r="T29" s="50"/>
      <c r="U29" s="51">
        <v>11</v>
      </c>
      <c r="V29" s="52"/>
      <c r="W29" s="49">
        <f>-SQRT(3)*U21*U29*AA7/1000</f>
        <v>-0.10562738907433614</v>
      </c>
      <c r="X29" s="49"/>
      <c r="Y29" s="49"/>
      <c r="Z29" s="49">
        <f>-SQRT(3)*U21*U29*SIN(ACOS(AA7))/1000</f>
        <v>-5.7011626443401339E-2</v>
      </c>
      <c r="AA29" s="49"/>
      <c r="AB29" s="50"/>
      <c r="AC29" s="51">
        <v>10</v>
      </c>
      <c r="AD29" s="52"/>
      <c r="AE29" s="49">
        <f>-SQRT(3)*AC21*AC29*AI7/1000</f>
        <v>-9.6024899158487401E-2</v>
      </c>
      <c r="AF29" s="49"/>
      <c r="AG29" s="49"/>
      <c r="AH29" s="49">
        <f>-SQRT(3)*AC21*AC29*SIN(ACOS(AI7))/1000</f>
        <v>-5.1828751312183036E-2</v>
      </c>
      <c r="AI29" s="49"/>
      <c r="AJ29" s="50"/>
      <c r="AK29" s="51">
        <v>11</v>
      </c>
      <c r="AL29" s="52"/>
      <c r="AM29" s="49">
        <f>-SQRT(3)*AK21*AK29*AQ7/1000</f>
        <v>-0.10562738907433614</v>
      </c>
      <c r="AN29" s="49"/>
      <c r="AO29" s="49"/>
      <c r="AP29" s="49">
        <f>-SQRT(3)*AK21*AK29*SIN(ACOS(AQ7))/1000</f>
        <v>-5.7011626443401339E-2</v>
      </c>
      <c r="AQ29" s="49"/>
      <c r="AR29" s="50"/>
    </row>
    <row r="30" spans="1:44" x14ac:dyDescent="0.2">
      <c r="A30" s="57" t="s">
        <v>184</v>
      </c>
      <c r="B30" s="58"/>
      <c r="C30" s="58"/>
      <c r="D30" s="58"/>
      <c r="E30" s="15"/>
      <c r="F30" s="15"/>
      <c r="G30" s="15"/>
      <c r="H30" s="15"/>
      <c r="I30" s="15"/>
      <c r="J30" s="15"/>
      <c r="K30" s="15"/>
      <c r="L30" s="21"/>
      <c r="M30" s="51">
        <v>60</v>
      </c>
      <c r="N30" s="52"/>
      <c r="O30" s="49">
        <f>-SQRT(3)*M21*M30*S7/1000</f>
        <v>-0.58529461444376452</v>
      </c>
      <c r="P30" s="49"/>
      <c r="Q30" s="49"/>
      <c r="R30" s="49">
        <f>-SQRT(3)*M21*M30*SIN(ACOS(S7))/1000</f>
        <v>-0.31590857456979354</v>
      </c>
      <c r="S30" s="49"/>
      <c r="T30" s="50"/>
      <c r="U30" s="51">
        <v>60</v>
      </c>
      <c r="V30" s="52"/>
      <c r="W30" s="49">
        <f>-SQRT(3)*U21*U30*AA7/1000</f>
        <v>-0.57614939495092432</v>
      </c>
      <c r="X30" s="49"/>
      <c r="Y30" s="49"/>
      <c r="Z30" s="49">
        <f>-SQRT(3)*U21*U30*SIN(ACOS(AA7))/1000</f>
        <v>-0.31097250787309821</v>
      </c>
      <c r="AA30" s="49"/>
      <c r="AB30" s="50"/>
      <c r="AC30" s="51">
        <v>60</v>
      </c>
      <c r="AD30" s="52"/>
      <c r="AE30" s="49">
        <f>-SQRT(3)*AC21*AC30*AI7/1000</f>
        <v>-0.57614939495092432</v>
      </c>
      <c r="AF30" s="49"/>
      <c r="AG30" s="49"/>
      <c r="AH30" s="49">
        <f>-SQRT(3)*AC21*AC30*SIN(ACOS(AI7))/1000</f>
        <v>-0.31097250787309821</v>
      </c>
      <c r="AI30" s="49"/>
      <c r="AJ30" s="50"/>
      <c r="AK30" s="51">
        <v>40</v>
      </c>
      <c r="AL30" s="52"/>
      <c r="AM30" s="49">
        <f>-SQRT(3)*AK21*AK30*AQ7/1000</f>
        <v>-0.3840995966339496</v>
      </c>
      <c r="AN30" s="49"/>
      <c r="AO30" s="49"/>
      <c r="AP30" s="49">
        <f>-SQRT(3)*AK21*AK30*SIN(ACOS(AQ7))/1000</f>
        <v>-0.20731500524873214</v>
      </c>
      <c r="AQ30" s="49"/>
      <c r="AR30" s="50"/>
    </row>
    <row r="31" spans="1:44" x14ac:dyDescent="0.2">
      <c r="A31" s="57" t="s">
        <v>185</v>
      </c>
      <c r="B31" s="58"/>
      <c r="C31" s="58"/>
      <c r="D31" s="58"/>
      <c r="E31" s="15"/>
      <c r="F31" s="15"/>
      <c r="G31" s="15"/>
      <c r="H31" s="15"/>
      <c r="I31" s="15"/>
      <c r="J31" s="15"/>
      <c r="K31" s="15"/>
      <c r="L31" s="21"/>
      <c r="M31" s="51">
        <v>0</v>
      </c>
      <c r="N31" s="52"/>
      <c r="O31" s="49">
        <f>-SQRT(3)*M21*M31*S7/1000</f>
        <v>0</v>
      </c>
      <c r="P31" s="49"/>
      <c r="Q31" s="49"/>
      <c r="R31" s="49">
        <f>-SQRT(3)*M21*M31*SIN(ACOS(S7))/1000</f>
        <v>0</v>
      </c>
      <c r="S31" s="49"/>
      <c r="T31" s="50"/>
      <c r="U31" s="51">
        <v>2</v>
      </c>
      <c r="V31" s="52"/>
      <c r="W31" s="49">
        <f>-SQRT(3)*U21*U31*AA7/1000</f>
        <v>-1.9204979831697482E-2</v>
      </c>
      <c r="X31" s="49"/>
      <c r="Y31" s="49"/>
      <c r="Z31" s="49">
        <f>-SQRT(3)*U21*U31*SIN(ACOS(AA7))/1000</f>
        <v>-1.0365750262436607E-2</v>
      </c>
      <c r="AA31" s="49"/>
      <c r="AB31" s="50"/>
      <c r="AC31" s="51">
        <v>2</v>
      </c>
      <c r="AD31" s="52"/>
      <c r="AE31" s="49">
        <f>-SQRT(3)*AC21*AC31*AI7/1000</f>
        <v>-1.9204979831697482E-2</v>
      </c>
      <c r="AF31" s="49"/>
      <c r="AG31" s="49"/>
      <c r="AH31" s="49">
        <f>-SQRT(3)*AC21*AC31*SIN(ACOS(AI7))/1000</f>
        <v>-1.0365750262436607E-2</v>
      </c>
      <c r="AI31" s="49"/>
      <c r="AJ31" s="50"/>
      <c r="AK31" s="51">
        <v>2</v>
      </c>
      <c r="AL31" s="52"/>
      <c r="AM31" s="49">
        <f>-SQRT(3)*AK21*AK31*AQ7/1000</f>
        <v>-1.9204979831697482E-2</v>
      </c>
      <c r="AN31" s="49"/>
      <c r="AO31" s="49"/>
      <c r="AP31" s="49">
        <f>-SQRT(3)*AK21*AK31*SIN(ACOS(AQ7))/1000</f>
        <v>-1.0365750262436607E-2</v>
      </c>
      <c r="AQ31" s="49"/>
      <c r="AR31" s="50"/>
    </row>
    <row r="32" spans="1:44" x14ac:dyDescent="0.2">
      <c r="A32" s="57" t="s">
        <v>186</v>
      </c>
      <c r="B32" s="58"/>
      <c r="C32" s="58"/>
      <c r="D32" s="58"/>
      <c r="E32" s="15"/>
      <c r="F32" s="15"/>
      <c r="G32" s="15"/>
      <c r="H32" s="15"/>
      <c r="I32" s="15"/>
      <c r="J32" s="15"/>
      <c r="K32" s="15"/>
      <c r="L32" s="21"/>
      <c r="M32" s="51">
        <v>41</v>
      </c>
      <c r="N32" s="52"/>
      <c r="O32" s="49">
        <f>-SQRT(3)*M21*M32*S7/1000</f>
        <v>-0.39995131986990573</v>
      </c>
      <c r="P32" s="49"/>
      <c r="Q32" s="49"/>
      <c r="R32" s="49">
        <f>-SQRT(3)*M21*M32*SIN(ACOS(S7))/1000</f>
        <v>-0.21587085928935892</v>
      </c>
      <c r="S32" s="49"/>
      <c r="T32" s="50"/>
      <c r="U32" s="51">
        <v>43</v>
      </c>
      <c r="V32" s="52"/>
      <c r="W32" s="49">
        <f>-SQRT(3)*U21*U32*AA7/1000</f>
        <v>-0.41290706638149582</v>
      </c>
      <c r="X32" s="49"/>
      <c r="Y32" s="49"/>
      <c r="Z32" s="49">
        <f>-SQRT(3)*U21*U32*SIN(ACOS(AA7))/1000</f>
        <v>-0.22286363064238707</v>
      </c>
      <c r="AA32" s="49"/>
      <c r="AB32" s="50"/>
      <c r="AC32" s="51">
        <v>42</v>
      </c>
      <c r="AD32" s="52"/>
      <c r="AE32" s="49">
        <f>-SQRT(3)*AC21*AC32*AI7/1000</f>
        <v>-0.40330457646564716</v>
      </c>
      <c r="AF32" s="49"/>
      <c r="AG32" s="49"/>
      <c r="AH32" s="49">
        <f>-SQRT(3)*AC21*AC32*SIN(ACOS(AI7))/1000</f>
        <v>-0.21768075551116878</v>
      </c>
      <c r="AI32" s="49"/>
      <c r="AJ32" s="50"/>
      <c r="AK32" s="51">
        <v>42</v>
      </c>
      <c r="AL32" s="52"/>
      <c r="AM32" s="49">
        <f>-SQRT(3)*AK21*AK32*AQ7/1000</f>
        <v>-0.40330457646564716</v>
      </c>
      <c r="AN32" s="49"/>
      <c r="AO32" s="49"/>
      <c r="AP32" s="49">
        <f>-SQRT(3)*AK21*AK32*SIN(ACOS(AQ7))/1000</f>
        <v>-0.21768075551116878</v>
      </c>
      <c r="AQ32" s="49"/>
      <c r="AR32" s="50"/>
    </row>
    <row r="33" spans="1:44" x14ac:dyDescent="0.2">
      <c r="A33" s="57" t="s">
        <v>187</v>
      </c>
      <c r="B33" s="58"/>
      <c r="C33" s="58"/>
      <c r="D33" s="58"/>
      <c r="E33" s="15"/>
      <c r="F33" s="15"/>
      <c r="G33" s="15"/>
      <c r="H33" s="15"/>
      <c r="I33" s="15"/>
      <c r="J33" s="15"/>
      <c r="K33" s="15"/>
      <c r="L33" s="21"/>
      <c r="M33" s="51">
        <v>8</v>
      </c>
      <c r="N33" s="52"/>
      <c r="O33" s="49">
        <f>-SQRT(3)*M21*M33*S7/1000</f>
        <v>-7.8039281925835272E-2</v>
      </c>
      <c r="P33" s="49"/>
      <c r="Q33" s="49"/>
      <c r="R33" s="49">
        <f>-SQRT(3)*M21*M33*SIN(ACOS(S7))/1000</f>
        <v>-4.2121143275972474E-2</v>
      </c>
      <c r="S33" s="49"/>
      <c r="T33" s="50"/>
      <c r="U33" s="51">
        <v>8</v>
      </c>
      <c r="V33" s="52"/>
      <c r="W33" s="49">
        <f>-SQRT(3)*U21*U33*AA7/1000</f>
        <v>-7.6819919326789929E-2</v>
      </c>
      <c r="X33" s="49"/>
      <c r="Y33" s="49"/>
      <c r="Z33" s="49">
        <f>-SQRT(3)*U21*U33*SIN(ACOS(AA7))/1000</f>
        <v>-4.1463001049746429E-2</v>
      </c>
      <c r="AA33" s="49"/>
      <c r="AB33" s="50"/>
      <c r="AC33" s="51">
        <v>8</v>
      </c>
      <c r="AD33" s="52"/>
      <c r="AE33" s="49">
        <f>-SQRT(3)*AC21*AC33*AI7/1000</f>
        <v>-7.6819919326789929E-2</v>
      </c>
      <c r="AF33" s="49"/>
      <c r="AG33" s="49"/>
      <c r="AH33" s="49">
        <f>-SQRT(3)*AC21*AC33*SIN(ACOS(AI7))/1000</f>
        <v>-4.1463001049746429E-2</v>
      </c>
      <c r="AI33" s="49"/>
      <c r="AJ33" s="50"/>
      <c r="AK33" s="51">
        <v>8</v>
      </c>
      <c r="AL33" s="52"/>
      <c r="AM33" s="49">
        <f>-SQRT(3)*AK21*AK33*AQ7/1000</f>
        <v>-7.6819919326789929E-2</v>
      </c>
      <c r="AN33" s="49"/>
      <c r="AO33" s="49"/>
      <c r="AP33" s="49">
        <f>-SQRT(3)*AK21*AK33*SIN(ACOS(AQ7))/1000</f>
        <v>-4.1463001049746429E-2</v>
      </c>
      <c r="AQ33" s="49"/>
      <c r="AR33" s="50"/>
    </row>
    <row r="34" spans="1:44" x14ac:dyDescent="0.2">
      <c r="A34" s="57" t="s">
        <v>188</v>
      </c>
      <c r="B34" s="58"/>
      <c r="C34" s="58"/>
      <c r="D34" s="58"/>
      <c r="E34" s="15">
        <v>48.5</v>
      </c>
      <c r="F34" s="15">
        <v>0.5</v>
      </c>
      <c r="G34" s="15">
        <v>48.9</v>
      </c>
      <c r="H34" s="15">
        <v>20</v>
      </c>
      <c r="I34" s="15"/>
      <c r="J34" s="15"/>
      <c r="K34" s="15"/>
      <c r="L34" s="21"/>
      <c r="M34" s="51">
        <v>71</v>
      </c>
      <c r="N34" s="52"/>
      <c r="O34" s="49">
        <f>-SQRT(3)*M21*M34*S7/1000</f>
        <v>-0.69259862709178788</v>
      </c>
      <c r="P34" s="49"/>
      <c r="Q34" s="49"/>
      <c r="R34" s="49">
        <f>-SQRT(3)*M21*M34*SIN(ACOS(S7))/1000</f>
        <v>-0.37382514657425564</v>
      </c>
      <c r="S34" s="49"/>
      <c r="T34" s="50"/>
      <c r="U34" s="51">
        <v>64</v>
      </c>
      <c r="V34" s="52"/>
      <c r="W34" s="49">
        <f>-SQRT(3)*U21*U34*AA7/1000</f>
        <v>-0.61455935461431943</v>
      </c>
      <c r="X34" s="49"/>
      <c r="Y34" s="49"/>
      <c r="Z34" s="49">
        <f>-SQRT(3)*U21*U34*SIN(ACOS(AA7))/1000</f>
        <v>-0.33170400839797143</v>
      </c>
      <c r="AA34" s="49"/>
      <c r="AB34" s="50"/>
      <c r="AC34" s="51">
        <v>76</v>
      </c>
      <c r="AD34" s="52"/>
      <c r="AE34" s="49">
        <f>-SQRT(3)*AC21*AC34*AI7/1000</f>
        <v>-0.72978923360450421</v>
      </c>
      <c r="AF34" s="49"/>
      <c r="AG34" s="49"/>
      <c r="AH34" s="49">
        <f>-SQRT(3)*AC21*AC34*SIN(ACOS(AI7))/1000</f>
        <v>-0.39389850997259107</v>
      </c>
      <c r="AI34" s="49"/>
      <c r="AJ34" s="50"/>
      <c r="AK34" s="51">
        <v>71</v>
      </c>
      <c r="AL34" s="52"/>
      <c r="AM34" s="49">
        <f>-SQRT(3)*AK21*AK34*AQ7/1000</f>
        <v>-0.68177678402526065</v>
      </c>
      <c r="AN34" s="49"/>
      <c r="AO34" s="49"/>
      <c r="AP34" s="49">
        <f>-SQRT(3)*AK21*AK34*SIN(ACOS(AQ7))/1000</f>
        <v>-0.36798413431649957</v>
      </c>
      <c r="AQ34" s="49"/>
      <c r="AR34" s="50"/>
    </row>
    <row r="35" spans="1:44" x14ac:dyDescent="0.2">
      <c r="A35" s="57" t="s">
        <v>189</v>
      </c>
      <c r="B35" s="58"/>
      <c r="C35" s="58"/>
      <c r="D35" s="58"/>
      <c r="E35" s="15">
        <v>48.5</v>
      </c>
      <c r="F35" s="15">
        <v>0.5</v>
      </c>
      <c r="G35" s="15">
        <v>48.9</v>
      </c>
      <c r="H35" s="15">
        <v>20</v>
      </c>
      <c r="I35" s="15"/>
      <c r="J35" s="15"/>
      <c r="K35" s="15"/>
      <c r="L35" s="21"/>
      <c r="M35" s="51">
        <v>60</v>
      </c>
      <c r="N35" s="52"/>
      <c r="O35" s="49">
        <f>-SQRT(3)*M21*M35*S7/1000</f>
        <v>-0.58529461444376452</v>
      </c>
      <c r="P35" s="49"/>
      <c r="Q35" s="49"/>
      <c r="R35" s="49">
        <f>-SQRT(3)*M21*M35*SIN(ACOS(S7))/1000</f>
        <v>-0.31590857456979354</v>
      </c>
      <c r="S35" s="49"/>
      <c r="T35" s="50"/>
      <c r="U35" s="51">
        <v>60</v>
      </c>
      <c r="V35" s="52"/>
      <c r="W35" s="49">
        <f>-SQRT(3)*U21*U35*AA7/1000</f>
        <v>-0.57614939495092432</v>
      </c>
      <c r="X35" s="49"/>
      <c r="Y35" s="49"/>
      <c r="Z35" s="49">
        <f>-SQRT(3)*U21*U35*SIN(ACOS(AA7))/1000</f>
        <v>-0.31097250787309821</v>
      </c>
      <c r="AA35" s="49"/>
      <c r="AB35" s="50"/>
      <c r="AC35" s="51">
        <v>60</v>
      </c>
      <c r="AD35" s="52"/>
      <c r="AE35" s="49">
        <f>-SQRT(3)*AC21*AC35*AI7/1000</f>
        <v>-0.57614939495092432</v>
      </c>
      <c r="AF35" s="49"/>
      <c r="AG35" s="49"/>
      <c r="AH35" s="49">
        <f>-SQRT(3)*AC21*AC35*SIN(ACOS(AI7))/1000</f>
        <v>-0.31097250787309821</v>
      </c>
      <c r="AI35" s="49"/>
      <c r="AJ35" s="50"/>
      <c r="AK35" s="51">
        <v>40</v>
      </c>
      <c r="AL35" s="52"/>
      <c r="AM35" s="49">
        <f>-SQRT(3)*AK21*AK35*AQ7/1000</f>
        <v>-0.3840995966339496</v>
      </c>
      <c r="AN35" s="49"/>
      <c r="AO35" s="49"/>
      <c r="AP35" s="49">
        <f>-SQRT(3)*AK21*AK35*SIN(ACOS(AQ7))/1000</f>
        <v>-0.20731500524873214</v>
      </c>
      <c r="AQ35" s="49"/>
      <c r="AR35" s="50"/>
    </row>
    <row r="36" spans="1:44" x14ac:dyDescent="0.2">
      <c r="A36" s="57" t="s">
        <v>190</v>
      </c>
      <c r="B36" s="58"/>
      <c r="C36" s="58"/>
      <c r="D36" s="58"/>
      <c r="E36" s="15"/>
      <c r="F36" s="15"/>
      <c r="G36" s="15"/>
      <c r="H36" s="15"/>
      <c r="I36" s="15"/>
      <c r="J36" s="15"/>
      <c r="K36" s="15"/>
      <c r="L36" s="21"/>
      <c r="M36" s="51">
        <v>0</v>
      </c>
      <c r="N36" s="52"/>
      <c r="O36" s="49">
        <f>-SQRT(3)*M21*M36*S7/1000</f>
        <v>0</v>
      </c>
      <c r="P36" s="49"/>
      <c r="Q36" s="49"/>
      <c r="R36" s="49">
        <f>-SQRT(3)*M21*M36*SIN(ACOS(S7))/1000</f>
        <v>0</v>
      </c>
      <c r="S36" s="49"/>
      <c r="T36" s="50"/>
      <c r="U36" s="51">
        <v>0</v>
      </c>
      <c r="V36" s="52"/>
      <c r="W36" s="49">
        <f>-SQRT(3)*U21*U36*AA7/1000</f>
        <v>0</v>
      </c>
      <c r="X36" s="49"/>
      <c r="Y36" s="49"/>
      <c r="Z36" s="49">
        <f>-SQRT(3)*U21*U36*SIN(ACOS(AA7))/1000</f>
        <v>0</v>
      </c>
      <c r="AA36" s="49"/>
      <c r="AB36" s="50"/>
      <c r="AC36" s="51">
        <v>0</v>
      </c>
      <c r="AD36" s="52"/>
      <c r="AE36" s="49">
        <f>-SQRT(3)*AC21*AC36*AI7/1000</f>
        <v>0</v>
      </c>
      <c r="AF36" s="49"/>
      <c r="AG36" s="49"/>
      <c r="AH36" s="49">
        <f>-SQRT(3)*AC21*AC36*SIN(ACOS(AI7))/1000</f>
        <v>0</v>
      </c>
      <c r="AI36" s="49"/>
      <c r="AJ36" s="50"/>
      <c r="AK36" s="51">
        <v>0</v>
      </c>
      <c r="AL36" s="52"/>
      <c r="AM36" s="49">
        <f>-SQRT(3)*AK21*AK36*AQ7/1000</f>
        <v>0</v>
      </c>
      <c r="AN36" s="49"/>
      <c r="AO36" s="49"/>
      <c r="AP36" s="49">
        <f>-SQRT(3)*AK21*AK36*SIN(ACOS(AQ7))/1000</f>
        <v>0</v>
      </c>
      <c r="AQ36" s="49"/>
      <c r="AR36" s="50"/>
    </row>
    <row r="37" spans="1:44" x14ac:dyDescent="0.2">
      <c r="A37" s="57" t="s">
        <v>191</v>
      </c>
      <c r="B37" s="58"/>
      <c r="C37" s="58"/>
      <c r="D37" s="58"/>
      <c r="E37" s="15">
        <v>48.5</v>
      </c>
      <c r="F37" s="15">
        <v>0.5</v>
      </c>
      <c r="G37" s="15">
        <v>48.9</v>
      </c>
      <c r="H37" s="15">
        <v>20</v>
      </c>
      <c r="I37" s="15"/>
      <c r="J37" s="15"/>
      <c r="K37" s="15"/>
      <c r="L37" s="21"/>
      <c r="M37" s="51">
        <v>0</v>
      </c>
      <c r="N37" s="52"/>
      <c r="O37" s="49">
        <f>-SQRT(3)*M21*M37*S7/1000</f>
        <v>0</v>
      </c>
      <c r="P37" s="49"/>
      <c r="Q37" s="49"/>
      <c r="R37" s="49">
        <f>-SQRT(3)*M21*M37*SIN(ACOS(S7))/1000</f>
        <v>0</v>
      </c>
      <c r="S37" s="49"/>
      <c r="T37" s="50"/>
      <c r="U37" s="51">
        <v>0</v>
      </c>
      <c r="V37" s="52"/>
      <c r="W37" s="49">
        <f>-SQRT(3)*U21*U37*AA7/1000</f>
        <v>0</v>
      </c>
      <c r="X37" s="49"/>
      <c r="Y37" s="49"/>
      <c r="Z37" s="49">
        <f>-SQRT(3)*U21*U37*SIN(ACOS(AA7))/1000</f>
        <v>0</v>
      </c>
      <c r="AA37" s="49"/>
      <c r="AB37" s="50"/>
      <c r="AC37" s="51">
        <v>0</v>
      </c>
      <c r="AD37" s="52"/>
      <c r="AE37" s="49">
        <f>-SQRT(3)*AC21*AC37*AI7/1000</f>
        <v>0</v>
      </c>
      <c r="AF37" s="49"/>
      <c r="AG37" s="49"/>
      <c r="AH37" s="49">
        <f>-SQRT(3)*AC21*AC37*SIN(ACOS(AI7))/1000</f>
        <v>0</v>
      </c>
      <c r="AI37" s="49"/>
      <c r="AJ37" s="50"/>
      <c r="AK37" s="51">
        <v>0</v>
      </c>
      <c r="AL37" s="52"/>
      <c r="AM37" s="49">
        <f>-SQRT(3)*AK21*AK37*AQ7/1000</f>
        <v>0</v>
      </c>
      <c r="AN37" s="49"/>
      <c r="AO37" s="49"/>
      <c r="AP37" s="49">
        <f>-SQRT(3)*AK21*AK37*SIN(ACOS(AQ7))/1000</f>
        <v>0</v>
      </c>
      <c r="AQ37" s="49"/>
      <c r="AR37" s="50"/>
    </row>
    <row r="38" spans="1:44" x14ac:dyDescent="0.2">
      <c r="A38" s="57" t="s">
        <v>192</v>
      </c>
      <c r="B38" s="58"/>
      <c r="C38" s="58"/>
      <c r="D38" s="58"/>
      <c r="E38" s="15"/>
      <c r="F38" s="15"/>
      <c r="G38" s="15"/>
      <c r="H38" s="15"/>
      <c r="I38" s="15"/>
      <c r="J38" s="15"/>
      <c r="K38" s="15"/>
      <c r="L38" s="21"/>
      <c r="M38" s="51">
        <v>0</v>
      </c>
      <c r="N38" s="52"/>
      <c r="O38" s="49">
        <f>-SQRT(3)*M21*M38*S7/1000</f>
        <v>0</v>
      </c>
      <c r="P38" s="49"/>
      <c r="Q38" s="49"/>
      <c r="R38" s="49">
        <f>-SQRT(3)*M21*M38*SIN(ACOS(S7))/1000</f>
        <v>0</v>
      </c>
      <c r="S38" s="49"/>
      <c r="T38" s="50"/>
      <c r="U38" s="51">
        <v>0</v>
      </c>
      <c r="V38" s="52"/>
      <c r="W38" s="49">
        <f>-SQRT(3)*U21*U38*AA7/1000</f>
        <v>0</v>
      </c>
      <c r="X38" s="49"/>
      <c r="Y38" s="49"/>
      <c r="Z38" s="49">
        <f>-SQRT(3)*U21*U38*SIN(ACOS(AA7))/1000</f>
        <v>0</v>
      </c>
      <c r="AA38" s="49"/>
      <c r="AB38" s="50"/>
      <c r="AC38" s="51">
        <v>0</v>
      </c>
      <c r="AD38" s="52"/>
      <c r="AE38" s="49">
        <f>-SQRT(3)*AC21*AC38*AI7/1000</f>
        <v>0</v>
      </c>
      <c r="AF38" s="49"/>
      <c r="AG38" s="49"/>
      <c r="AH38" s="49">
        <f>-SQRT(3)*AC21*AC38*SIN(ACOS(AI7))/1000</f>
        <v>0</v>
      </c>
      <c r="AI38" s="49"/>
      <c r="AJ38" s="50"/>
      <c r="AK38" s="51">
        <v>0</v>
      </c>
      <c r="AL38" s="52"/>
      <c r="AM38" s="49">
        <f>-SQRT(3)*AK21*AK38*AQ7/1000</f>
        <v>0</v>
      </c>
      <c r="AN38" s="49"/>
      <c r="AO38" s="49"/>
      <c r="AP38" s="49">
        <f>-SQRT(3)*AK21*AK38*SIN(ACOS(AQ7))/1000</f>
        <v>0</v>
      </c>
      <c r="AQ38" s="49"/>
      <c r="AR38" s="50"/>
    </row>
    <row r="39" spans="1:44" x14ac:dyDescent="0.2">
      <c r="A39" s="57" t="s">
        <v>193</v>
      </c>
      <c r="B39" s="58"/>
      <c r="C39" s="58"/>
      <c r="D39" s="58"/>
      <c r="E39" s="15"/>
      <c r="F39" s="15"/>
      <c r="G39" s="15"/>
      <c r="H39" s="15"/>
      <c r="I39" s="15"/>
      <c r="J39" s="15"/>
      <c r="K39" s="15"/>
      <c r="L39" s="21"/>
      <c r="M39" s="51">
        <v>120</v>
      </c>
      <c r="N39" s="52"/>
      <c r="O39" s="49">
        <f>-SQRT(3)*M21*M39*S7/1000</f>
        <v>-1.170589228887529</v>
      </c>
      <c r="P39" s="49"/>
      <c r="Q39" s="49"/>
      <c r="R39" s="49">
        <f>-SQRT(3)*M21*M39*SIN(ACOS(S7))/1000</f>
        <v>-0.63181714913958709</v>
      </c>
      <c r="S39" s="49"/>
      <c r="T39" s="50"/>
      <c r="U39" s="51">
        <v>95</v>
      </c>
      <c r="V39" s="52"/>
      <c r="W39" s="49">
        <f>-SQRT(3)*U21*U39*AA7/1000</f>
        <v>-0.91223654200563042</v>
      </c>
      <c r="X39" s="49"/>
      <c r="Y39" s="49"/>
      <c r="Z39" s="49">
        <f>-SQRT(3)*U21*U39*SIN(ACOS(AA7))/1000</f>
        <v>-0.49237313746573891</v>
      </c>
      <c r="AA39" s="49"/>
      <c r="AB39" s="50"/>
      <c r="AC39" s="51">
        <v>105</v>
      </c>
      <c r="AD39" s="52"/>
      <c r="AE39" s="49">
        <f>-SQRT(3)*AC21*AC39*AI7/1000</f>
        <v>-1.0082614411641178</v>
      </c>
      <c r="AF39" s="49"/>
      <c r="AG39" s="49"/>
      <c r="AH39" s="49">
        <f>-SQRT(3)*AC21*AC39*SIN(ACOS(AI7))/1000</f>
        <v>-0.54420188877792186</v>
      </c>
      <c r="AI39" s="49"/>
      <c r="AJ39" s="50"/>
      <c r="AK39" s="51">
        <v>92</v>
      </c>
      <c r="AL39" s="52"/>
      <c r="AM39" s="49">
        <f>-SQRT(3)*AK21*AK39*AQ7/1000</f>
        <v>-0.88342907225808398</v>
      </c>
      <c r="AN39" s="49"/>
      <c r="AO39" s="49"/>
      <c r="AP39" s="49">
        <f>-SQRT(3)*AK21*AK39*SIN(ACOS(AQ7))/1000</f>
        <v>-0.47682451207208393</v>
      </c>
      <c r="AQ39" s="49"/>
      <c r="AR39" s="50"/>
    </row>
    <row r="40" spans="1:44" ht="13.5" thickBot="1" x14ac:dyDescent="0.25">
      <c r="A40" s="74" t="s">
        <v>64</v>
      </c>
      <c r="B40" s="75"/>
      <c r="C40" s="75"/>
      <c r="D40" s="75"/>
      <c r="E40" s="76"/>
      <c r="F40" s="76"/>
      <c r="G40" s="76"/>
      <c r="H40" s="76"/>
      <c r="I40" s="76"/>
      <c r="J40" s="76"/>
      <c r="K40" s="76"/>
      <c r="L40" s="77"/>
      <c r="M40" s="65"/>
      <c r="N40" s="66"/>
      <c r="O40" s="63">
        <f>SUM(O27:Q39)</f>
        <v>-8.7794192166564811E-2</v>
      </c>
      <c r="P40" s="63"/>
      <c r="Q40" s="63"/>
      <c r="R40" s="63">
        <f>SUM(R27:T39)</f>
        <v>-4.7386286185469362E-2</v>
      </c>
      <c r="S40" s="63"/>
      <c r="T40" s="64"/>
      <c r="U40" s="65"/>
      <c r="V40" s="66"/>
      <c r="W40" s="63">
        <f>SUM(W27:Y39)</f>
        <v>-2.8807469747545889E-2</v>
      </c>
      <c r="X40" s="63"/>
      <c r="Y40" s="63"/>
      <c r="Z40" s="63">
        <f>SUM(Z27:AB39)</f>
        <v>-1.5548625393654869E-2</v>
      </c>
      <c r="AA40" s="63"/>
      <c r="AB40" s="64"/>
      <c r="AC40" s="65"/>
      <c r="AD40" s="66"/>
      <c r="AE40" s="63">
        <f>SUM(AE27:AG39)</f>
        <v>-1.9204979831697444E-2</v>
      </c>
      <c r="AF40" s="63"/>
      <c r="AG40" s="63"/>
      <c r="AH40" s="63">
        <f>SUM(AH27:AJ39)</f>
        <v>-1.0365750262437246E-2</v>
      </c>
      <c r="AI40" s="63"/>
      <c r="AJ40" s="64"/>
      <c r="AK40" s="65"/>
      <c r="AL40" s="66"/>
      <c r="AM40" s="63">
        <f>SUM(AM27:AO39)</f>
        <v>9.6024899158491106E-3</v>
      </c>
      <c r="AN40" s="63"/>
      <c r="AO40" s="63"/>
      <c r="AP40" s="63">
        <f>SUM(AP27:AR39)</f>
        <v>5.1828751312181232E-3</v>
      </c>
      <c r="AQ40" s="63"/>
      <c r="AR40" s="64"/>
    </row>
    <row r="41" spans="1:44" x14ac:dyDescent="0.2">
      <c r="A41" s="67" t="s">
        <v>65</v>
      </c>
      <c r="B41" s="68"/>
      <c r="C41" s="68"/>
      <c r="D41" s="68"/>
      <c r="E41" s="35"/>
      <c r="F41" s="35"/>
      <c r="G41" s="35"/>
      <c r="H41" s="35"/>
      <c r="I41" s="35"/>
      <c r="J41" s="35"/>
      <c r="K41" s="35"/>
      <c r="L41" s="69"/>
      <c r="M41" s="70"/>
      <c r="N41" s="71"/>
      <c r="O41" s="72"/>
      <c r="P41" s="72"/>
      <c r="Q41" s="72"/>
      <c r="R41" s="72"/>
      <c r="S41" s="72"/>
      <c r="T41" s="73"/>
      <c r="U41" s="70"/>
      <c r="V41" s="71"/>
      <c r="W41" s="72"/>
      <c r="X41" s="72"/>
      <c r="Y41" s="72"/>
      <c r="Z41" s="72"/>
      <c r="AA41" s="72"/>
      <c r="AB41" s="73"/>
      <c r="AC41" s="70"/>
      <c r="AD41" s="71"/>
      <c r="AE41" s="72"/>
      <c r="AF41" s="72"/>
      <c r="AG41" s="72"/>
      <c r="AH41" s="72"/>
      <c r="AI41" s="72"/>
      <c r="AJ41" s="73"/>
      <c r="AK41" s="70"/>
      <c r="AL41" s="71"/>
      <c r="AM41" s="72"/>
      <c r="AN41" s="72"/>
      <c r="AO41" s="72"/>
      <c r="AP41" s="72"/>
      <c r="AQ41" s="72"/>
      <c r="AR41" s="73"/>
    </row>
    <row r="42" spans="1:44" x14ac:dyDescent="0.2">
      <c r="A42" s="57" t="s">
        <v>66</v>
      </c>
      <c r="B42" s="58"/>
      <c r="C42" s="58"/>
      <c r="D42" s="58"/>
      <c r="E42" s="15"/>
      <c r="F42" s="15"/>
      <c r="G42" s="15"/>
      <c r="H42" s="15"/>
      <c r="I42" s="15"/>
      <c r="J42" s="15"/>
      <c r="K42" s="15"/>
      <c r="L42" s="21"/>
      <c r="M42" s="61">
        <f>M10</f>
        <v>130</v>
      </c>
      <c r="N42" s="62"/>
      <c r="O42" s="59">
        <f>O10</f>
        <v>1.3978343457989779</v>
      </c>
      <c r="P42" s="59"/>
      <c r="Q42" s="59"/>
      <c r="R42" s="59">
        <f>Q10</f>
        <v>0.35033013515024919</v>
      </c>
      <c r="S42" s="59"/>
      <c r="T42" s="60"/>
      <c r="U42" s="61">
        <f>U10</f>
        <v>150</v>
      </c>
      <c r="V42" s="62"/>
      <c r="W42" s="59">
        <f>W10</f>
        <v>1.6128857836142054</v>
      </c>
      <c r="X42" s="59"/>
      <c r="Y42" s="59"/>
      <c r="Z42" s="59">
        <f>Y10</f>
        <v>0.40422707901951827</v>
      </c>
      <c r="AA42" s="59"/>
      <c r="AB42" s="60"/>
      <c r="AC42" s="61">
        <f>AC10</f>
        <v>133</v>
      </c>
      <c r="AD42" s="62"/>
      <c r="AE42" s="59">
        <f>AE10</f>
        <v>1.430092061471262</v>
      </c>
      <c r="AF42" s="59"/>
      <c r="AG42" s="59"/>
      <c r="AH42" s="59">
        <f>AG10</f>
        <v>0.35841467673063954</v>
      </c>
      <c r="AI42" s="59"/>
      <c r="AJ42" s="60"/>
      <c r="AK42" s="61">
        <f>AK10</f>
        <v>130</v>
      </c>
      <c r="AL42" s="62"/>
      <c r="AM42" s="59">
        <f>AM10</f>
        <v>1.3978343457989779</v>
      </c>
      <c r="AN42" s="59"/>
      <c r="AO42" s="59"/>
      <c r="AP42" s="59">
        <f>AO10</f>
        <v>0.35033013515024919</v>
      </c>
      <c r="AQ42" s="59"/>
      <c r="AR42" s="60"/>
    </row>
    <row r="43" spans="1:44" x14ac:dyDescent="0.2">
      <c r="A43" s="57" t="s">
        <v>194</v>
      </c>
      <c r="B43" s="58"/>
      <c r="C43" s="58"/>
      <c r="D43" s="58"/>
      <c r="E43" s="15"/>
      <c r="F43" s="15"/>
      <c r="G43" s="15"/>
      <c r="H43" s="15"/>
      <c r="I43" s="15"/>
      <c r="J43" s="15"/>
      <c r="K43" s="15"/>
      <c r="L43" s="21"/>
      <c r="M43" s="51">
        <v>25</v>
      </c>
      <c r="N43" s="52"/>
      <c r="O43" s="49">
        <f>-SQRT(3)*M22*M43*S10/1000</f>
        <v>-0.26881429726903422</v>
      </c>
      <c r="P43" s="49"/>
      <c r="Q43" s="49"/>
      <c r="R43" s="49">
        <f>-SQRT(3)*M22*M43*SIN(ACOS(S10))/1000</f>
        <v>-6.7371179836586373E-2</v>
      </c>
      <c r="S43" s="49"/>
      <c r="T43" s="50"/>
      <c r="U43" s="51">
        <v>40</v>
      </c>
      <c r="V43" s="52"/>
      <c r="W43" s="49">
        <f>-SQRT(3)*U22*U43*AA10/1000</f>
        <v>-0.4301028756304548</v>
      </c>
      <c r="X43" s="49"/>
      <c r="Y43" s="49"/>
      <c r="Z43" s="49">
        <f>-SQRT(3)*U22*U43*SIN(ACOS(AA10))/1000</f>
        <v>-0.10779388773853821</v>
      </c>
      <c r="AA43" s="49"/>
      <c r="AB43" s="50"/>
      <c r="AC43" s="51">
        <v>25</v>
      </c>
      <c r="AD43" s="52"/>
      <c r="AE43" s="49">
        <f>-SQRT(3)*AC22*AC43*AI10/1000</f>
        <v>-0.26881429726903422</v>
      </c>
      <c r="AF43" s="49"/>
      <c r="AG43" s="49"/>
      <c r="AH43" s="49">
        <f>-SQRT(3)*AC22*AC43*SIN(ACOS(AI10))/1000</f>
        <v>-6.7371179836586373E-2</v>
      </c>
      <c r="AI43" s="49"/>
      <c r="AJ43" s="50"/>
      <c r="AK43" s="51">
        <v>25</v>
      </c>
      <c r="AL43" s="52"/>
      <c r="AM43" s="49">
        <f>-SQRT(3)*AK22*AK43*AQ10/1000</f>
        <v>-0.26881429726903422</v>
      </c>
      <c r="AN43" s="49"/>
      <c r="AO43" s="49"/>
      <c r="AP43" s="49">
        <f>-SQRT(3)*AK22*AK43*SIN(ACOS(AQ10))/1000</f>
        <v>-6.7371179836586373E-2</v>
      </c>
      <c r="AQ43" s="49"/>
      <c r="AR43" s="50"/>
    </row>
    <row r="44" spans="1:44" x14ac:dyDescent="0.2">
      <c r="A44" s="57" t="s">
        <v>195</v>
      </c>
      <c r="B44" s="58"/>
      <c r="C44" s="58"/>
      <c r="D44" s="58"/>
      <c r="E44" s="15"/>
      <c r="F44" s="15"/>
      <c r="G44" s="15"/>
      <c r="H44" s="15"/>
      <c r="I44" s="15"/>
      <c r="J44" s="15"/>
      <c r="K44" s="15"/>
      <c r="L44" s="21"/>
      <c r="M44" s="51">
        <v>1</v>
      </c>
      <c r="N44" s="52"/>
      <c r="O44" s="49">
        <f>-SQRT(3)*M22*M44*S10/1000</f>
        <v>-1.0752571890761368E-2</v>
      </c>
      <c r="P44" s="49"/>
      <c r="Q44" s="49"/>
      <c r="R44" s="49">
        <f>-SQRT(3)*M22*M44*SIN(ACOS(S10))/1000</f>
        <v>-2.6948471934634551E-3</v>
      </c>
      <c r="S44" s="49"/>
      <c r="T44" s="50"/>
      <c r="U44" s="51">
        <v>1</v>
      </c>
      <c r="V44" s="52"/>
      <c r="W44" s="49">
        <f>-SQRT(3)*U22*U44*AA10/1000</f>
        <v>-1.0752571890761368E-2</v>
      </c>
      <c r="X44" s="49"/>
      <c r="Y44" s="49"/>
      <c r="Z44" s="49">
        <f>-SQRT(3)*U22*U44*SIN(ACOS(AA10))/1000</f>
        <v>-2.6948471934634551E-3</v>
      </c>
      <c r="AA44" s="49"/>
      <c r="AB44" s="50"/>
      <c r="AC44" s="51">
        <v>1</v>
      </c>
      <c r="AD44" s="52"/>
      <c r="AE44" s="49">
        <f>-SQRT(3)*AC22*AC44*AI10/1000</f>
        <v>-1.0752571890761368E-2</v>
      </c>
      <c r="AF44" s="49"/>
      <c r="AG44" s="49"/>
      <c r="AH44" s="49">
        <f>-SQRT(3)*AC22*AC44*SIN(ACOS(AI10))/1000</f>
        <v>-2.6948471934634551E-3</v>
      </c>
      <c r="AI44" s="49"/>
      <c r="AJ44" s="50"/>
      <c r="AK44" s="51">
        <v>1</v>
      </c>
      <c r="AL44" s="52"/>
      <c r="AM44" s="49">
        <f>-SQRT(3)*AK22*AK44*AQ10/1000</f>
        <v>-1.0752571890761368E-2</v>
      </c>
      <c r="AN44" s="49"/>
      <c r="AO44" s="49"/>
      <c r="AP44" s="49">
        <f>-SQRT(3)*AK22*AK44*SIN(ACOS(AQ10))/1000</f>
        <v>-2.6948471934634551E-3</v>
      </c>
      <c r="AQ44" s="49"/>
      <c r="AR44" s="50"/>
    </row>
    <row r="45" spans="1:44" x14ac:dyDescent="0.2">
      <c r="A45" s="57" t="s">
        <v>196</v>
      </c>
      <c r="B45" s="58"/>
      <c r="C45" s="58"/>
      <c r="D45" s="58"/>
      <c r="E45" s="15">
        <v>48.5</v>
      </c>
      <c r="F45" s="15">
        <v>0.5</v>
      </c>
      <c r="G45" s="15">
        <v>48.9</v>
      </c>
      <c r="H45" s="15">
        <v>20</v>
      </c>
      <c r="I45" s="15"/>
      <c r="J45" s="15"/>
      <c r="K45" s="15"/>
      <c r="L45" s="21"/>
      <c r="M45" s="51">
        <v>0</v>
      </c>
      <c r="N45" s="52"/>
      <c r="O45" s="49">
        <f>-SQRT(3)*M22*M45*S10/1000</f>
        <v>0</v>
      </c>
      <c r="P45" s="49"/>
      <c r="Q45" s="49"/>
      <c r="R45" s="49">
        <f>-SQRT(3)*M22*M45*SIN(ACOS(S10))/1000</f>
        <v>0</v>
      </c>
      <c r="S45" s="49"/>
      <c r="T45" s="50"/>
      <c r="U45" s="51">
        <v>0</v>
      </c>
      <c r="V45" s="52"/>
      <c r="W45" s="49">
        <f>-SQRT(3)*U22*U45*AA10/1000</f>
        <v>0</v>
      </c>
      <c r="X45" s="49"/>
      <c r="Y45" s="49"/>
      <c r="Z45" s="49">
        <f>-SQRT(3)*U22*U45*SIN(ACOS(AA10))/1000</f>
        <v>0</v>
      </c>
      <c r="AA45" s="49"/>
      <c r="AB45" s="50"/>
      <c r="AC45" s="51">
        <v>0</v>
      </c>
      <c r="AD45" s="52"/>
      <c r="AE45" s="49">
        <f>-SQRT(3)*AC22*AC45*AI10/1000</f>
        <v>0</v>
      </c>
      <c r="AF45" s="49"/>
      <c r="AG45" s="49"/>
      <c r="AH45" s="49">
        <f>-SQRT(3)*AC22*AC45*SIN(ACOS(AI10))/1000</f>
        <v>0</v>
      </c>
      <c r="AI45" s="49"/>
      <c r="AJ45" s="50"/>
      <c r="AK45" s="51">
        <v>0</v>
      </c>
      <c r="AL45" s="52"/>
      <c r="AM45" s="49">
        <f>-SQRT(3)*AK22*AK45*AQ10/1000</f>
        <v>0</v>
      </c>
      <c r="AN45" s="49"/>
      <c r="AO45" s="49"/>
      <c r="AP45" s="49">
        <f>-SQRT(3)*AK22*AK45*SIN(ACOS(AQ10))/1000</f>
        <v>0</v>
      </c>
      <c r="AQ45" s="49"/>
      <c r="AR45" s="50"/>
    </row>
    <row r="46" spans="1:44" x14ac:dyDescent="0.2">
      <c r="A46" s="57" t="s">
        <v>197</v>
      </c>
      <c r="B46" s="58"/>
      <c r="C46" s="58"/>
      <c r="D46" s="58"/>
      <c r="E46" s="15"/>
      <c r="F46" s="15"/>
      <c r="G46" s="15"/>
      <c r="H46" s="15"/>
      <c r="I46" s="15"/>
      <c r="J46" s="15"/>
      <c r="K46" s="15"/>
      <c r="L46" s="21"/>
      <c r="M46" s="51">
        <v>0</v>
      </c>
      <c r="N46" s="52"/>
      <c r="O46" s="49">
        <f>-SQRT(3)*M22*M46*S10/1000</f>
        <v>0</v>
      </c>
      <c r="P46" s="49"/>
      <c r="Q46" s="49"/>
      <c r="R46" s="49">
        <f>-SQRT(3)*M22*M46*SIN(ACOS(S10))/1000</f>
        <v>0</v>
      </c>
      <c r="S46" s="49"/>
      <c r="T46" s="50"/>
      <c r="U46" s="51">
        <v>0</v>
      </c>
      <c r="V46" s="52"/>
      <c r="W46" s="49">
        <f>-SQRT(3)*U22*U46*AA10/1000</f>
        <v>0</v>
      </c>
      <c r="X46" s="49"/>
      <c r="Y46" s="49"/>
      <c r="Z46" s="49">
        <f>-SQRT(3)*U22*U46*SIN(ACOS(AA10))/1000</f>
        <v>0</v>
      </c>
      <c r="AA46" s="49"/>
      <c r="AB46" s="50"/>
      <c r="AC46" s="51">
        <v>0</v>
      </c>
      <c r="AD46" s="52"/>
      <c r="AE46" s="49">
        <f>-SQRT(3)*AC22*AC46*AI10/1000</f>
        <v>0</v>
      </c>
      <c r="AF46" s="49"/>
      <c r="AG46" s="49"/>
      <c r="AH46" s="49">
        <f>-SQRT(3)*AC22*AC46*SIN(ACOS(AI10))/1000</f>
        <v>0</v>
      </c>
      <c r="AI46" s="49"/>
      <c r="AJ46" s="50"/>
      <c r="AK46" s="51">
        <v>0</v>
      </c>
      <c r="AL46" s="52"/>
      <c r="AM46" s="49">
        <f>-SQRT(3)*AK22*AK46*AQ10/1000</f>
        <v>0</v>
      </c>
      <c r="AN46" s="49"/>
      <c r="AO46" s="49"/>
      <c r="AP46" s="49">
        <f>-SQRT(3)*AK22*AK46*SIN(ACOS(AQ10))/1000</f>
        <v>0</v>
      </c>
      <c r="AQ46" s="49"/>
      <c r="AR46" s="50"/>
    </row>
    <row r="47" spans="1:44" x14ac:dyDescent="0.2">
      <c r="A47" s="57" t="s">
        <v>198</v>
      </c>
      <c r="B47" s="58"/>
      <c r="C47" s="58"/>
      <c r="D47" s="58"/>
      <c r="E47" s="15"/>
      <c r="F47" s="15"/>
      <c r="G47" s="15"/>
      <c r="H47" s="15"/>
      <c r="I47" s="15"/>
      <c r="J47" s="15"/>
      <c r="K47" s="15"/>
      <c r="L47" s="21"/>
      <c r="M47" s="51">
        <v>0</v>
      </c>
      <c r="N47" s="52"/>
      <c r="O47" s="49">
        <f>-SQRT(3)*M22*M47*S10/1000</f>
        <v>0</v>
      </c>
      <c r="P47" s="49"/>
      <c r="Q47" s="49"/>
      <c r="R47" s="49">
        <f>-SQRT(3)*M22*M47*SIN(ACOS(S10))/1000</f>
        <v>0</v>
      </c>
      <c r="S47" s="49"/>
      <c r="T47" s="50"/>
      <c r="U47" s="51">
        <v>0</v>
      </c>
      <c r="V47" s="52"/>
      <c r="W47" s="49">
        <f>-SQRT(3)*U22*U47*AA10/1000</f>
        <v>0</v>
      </c>
      <c r="X47" s="49"/>
      <c r="Y47" s="49"/>
      <c r="Z47" s="49">
        <f>-SQRT(3)*U22*U47*SIN(ACOS(AA10))/1000</f>
        <v>0</v>
      </c>
      <c r="AA47" s="49"/>
      <c r="AB47" s="50"/>
      <c r="AC47" s="51">
        <v>0</v>
      </c>
      <c r="AD47" s="52"/>
      <c r="AE47" s="49">
        <f>-SQRT(3)*AC22*AC47*AI10/1000</f>
        <v>0</v>
      </c>
      <c r="AF47" s="49"/>
      <c r="AG47" s="49"/>
      <c r="AH47" s="49">
        <f>-SQRT(3)*AC22*AC47*SIN(ACOS(AI10))/1000</f>
        <v>0</v>
      </c>
      <c r="AI47" s="49"/>
      <c r="AJ47" s="50"/>
      <c r="AK47" s="51">
        <v>0</v>
      </c>
      <c r="AL47" s="52"/>
      <c r="AM47" s="49">
        <f>-SQRT(3)*AK22*AK47*AQ10/1000</f>
        <v>0</v>
      </c>
      <c r="AN47" s="49"/>
      <c r="AO47" s="49"/>
      <c r="AP47" s="49">
        <f>-SQRT(3)*AK22*AK47*SIN(ACOS(AQ10))/1000</f>
        <v>0</v>
      </c>
      <c r="AQ47" s="49"/>
      <c r="AR47" s="50"/>
    </row>
    <row r="48" spans="1:44" x14ac:dyDescent="0.2">
      <c r="A48" s="57" t="s">
        <v>199</v>
      </c>
      <c r="B48" s="58"/>
      <c r="C48" s="58"/>
      <c r="D48" s="58"/>
      <c r="E48" s="15"/>
      <c r="F48" s="15"/>
      <c r="G48" s="15"/>
      <c r="H48" s="15"/>
      <c r="I48" s="15"/>
      <c r="J48" s="15"/>
      <c r="K48" s="15"/>
      <c r="L48" s="21"/>
      <c r="M48" s="51">
        <v>28</v>
      </c>
      <c r="N48" s="52"/>
      <c r="O48" s="49">
        <f>-SQRT(3)*M22*M48*S10/1000</f>
        <v>-0.30107201294131836</v>
      </c>
      <c r="P48" s="49"/>
      <c r="Q48" s="49"/>
      <c r="R48" s="49">
        <f>-SQRT(3)*M22*M48*SIN(ACOS(S10))/1000</f>
        <v>-7.5455721416976748E-2</v>
      </c>
      <c r="S48" s="49"/>
      <c r="T48" s="50"/>
      <c r="U48" s="51">
        <v>29</v>
      </c>
      <c r="V48" s="52"/>
      <c r="W48" s="49">
        <f>-SQRT(3)*U22*U48*AA10/1000</f>
        <v>-0.3118245848320797</v>
      </c>
      <c r="X48" s="49"/>
      <c r="Y48" s="49"/>
      <c r="Z48" s="49">
        <f>-SQRT(3)*U22*U48*SIN(ACOS(AA10))/1000</f>
        <v>-7.8150568610440202E-2</v>
      </c>
      <c r="AA48" s="49"/>
      <c r="AB48" s="50"/>
      <c r="AC48" s="51">
        <v>29</v>
      </c>
      <c r="AD48" s="52"/>
      <c r="AE48" s="49">
        <f>-SQRT(3)*AC22*AC48*AI10/1000</f>
        <v>-0.3118245848320797</v>
      </c>
      <c r="AF48" s="49"/>
      <c r="AG48" s="49"/>
      <c r="AH48" s="49">
        <f>-SQRT(3)*AC22*AC48*SIN(ACOS(AI10))/1000</f>
        <v>-7.8150568610440202E-2</v>
      </c>
      <c r="AI48" s="49"/>
      <c r="AJ48" s="50"/>
      <c r="AK48" s="51">
        <v>27</v>
      </c>
      <c r="AL48" s="52"/>
      <c r="AM48" s="49">
        <f>-SQRT(3)*AK22*AK48*AQ10/1000</f>
        <v>-0.29031944105055696</v>
      </c>
      <c r="AN48" s="49"/>
      <c r="AO48" s="49"/>
      <c r="AP48" s="49">
        <f>-SQRT(3)*AK22*AK48*SIN(ACOS(AQ10))/1000</f>
        <v>-7.2760874223513294E-2</v>
      </c>
      <c r="AQ48" s="49"/>
      <c r="AR48" s="50"/>
    </row>
    <row r="49" spans="1:44" x14ac:dyDescent="0.2">
      <c r="A49" s="57" t="s">
        <v>200</v>
      </c>
      <c r="B49" s="58"/>
      <c r="C49" s="58"/>
      <c r="D49" s="58"/>
      <c r="E49" s="15"/>
      <c r="F49" s="15"/>
      <c r="G49" s="15"/>
      <c r="H49" s="15"/>
      <c r="I49" s="15"/>
      <c r="J49" s="15"/>
      <c r="K49" s="15"/>
      <c r="L49" s="21"/>
      <c r="M49" s="51">
        <v>1</v>
      </c>
      <c r="N49" s="52"/>
      <c r="O49" s="49">
        <f>-SQRT(3)*M22*M49*S10/1000</f>
        <v>-1.0752571890761368E-2</v>
      </c>
      <c r="P49" s="49"/>
      <c r="Q49" s="49"/>
      <c r="R49" s="49">
        <f>-SQRT(3)*M22*M49*SIN(ACOS(S10))/1000</f>
        <v>-2.6948471934634551E-3</v>
      </c>
      <c r="S49" s="49"/>
      <c r="T49" s="50"/>
      <c r="U49" s="51">
        <v>1</v>
      </c>
      <c r="V49" s="52"/>
      <c r="W49" s="49">
        <f>-SQRT(3)*U22*U49*AA10/1000</f>
        <v>-1.0752571890761368E-2</v>
      </c>
      <c r="X49" s="49"/>
      <c r="Y49" s="49"/>
      <c r="Z49" s="49">
        <f>-SQRT(3)*U22*U49*SIN(ACOS(AA10))/1000</f>
        <v>-2.6948471934634551E-3</v>
      </c>
      <c r="AA49" s="49"/>
      <c r="AB49" s="50"/>
      <c r="AC49" s="51">
        <v>1</v>
      </c>
      <c r="AD49" s="52"/>
      <c r="AE49" s="49">
        <f>-SQRT(3)*AC22*AC49*AI10/1000</f>
        <v>-1.0752571890761368E-2</v>
      </c>
      <c r="AF49" s="49"/>
      <c r="AG49" s="49"/>
      <c r="AH49" s="49">
        <f>-SQRT(3)*AC22*AC49*SIN(ACOS(AI10))/1000</f>
        <v>-2.6948471934634551E-3</v>
      </c>
      <c r="AI49" s="49"/>
      <c r="AJ49" s="50"/>
      <c r="AK49" s="51">
        <v>1</v>
      </c>
      <c r="AL49" s="52"/>
      <c r="AM49" s="49">
        <f>-SQRT(3)*AK22*AK49*AQ10/1000</f>
        <v>-1.0752571890761368E-2</v>
      </c>
      <c r="AN49" s="49"/>
      <c r="AO49" s="49"/>
      <c r="AP49" s="49">
        <f>-SQRT(3)*AK22*AK49*SIN(ACOS(AQ10))/1000</f>
        <v>-2.6948471934634551E-3</v>
      </c>
      <c r="AQ49" s="49"/>
      <c r="AR49" s="50"/>
    </row>
    <row r="50" spans="1:44" x14ac:dyDescent="0.2">
      <c r="A50" s="57" t="s">
        <v>201</v>
      </c>
      <c r="B50" s="58"/>
      <c r="C50" s="58"/>
      <c r="D50" s="58"/>
      <c r="E50" s="15"/>
      <c r="F50" s="15"/>
      <c r="G50" s="15"/>
      <c r="H50" s="15"/>
      <c r="I50" s="15"/>
      <c r="J50" s="15"/>
      <c r="K50" s="15"/>
      <c r="L50" s="21"/>
      <c r="M50" s="51">
        <v>0</v>
      </c>
      <c r="N50" s="52"/>
      <c r="O50" s="49">
        <f>-SQRT(3)*M22*M50*S10/1000</f>
        <v>0</v>
      </c>
      <c r="P50" s="49"/>
      <c r="Q50" s="49"/>
      <c r="R50" s="49">
        <f>-SQRT(3)*M22*M50*SIN(ACOS(S10))/1000</f>
        <v>0</v>
      </c>
      <c r="S50" s="49"/>
      <c r="T50" s="50"/>
      <c r="U50" s="51">
        <v>0</v>
      </c>
      <c r="V50" s="52"/>
      <c r="W50" s="49">
        <f>-SQRT(3)*U22*U50*AA10/1000</f>
        <v>0</v>
      </c>
      <c r="X50" s="49"/>
      <c r="Y50" s="49"/>
      <c r="Z50" s="49">
        <f>-SQRT(3)*U22*U50*SIN(ACOS(AA10))/1000</f>
        <v>0</v>
      </c>
      <c r="AA50" s="49"/>
      <c r="AB50" s="50"/>
      <c r="AC50" s="51">
        <v>0</v>
      </c>
      <c r="AD50" s="52"/>
      <c r="AE50" s="49">
        <f>-SQRT(3)*AC22*AC50*AI10/1000</f>
        <v>0</v>
      </c>
      <c r="AF50" s="49"/>
      <c r="AG50" s="49"/>
      <c r="AH50" s="49">
        <f>-SQRT(3)*AC22*AC50*SIN(ACOS(AI10))/1000</f>
        <v>0</v>
      </c>
      <c r="AI50" s="49"/>
      <c r="AJ50" s="50"/>
      <c r="AK50" s="51">
        <v>0</v>
      </c>
      <c r="AL50" s="52"/>
      <c r="AM50" s="49">
        <f>-SQRT(3)*AK22*AK50*AQ10/1000</f>
        <v>0</v>
      </c>
      <c r="AN50" s="49"/>
      <c r="AO50" s="49"/>
      <c r="AP50" s="49">
        <f>-SQRT(3)*AK22*AK50*SIN(ACOS(AQ10))/1000</f>
        <v>0</v>
      </c>
      <c r="AQ50" s="49"/>
      <c r="AR50" s="50"/>
    </row>
    <row r="51" spans="1:44" x14ac:dyDescent="0.2">
      <c r="A51" s="57" t="s">
        <v>202</v>
      </c>
      <c r="B51" s="58"/>
      <c r="C51" s="58"/>
      <c r="D51" s="58"/>
      <c r="E51" s="15"/>
      <c r="F51" s="15"/>
      <c r="G51" s="15"/>
      <c r="H51" s="15"/>
      <c r="I51" s="15"/>
      <c r="J51" s="15"/>
      <c r="K51" s="15"/>
      <c r="L51" s="21"/>
      <c r="M51" s="51">
        <v>16</v>
      </c>
      <c r="N51" s="52"/>
      <c r="O51" s="49">
        <f>-SQRT(3)*M22*M51*S10/1000</f>
        <v>-0.17204115025218189</v>
      </c>
      <c r="P51" s="49"/>
      <c r="Q51" s="49"/>
      <c r="R51" s="49">
        <f>-SQRT(3)*M22*M51*SIN(ACOS(S10))/1000</f>
        <v>-4.3117555095415282E-2</v>
      </c>
      <c r="S51" s="49"/>
      <c r="T51" s="50"/>
      <c r="U51" s="51">
        <v>16</v>
      </c>
      <c r="V51" s="52"/>
      <c r="W51" s="49">
        <f>-SQRT(3)*U22*U51*AA10/1000</f>
        <v>-0.17204115025218189</v>
      </c>
      <c r="X51" s="49"/>
      <c r="Y51" s="49"/>
      <c r="Z51" s="49">
        <f>-SQRT(3)*U22*U51*SIN(ACOS(AA10))/1000</f>
        <v>-4.3117555095415282E-2</v>
      </c>
      <c r="AA51" s="49"/>
      <c r="AB51" s="50"/>
      <c r="AC51" s="51">
        <v>17</v>
      </c>
      <c r="AD51" s="52"/>
      <c r="AE51" s="49">
        <f>-SQRT(3)*AC22*AC51*AI10/1000</f>
        <v>-0.18279372214294326</v>
      </c>
      <c r="AF51" s="49"/>
      <c r="AG51" s="49"/>
      <c r="AH51" s="49">
        <f>-SQRT(3)*AC22*AC51*SIN(ACOS(AI10))/1000</f>
        <v>-4.5812402288878736E-2</v>
      </c>
      <c r="AI51" s="49"/>
      <c r="AJ51" s="50"/>
      <c r="AK51" s="51">
        <v>17</v>
      </c>
      <c r="AL51" s="52"/>
      <c r="AM51" s="49">
        <f>-SQRT(3)*AK22*AK51*AQ10/1000</f>
        <v>-0.18279372214294326</v>
      </c>
      <c r="AN51" s="49"/>
      <c r="AO51" s="49"/>
      <c r="AP51" s="49">
        <f>-SQRT(3)*AK22*AK51*SIN(ACOS(AQ10))/1000</f>
        <v>-4.5812402288878736E-2</v>
      </c>
      <c r="AQ51" s="49"/>
      <c r="AR51" s="50"/>
    </row>
    <row r="52" spans="1:44" x14ac:dyDescent="0.2">
      <c r="A52" s="57" t="s">
        <v>203</v>
      </c>
      <c r="B52" s="58"/>
      <c r="C52" s="58"/>
      <c r="D52" s="58"/>
      <c r="E52" s="15"/>
      <c r="F52" s="15"/>
      <c r="G52" s="15"/>
      <c r="H52" s="15"/>
      <c r="I52" s="15"/>
      <c r="J52" s="15"/>
      <c r="K52" s="15"/>
      <c r="L52" s="21"/>
      <c r="M52" s="51">
        <v>27</v>
      </c>
      <c r="N52" s="52"/>
      <c r="O52" s="49">
        <f>-SQRT(3)*M22*M52*S10/1000</f>
        <v>-0.29031944105055696</v>
      </c>
      <c r="P52" s="49"/>
      <c r="Q52" s="49"/>
      <c r="R52" s="49">
        <f>-SQRT(3)*M22*M52*SIN(ACOS(S10))/1000</f>
        <v>-7.2760874223513294E-2</v>
      </c>
      <c r="S52" s="49"/>
      <c r="T52" s="50"/>
      <c r="U52" s="51">
        <v>29</v>
      </c>
      <c r="V52" s="52"/>
      <c r="W52" s="49">
        <f>-SQRT(3)*U22*U52*AA10/1000</f>
        <v>-0.3118245848320797</v>
      </c>
      <c r="X52" s="49"/>
      <c r="Y52" s="49"/>
      <c r="Z52" s="49">
        <f>-SQRT(3)*U22*U52*SIN(ACOS(AA10))/1000</f>
        <v>-7.8150568610440202E-2</v>
      </c>
      <c r="AA52" s="49"/>
      <c r="AB52" s="50"/>
      <c r="AC52" s="51">
        <v>28</v>
      </c>
      <c r="AD52" s="52"/>
      <c r="AE52" s="49">
        <f>-SQRT(3)*AC22*AC52*AI10/1000</f>
        <v>-0.30107201294131836</v>
      </c>
      <c r="AF52" s="49"/>
      <c r="AG52" s="49"/>
      <c r="AH52" s="49">
        <f>-SQRT(3)*AC22*AC52*SIN(ACOS(AI10))/1000</f>
        <v>-7.5455721416976748E-2</v>
      </c>
      <c r="AI52" s="49"/>
      <c r="AJ52" s="50"/>
      <c r="AK52" s="51">
        <v>30</v>
      </c>
      <c r="AL52" s="52"/>
      <c r="AM52" s="49">
        <f>-SQRT(3)*AK22*AK52*AQ10/1000</f>
        <v>-0.3225771567228411</v>
      </c>
      <c r="AN52" s="49"/>
      <c r="AO52" s="49"/>
      <c r="AP52" s="49">
        <f>-SQRT(3)*AK22*AK52*SIN(ACOS(AQ10))/1000</f>
        <v>-8.084541580390367E-2</v>
      </c>
      <c r="AQ52" s="49"/>
      <c r="AR52" s="50"/>
    </row>
    <row r="53" spans="1:44" x14ac:dyDescent="0.2">
      <c r="A53" s="57" t="s">
        <v>204</v>
      </c>
      <c r="B53" s="58"/>
      <c r="C53" s="58"/>
      <c r="D53" s="58"/>
      <c r="E53" s="15"/>
      <c r="F53" s="15"/>
      <c r="G53" s="15"/>
      <c r="H53" s="15"/>
      <c r="I53" s="15"/>
      <c r="J53" s="15"/>
      <c r="K53" s="15"/>
      <c r="L53" s="21"/>
      <c r="M53" s="51">
        <v>13</v>
      </c>
      <c r="N53" s="52"/>
      <c r="O53" s="49">
        <f>-SQRT(3)*M22*M53*S10/1000</f>
        <v>-0.13978343457989778</v>
      </c>
      <c r="P53" s="49"/>
      <c r="Q53" s="49"/>
      <c r="R53" s="49">
        <f>-SQRT(3)*M22*M53*SIN(ACOS(S10))/1000</f>
        <v>-3.5033013515024913E-2</v>
      </c>
      <c r="S53" s="49"/>
      <c r="T53" s="50"/>
      <c r="U53" s="51">
        <v>16</v>
      </c>
      <c r="V53" s="52"/>
      <c r="W53" s="49">
        <f>-SQRT(3)*U22*U53*AA10/1000</f>
        <v>-0.17204115025218189</v>
      </c>
      <c r="X53" s="49"/>
      <c r="Y53" s="49"/>
      <c r="Z53" s="49">
        <f>-SQRT(3)*U22*U53*SIN(ACOS(AA10))/1000</f>
        <v>-4.3117555095415282E-2</v>
      </c>
      <c r="AA53" s="49"/>
      <c r="AB53" s="50"/>
      <c r="AC53" s="51">
        <v>14</v>
      </c>
      <c r="AD53" s="52"/>
      <c r="AE53" s="49">
        <f>-SQRT(3)*AC22*AC53*AI10/1000</f>
        <v>-0.15053600647065918</v>
      </c>
      <c r="AF53" s="49"/>
      <c r="AG53" s="49"/>
      <c r="AH53" s="49">
        <f>-SQRT(3)*AC22*AC53*SIN(ACOS(AI10))/1000</f>
        <v>-3.7727860708488374E-2</v>
      </c>
      <c r="AI53" s="49"/>
      <c r="AJ53" s="50"/>
      <c r="AK53" s="51">
        <v>14</v>
      </c>
      <c r="AL53" s="52"/>
      <c r="AM53" s="49">
        <f>-SQRT(3)*AK22*AK53*AQ10/1000</f>
        <v>-0.15053600647065918</v>
      </c>
      <c r="AN53" s="49"/>
      <c r="AO53" s="49"/>
      <c r="AP53" s="49">
        <f>-SQRT(3)*AK22*AK53*SIN(ACOS(AQ10))/1000</f>
        <v>-3.7727860708488374E-2</v>
      </c>
      <c r="AQ53" s="49"/>
      <c r="AR53" s="50"/>
    </row>
    <row r="54" spans="1:44" x14ac:dyDescent="0.2">
      <c r="A54" s="57" t="s">
        <v>205</v>
      </c>
      <c r="B54" s="58"/>
      <c r="C54" s="58"/>
      <c r="D54" s="58"/>
      <c r="E54" s="15"/>
      <c r="F54" s="15"/>
      <c r="G54" s="15"/>
      <c r="H54" s="15"/>
      <c r="I54" s="15"/>
      <c r="J54" s="15"/>
      <c r="K54" s="15"/>
      <c r="L54" s="21"/>
      <c r="M54" s="51">
        <v>20</v>
      </c>
      <c r="N54" s="52"/>
      <c r="O54" s="49">
        <f>-SQRT(3)*M22*M54*S10/1000</f>
        <v>-0.2150514378152274</v>
      </c>
      <c r="P54" s="49"/>
      <c r="Q54" s="49"/>
      <c r="R54" s="49">
        <f>-SQRT(3)*M22*M54*SIN(ACOS(S10))/1000</f>
        <v>-5.3896943869269104E-2</v>
      </c>
      <c r="S54" s="49"/>
      <c r="T54" s="50"/>
      <c r="U54" s="51">
        <v>20</v>
      </c>
      <c r="V54" s="52"/>
      <c r="W54" s="49">
        <f>-SQRT(3)*U22*U54*AA10/1000</f>
        <v>-0.2150514378152274</v>
      </c>
      <c r="X54" s="49"/>
      <c r="Y54" s="49"/>
      <c r="Z54" s="49">
        <f>-SQRT(3)*U22*U54*SIN(ACOS(AA10))/1000</f>
        <v>-5.3896943869269104E-2</v>
      </c>
      <c r="AA54" s="49"/>
      <c r="AB54" s="50"/>
      <c r="AC54" s="51">
        <v>20</v>
      </c>
      <c r="AD54" s="52"/>
      <c r="AE54" s="49">
        <f>-SQRT(3)*AC22*AC54*AI10/1000</f>
        <v>-0.2150514378152274</v>
      </c>
      <c r="AF54" s="49"/>
      <c r="AG54" s="49"/>
      <c r="AH54" s="49">
        <f>-SQRT(3)*AC22*AC54*SIN(ACOS(AI10))/1000</f>
        <v>-5.3896943869269104E-2</v>
      </c>
      <c r="AI54" s="49"/>
      <c r="AJ54" s="50"/>
      <c r="AK54" s="51">
        <v>20</v>
      </c>
      <c r="AL54" s="52"/>
      <c r="AM54" s="49">
        <f>-SQRT(3)*AK22*AK54*AQ10/1000</f>
        <v>-0.2150514378152274</v>
      </c>
      <c r="AN54" s="49"/>
      <c r="AO54" s="49"/>
      <c r="AP54" s="49">
        <f>-SQRT(3)*AK22*AK54*SIN(ACOS(AQ10))/1000</f>
        <v>-5.3896943869269104E-2</v>
      </c>
      <c r="AQ54" s="49"/>
      <c r="AR54" s="50"/>
    </row>
    <row r="55" spans="1:44" ht="13.5" thickBot="1" x14ac:dyDescent="0.25">
      <c r="A55" s="53" t="s">
        <v>76</v>
      </c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6"/>
      <c r="M55" s="47"/>
      <c r="N55" s="48"/>
      <c r="O55" s="42">
        <f>SUM(O42:Q54)</f>
        <v>-1.0752571890761342E-2</v>
      </c>
      <c r="P55" s="42"/>
      <c r="Q55" s="42"/>
      <c r="R55" s="42">
        <f>SUM(R42:T54)</f>
        <v>-2.6948471934634677E-3</v>
      </c>
      <c r="S55" s="42"/>
      <c r="T55" s="43"/>
      <c r="U55" s="47"/>
      <c r="V55" s="48"/>
      <c r="W55" s="42">
        <f>SUM(W42:Y54)</f>
        <v>-2.1505143781522712E-2</v>
      </c>
      <c r="X55" s="42"/>
      <c r="Y55" s="42"/>
      <c r="Z55" s="42">
        <f>SUM(Z42:AB54)</f>
        <v>-5.3896943869269562E-3</v>
      </c>
      <c r="AA55" s="42"/>
      <c r="AB55" s="43"/>
      <c r="AC55" s="47"/>
      <c r="AD55" s="48"/>
      <c r="AE55" s="42">
        <f>SUM(AE42:AG54)</f>
        <v>-2.1505143781522851E-2</v>
      </c>
      <c r="AF55" s="42"/>
      <c r="AG55" s="42"/>
      <c r="AH55" s="42">
        <f>SUM(AH42:AJ54)</f>
        <v>-5.3896943869269145E-3</v>
      </c>
      <c r="AI55" s="42"/>
      <c r="AJ55" s="43"/>
      <c r="AK55" s="47"/>
      <c r="AL55" s="48"/>
      <c r="AM55" s="42">
        <f>SUM(AM42:AO54)</f>
        <v>-5.3762859453806877E-2</v>
      </c>
      <c r="AN55" s="42"/>
      <c r="AO55" s="42"/>
      <c r="AP55" s="42">
        <f>SUM(AP42:AR54)</f>
        <v>-1.3474235967317276E-2</v>
      </c>
      <c r="AQ55" s="42"/>
      <c r="AR55" s="43"/>
    </row>
    <row r="56" spans="1:44" ht="13.5" thickBot="1" x14ac:dyDescent="0.25">
      <c r="A56" s="44" t="s">
        <v>77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33"/>
      <c r="N56" s="34"/>
      <c r="O56" s="31">
        <f>SUM(O27:Q39)+SUM(O42:Q54)</f>
        <v>-9.8546764057326153E-2</v>
      </c>
      <c r="P56" s="31"/>
      <c r="Q56" s="31"/>
      <c r="R56" s="31">
        <f>SUM(R27:T39)+SUM(R42:T54)</f>
        <v>-5.0081133378932829E-2</v>
      </c>
      <c r="S56" s="31"/>
      <c r="T56" s="32"/>
      <c r="U56" s="33"/>
      <c r="V56" s="34"/>
      <c r="W56" s="31">
        <f>SUM(W27:Y39)+SUM(W42:Y54)</f>
        <v>-5.0312613529068601E-2</v>
      </c>
      <c r="X56" s="31"/>
      <c r="Y56" s="31"/>
      <c r="Z56" s="31">
        <f>SUM(Z27:AB39)+SUM(Z42:AB54)</f>
        <v>-2.0938319780581825E-2</v>
      </c>
      <c r="AA56" s="31"/>
      <c r="AB56" s="32"/>
      <c r="AC56" s="33"/>
      <c r="AD56" s="34"/>
      <c r="AE56" s="31">
        <f>SUM(AE27:AG39)+SUM(AE42:AG54)</f>
        <v>-4.0710123613220295E-2</v>
      </c>
      <c r="AF56" s="31"/>
      <c r="AG56" s="31"/>
      <c r="AH56" s="31">
        <f>SUM(AH27:AJ39)+SUM(AH42:AJ54)</f>
        <v>-1.575544464936416E-2</v>
      </c>
      <c r="AI56" s="31"/>
      <c r="AJ56" s="32"/>
      <c r="AK56" s="33"/>
      <c r="AL56" s="34"/>
      <c r="AM56" s="31">
        <f>SUM(AM27:AO39)+SUM(AM42:AO54)</f>
        <v>-4.4160369537957767E-2</v>
      </c>
      <c r="AN56" s="31"/>
      <c r="AO56" s="31"/>
      <c r="AP56" s="31">
        <f>SUM(AP27:AR39)+SUM(AP42:AR54)</f>
        <v>-8.2913608360991528E-3</v>
      </c>
      <c r="AQ56" s="31"/>
      <c r="AR56" s="32"/>
    </row>
    <row r="57" spans="1:44" ht="13.5" thickBo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</row>
    <row r="58" spans="1:44" ht="13.5" thickBot="1" x14ac:dyDescent="0.25">
      <c r="A58" s="36" t="s">
        <v>78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9" t="s">
        <v>526</v>
      </c>
      <c r="N58" s="40"/>
      <c r="O58" s="40"/>
      <c r="P58" s="40"/>
      <c r="Q58" s="40"/>
      <c r="R58" s="40"/>
      <c r="S58" s="40"/>
      <c r="T58" s="41"/>
      <c r="U58" s="39" t="s">
        <v>528</v>
      </c>
      <c r="V58" s="40"/>
      <c r="W58" s="40"/>
      <c r="X58" s="40"/>
      <c r="Y58" s="40"/>
      <c r="Z58" s="40"/>
      <c r="AA58" s="40"/>
      <c r="AB58" s="41"/>
      <c r="AC58" s="39"/>
      <c r="AD58" s="40"/>
      <c r="AE58" s="40"/>
      <c r="AF58" s="40"/>
      <c r="AG58" s="40"/>
      <c r="AH58" s="40"/>
      <c r="AI58" s="40"/>
      <c r="AJ58" s="41"/>
      <c r="AK58" s="39"/>
      <c r="AL58" s="40"/>
      <c r="AM58" s="40"/>
      <c r="AN58" s="40"/>
      <c r="AO58" s="40"/>
      <c r="AP58" s="40"/>
      <c r="AQ58" s="40"/>
      <c r="AR58" s="41"/>
    </row>
    <row r="60" spans="1:44" x14ac:dyDescent="0.2">
      <c r="M60" s="18" t="s">
        <v>79</v>
      </c>
      <c r="Y60" s="18" t="s">
        <v>80</v>
      </c>
    </row>
  </sheetData>
  <mergeCells count="667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H40:AJ40"/>
    <mergeCell ref="AK40:AL40"/>
    <mergeCell ref="AM40:AO40"/>
    <mergeCell ref="AP40:AR40"/>
    <mergeCell ref="A41:D41"/>
    <mergeCell ref="E41:AR41"/>
    <mergeCell ref="AP39:AR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4:AR54"/>
    <mergeCell ref="A55:L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5:AJ55"/>
    <mergeCell ref="AK55:AL55"/>
    <mergeCell ref="AM55:AO55"/>
    <mergeCell ref="AP55:AR55"/>
    <mergeCell ref="A56:L56"/>
    <mergeCell ref="M56:N56"/>
    <mergeCell ref="O56:Q56"/>
    <mergeCell ref="R56:T56"/>
    <mergeCell ref="U56:V56"/>
    <mergeCell ref="W56:Y56"/>
    <mergeCell ref="AP56:AR56"/>
    <mergeCell ref="A57:AR57"/>
    <mergeCell ref="A58:L58"/>
    <mergeCell ref="M58:T58"/>
    <mergeCell ref="U58:AB58"/>
    <mergeCell ref="AC58:AJ58"/>
    <mergeCell ref="AK58:AR58"/>
    <mergeCell ref="Z56:AB56"/>
    <mergeCell ref="AC56:AD56"/>
    <mergeCell ref="AE56:AG56"/>
    <mergeCell ref="AH56:AJ56"/>
    <mergeCell ref="AK56:AL56"/>
    <mergeCell ref="AM56:AO56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7"/>
  <sheetViews>
    <sheetView workbookViewId="0">
      <pane ySplit="3" topLeftCell="A21" activePane="bottomLeft" state="frozenSplit"/>
      <selection pane="bottomLeft" activeCell="U45" sqref="U45:AB45"/>
    </sheetView>
  </sheetViews>
  <sheetFormatPr defaultRowHeight="12.75" x14ac:dyDescent="0.2"/>
  <cols>
    <col min="1" max="4" width="7.140625" style="18" customWidth="1"/>
    <col min="5" max="12" width="5.28515625" style="18" customWidth="1"/>
    <col min="13" max="44" width="3.28515625" style="18" customWidth="1"/>
    <col min="45" max="16384" width="9.140625" style="18"/>
  </cols>
  <sheetData>
    <row r="1" spans="1:44" ht="30" customHeight="1" x14ac:dyDescent="0.2">
      <c r="A1" s="201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20" t="s">
        <v>3</v>
      </c>
      <c r="B5" s="14" t="s">
        <v>4</v>
      </c>
      <c r="C5" s="14" t="s">
        <v>5</v>
      </c>
      <c r="D5" s="17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12" t="s">
        <v>15</v>
      </c>
      <c r="B6" s="13">
        <v>2.5</v>
      </c>
      <c r="C6" s="16">
        <v>6.0000000521540642E-3</v>
      </c>
      <c r="D6" s="6">
        <v>2.9999999329447746E-2</v>
      </c>
      <c r="E6" s="111">
        <v>35</v>
      </c>
      <c r="F6" s="112"/>
      <c r="G6" s="205" t="s">
        <v>82</v>
      </c>
      <c r="H6" s="205"/>
      <c r="I6" s="195">
        <v>2.199999988079071E-2</v>
      </c>
      <c r="J6" s="195"/>
      <c r="K6" s="195">
        <v>6.3000001907348633</v>
      </c>
      <c r="L6" s="196"/>
      <c r="M6" s="197">
        <v>0</v>
      </c>
      <c r="N6" s="194"/>
      <c r="O6" s="182">
        <f>M16</f>
        <v>6.0000000521540642E-3</v>
      </c>
      <c r="P6" s="182"/>
      <c r="Q6" s="182">
        <f>R16</f>
        <v>2.9999999329447746E-2</v>
      </c>
      <c r="R6" s="182"/>
      <c r="S6" s="183">
        <f>IF(O6=0,0,COS(ATAN(Q6/O6)))</f>
        <v>0.19611614099226701</v>
      </c>
      <c r="T6" s="184"/>
      <c r="U6" s="193">
        <v>0</v>
      </c>
      <c r="V6" s="194"/>
      <c r="W6" s="182">
        <f>U16</f>
        <v>6.0000000521540642E-3</v>
      </c>
      <c r="X6" s="182"/>
      <c r="Y6" s="182">
        <f>Z16</f>
        <v>2.9999999329447746E-2</v>
      </c>
      <c r="Z6" s="182"/>
      <c r="AA6" s="183">
        <f>IF(W6=0,0,COS(ATAN(Y6/W6)))</f>
        <v>0.19611614099226701</v>
      </c>
      <c r="AB6" s="184"/>
      <c r="AC6" s="193">
        <v>0</v>
      </c>
      <c r="AD6" s="194"/>
      <c r="AE6" s="182">
        <f>AC16</f>
        <v>6.0000000521540642E-3</v>
      </c>
      <c r="AF6" s="182"/>
      <c r="AG6" s="182">
        <f>AH16</f>
        <v>2.9999999329447746E-2</v>
      </c>
      <c r="AH6" s="182"/>
      <c r="AI6" s="183">
        <f>IF(AE6=0,0,COS(ATAN(AG6/AE6)))</f>
        <v>0.19611614099226701</v>
      </c>
      <c r="AJ6" s="184"/>
      <c r="AK6" s="193">
        <v>0</v>
      </c>
      <c r="AL6" s="194"/>
      <c r="AM6" s="182">
        <f>AK16</f>
        <v>6.0000000521540642E-3</v>
      </c>
      <c r="AN6" s="182"/>
      <c r="AO6" s="182">
        <f>AP16</f>
        <v>2.9999999329447746E-2</v>
      </c>
      <c r="AP6" s="182"/>
      <c r="AQ6" s="183">
        <f>IF(AM6=0,0,COS(ATAN(AO6/AM6)))</f>
        <v>0.19611614099226701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2.199999988079071E-2</v>
      </c>
      <c r="J7" s="190"/>
      <c r="K7" s="190">
        <f>K6</f>
        <v>6.3000001907348633</v>
      </c>
      <c r="L7" s="191"/>
      <c r="M7" s="192">
        <v>0</v>
      </c>
      <c r="N7" s="52"/>
      <c r="O7" s="49">
        <f>SQRT(3)*M21*M7*S7/1000</f>
        <v>0</v>
      </c>
      <c r="P7" s="49"/>
      <c r="Q7" s="49">
        <f>SQRT(3)*M21*M7*SIN(ACOS(S7))/1000</f>
        <v>0</v>
      </c>
      <c r="R7" s="49"/>
      <c r="S7" s="179">
        <v>0.75</v>
      </c>
      <c r="T7" s="180"/>
      <c r="U7" s="51">
        <v>0</v>
      </c>
      <c r="V7" s="52"/>
      <c r="W7" s="49">
        <f>SQRT(3)*U21*U7*AA7/1000</f>
        <v>0</v>
      </c>
      <c r="X7" s="49"/>
      <c r="Y7" s="49">
        <f>SQRT(3)*U21*U7*SIN(ACOS(AA7))/1000</f>
        <v>0</v>
      </c>
      <c r="Z7" s="49"/>
      <c r="AA7" s="179">
        <v>0.75</v>
      </c>
      <c r="AB7" s="180"/>
      <c r="AC7" s="51">
        <v>0</v>
      </c>
      <c r="AD7" s="52"/>
      <c r="AE7" s="49">
        <f>SQRT(3)*AC21*AC7*AI7/1000</f>
        <v>0</v>
      </c>
      <c r="AF7" s="49"/>
      <c r="AG7" s="49">
        <f>SQRT(3)*AC21*AC7*SIN(ACOS(AI7))/1000</f>
        <v>0</v>
      </c>
      <c r="AH7" s="49"/>
      <c r="AI7" s="179">
        <v>0.75</v>
      </c>
      <c r="AJ7" s="180"/>
      <c r="AK7" s="51">
        <v>0</v>
      </c>
      <c r="AL7" s="52"/>
      <c r="AM7" s="49">
        <f>SQRT(3)*AK21*AK7*AQ7/1000</f>
        <v>0</v>
      </c>
      <c r="AN7" s="49"/>
      <c r="AO7" s="49">
        <f>SQRT(3)*AK21*AK7*SIN(ACOS(AQ7))/1000</f>
        <v>0</v>
      </c>
      <c r="AP7" s="49"/>
      <c r="AQ7" s="179">
        <v>0.75</v>
      </c>
      <c r="AR7" s="180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2</v>
      </c>
      <c r="N8" s="176"/>
      <c r="O8" s="176"/>
      <c r="P8" s="160" t="s">
        <v>18</v>
      </c>
      <c r="Q8" s="160"/>
      <c r="R8" s="173"/>
      <c r="S8" s="173"/>
      <c r="T8" s="174"/>
      <c r="U8" s="175">
        <v>2</v>
      </c>
      <c r="V8" s="176"/>
      <c r="W8" s="176"/>
      <c r="X8" s="160" t="s">
        <v>18</v>
      </c>
      <c r="Y8" s="160"/>
      <c r="Z8" s="173"/>
      <c r="AA8" s="173"/>
      <c r="AB8" s="174"/>
      <c r="AC8" s="175">
        <v>2</v>
      </c>
      <c r="AD8" s="176"/>
      <c r="AE8" s="176"/>
      <c r="AF8" s="160" t="s">
        <v>18</v>
      </c>
      <c r="AG8" s="160"/>
      <c r="AH8" s="173"/>
      <c r="AI8" s="173"/>
      <c r="AJ8" s="174"/>
      <c r="AK8" s="175">
        <v>2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12" t="s">
        <v>19</v>
      </c>
      <c r="B9" s="13">
        <v>2.5</v>
      </c>
      <c r="C9" s="16">
        <v>6.0000000521540642E-3</v>
      </c>
      <c r="D9" s="6">
        <v>3.2999999821186066E-2</v>
      </c>
      <c r="E9" s="111">
        <v>35</v>
      </c>
      <c r="F9" s="112"/>
      <c r="G9" s="205" t="s">
        <v>82</v>
      </c>
      <c r="H9" s="205"/>
      <c r="I9" s="195">
        <v>2.0000000949949026E-3</v>
      </c>
      <c r="J9" s="195"/>
      <c r="K9" s="195">
        <v>6.3000001907348633</v>
      </c>
      <c r="L9" s="196"/>
      <c r="M9" s="197">
        <v>0</v>
      </c>
      <c r="N9" s="194"/>
      <c r="O9" s="182">
        <f>M17</f>
        <v>6.0000000521540642E-3</v>
      </c>
      <c r="P9" s="182"/>
      <c r="Q9" s="182">
        <f>R17</f>
        <v>3.2999999821186066E-2</v>
      </c>
      <c r="R9" s="182"/>
      <c r="S9" s="183">
        <f>IF(O9=0,0,COS(ATAN(Q9/O9)))</f>
        <v>0.17888544064345049</v>
      </c>
      <c r="T9" s="184"/>
      <c r="U9" s="193">
        <v>3</v>
      </c>
      <c r="V9" s="194"/>
      <c r="W9" s="182">
        <f>U17</f>
        <v>4.2010291422692615E-2</v>
      </c>
      <c r="X9" s="182"/>
      <c r="Y9" s="182">
        <f>Z17</f>
        <v>7.4063764807718757E-2</v>
      </c>
      <c r="Z9" s="182"/>
      <c r="AA9" s="183">
        <f>IF(W9=0,0,COS(ATAN(Y9/W9)))</f>
        <v>0.49337544455381599</v>
      </c>
      <c r="AB9" s="184"/>
      <c r="AC9" s="193">
        <v>3</v>
      </c>
      <c r="AD9" s="194"/>
      <c r="AE9" s="182">
        <f>AC17</f>
        <v>4.1395351673136259E-2</v>
      </c>
      <c r="AF9" s="182"/>
      <c r="AG9" s="182">
        <f>AH17</f>
        <v>7.2287443067157842E-2</v>
      </c>
      <c r="AH9" s="182"/>
      <c r="AI9" s="183">
        <f>IF(AE9=0,0,COS(ATAN(AG9/AE9)))</f>
        <v>0.49693728357407335</v>
      </c>
      <c r="AJ9" s="184"/>
      <c r="AK9" s="193">
        <v>0</v>
      </c>
      <c r="AL9" s="194"/>
      <c r="AM9" s="182">
        <f>AK17</f>
        <v>3.5532388612770943E-2</v>
      </c>
      <c r="AN9" s="182"/>
      <c r="AO9" s="182">
        <f>AP17</f>
        <v>7.7915625656472823E-2</v>
      </c>
      <c r="AP9" s="182"/>
      <c r="AQ9" s="183">
        <f>IF(AM9=0,0,COS(ATAN(AO9/AM9)))</f>
        <v>0.41492715046206519</v>
      </c>
      <c r="AR9" s="184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20</v>
      </c>
      <c r="H10" s="106"/>
      <c r="I10" s="190">
        <f>I9</f>
        <v>2.0000000949949026E-3</v>
      </c>
      <c r="J10" s="190"/>
      <c r="K10" s="190">
        <f>K9</f>
        <v>6.3000001907348633</v>
      </c>
      <c r="L10" s="191"/>
      <c r="M10" s="192">
        <v>0</v>
      </c>
      <c r="N10" s="52"/>
      <c r="O10" s="49">
        <f>SQRT(3)*M22*M10*S10/1000</f>
        <v>0</v>
      </c>
      <c r="P10" s="49"/>
      <c r="Q10" s="49">
        <f>SQRT(3)*M22*M10*SIN(ACOS(S10))/1000</f>
        <v>0</v>
      </c>
      <c r="R10" s="49"/>
      <c r="S10" s="179">
        <v>0.68000000715255737</v>
      </c>
      <c r="T10" s="180"/>
      <c r="U10" s="51">
        <v>5</v>
      </c>
      <c r="V10" s="52"/>
      <c r="W10" s="49">
        <f>SQRT(3)*U22*U10*AA10/1000</f>
        <v>3.600933881043563E-2</v>
      </c>
      <c r="X10" s="49"/>
      <c r="Y10" s="49">
        <f>SQRT(3)*U22*U10*SIN(ACOS(AA10))/1000</f>
        <v>4.0988750879719454E-2</v>
      </c>
      <c r="Z10" s="49"/>
      <c r="AA10" s="179">
        <v>0.6600000262260437</v>
      </c>
      <c r="AB10" s="180"/>
      <c r="AC10" s="51">
        <v>5</v>
      </c>
      <c r="AD10" s="52"/>
      <c r="AE10" s="49">
        <f>SQRT(3)*AC22*AC10*AI10/1000</f>
        <v>3.5394458580967701E-2</v>
      </c>
      <c r="AF10" s="49"/>
      <c r="AG10" s="49">
        <f>SQRT(3)*AC22*AC10*SIN(ACOS(AI10))/1000</f>
        <v>3.9217116346041588E-2</v>
      </c>
      <c r="AH10" s="49"/>
      <c r="AI10" s="179">
        <v>0.67000001668930054</v>
      </c>
      <c r="AJ10" s="180"/>
      <c r="AK10" s="51">
        <v>5</v>
      </c>
      <c r="AL10" s="52"/>
      <c r="AM10" s="49">
        <f>SQRT(3)*AK22*AK10*AQ10/1000</f>
        <v>2.9531466000629822E-2</v>
      </c>
      <c r="AN10" s="49"/>
      <c r="AO10" s="49">
        <f>SQRT(3)*AK22*AK10*SIN(ACOS(AQ10))/1000</f>
        <v>4.4842974237557259E-2</v>
      </c>
      <c r="AP10" s="49"/>
      <c r="AQ10" s="179">
        <v>0.55000001192092896</v>
      </c>
      <c r="AR10" s="180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2</v>
      </c>
      <c r="N11" s="176"/>
      <c r="O11" s="176"/>
      <c r="P11" s="160" t="s">
        <v>18</v>
      </c>
      <c r="Q11" s="160"/>
      <c r="R11" s="173"/>
      <c r="S11" s="173"/>
      <c r="T11" s="174"/>
      <c r="U11" s="175">
        <v>2</v>
      </c>
      <c r="V11" s="176"/>
      <c r="W11" s="176"/>
      <c r="X11" s="160" t="s">
        <v>18</v>
      </c>
      <c r="Y11" s="160"/>
      <c r="Z11" s="173"/>
      <c r="AA11" s="173"/>
      <c r="AB11" s="174"/>
      <c r="AC11" s="175">
        <v>2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2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86" t="s">
        <v>21</v>
      </c>
      <c r="B12" s="79"/>
      <c r="C12" s="79"/>
      <c r="D12" s="79"/>
      <c r="E12" s="177" t="s">
        <v>22</v>
      </c>
      <c r="F12" s="113"/>
      <c r="G12" s="113"/>
      <c r="H12" s="113"/>
      <c r="I12" s="113"/>
      <c r="J12" s="113"/>
      <c r="K12" s="113"/>
      <c r="L12" s="114"/>
      <c r="M12" s="178">
        <f>SUM(M6,M9)</f>
        <v>0</v>
      </c>
      <c r="N12" s="167"/>
      <c r="O12" s="171">
        <f>SUM(O6,O9)</f>
        <v>1.2000000104308128E-2</v>
      </c>
      <c r="P12" s="167"/>
      <c r="Q12" s="171">
        <f>SUM(Q6,Q9)</f>
        <v>6.2999999150633812E-2</v>
      </c>
      <c r="R12" s="167"/>
      <c r="S12" s="167"/>
      <c r="T12" s="168"/>
      <c r="U12" s="172">
        <f>SUM(U6,U9)</f>
        <v>3</v>
      </c>
      <c r="V12" s="167"/>
      <c r="W12" s="171">
        <f>SUM(W6,W9)</f>
        <v>4.8010291474846679E-2</v>
      </c>
      <c r="X12" s="167"/>
      <c r="Y12" s="171">
        <f>SUM(Y6,Y9)</f>
        <v>0.1040637641371665</v>
      </c>
      <c r="Z12" s="167"/>
      <c r="AA12" s="167"/>
      <c r="AB12" s="168"/>
      <c r="AC12" s="172">
        <f>SUM(AC6,AC9)</f>
        <v>3</v>
      </c>
      <c r="AD12" s="167"/>
      <c r="AE12" s="171">
        <f>SUM(AE6,AE9)</f>
        <v>4.7395351725290323E-2</v>
      </c>
      <c r="AF12" s="167"/>
      <c r="AG12" s="171">
        <f>SUM(AG6,AG9)</f>
        <v>0.10228744239660559</v>
      </c>
      <c r="AH12" s="167"/>
      <c r="AI12" s="167"/>
      <c r="AJ12" s="168"/>
      <c r="AK12" s="172">
        <f>SUM(AK6,AK9)</f>
        <v>0</v>
      </c>
      <c r="AL12" s="167"/>
      <c r="AM12" s="171">
        <f>SUM(AM6,AM9)</f>
        <v>4.1532388664925007E-2</v>
      </c>
      <c r="AN12" s="167"/>
      <c r="AO12" s="171">
        <f>SUM(AO6,AO9)</f>
        <v>0.10791562498592057</v>
      </c>
      <c r="AP12" s="167"/>
      <c r="AQ12" s="167"/>
      <c r="AR12" s="168"/>
    </row>
    <row r="13" spans="1:44" ht="13.5" thickBot="1" x14ac:dyDescent="0.25">
      <c r="A13" s="87"/>
      <c r="B13" s="82"/>
      <c r="C13" s="82"/>
      <c r="D13" s="82"/>
      <c r="E13" s="169" t="s">
        <v>23</v>
      </c>
      <c r="F13" s="99"/>
      <c r="G13" s="99"/>
      <c r="H13" s="99"/>
      <c r="I13" s="99"/>
      <c r="J13" s="99"/>
      <c r="K13" s="99"/>
      <c r="L13" s="100"/>
      <c r="M13" s="170">
        <f>SUM(M7,M10)</f>
        <v>0</v>
      </c>
      <c r="N13" s="165"/>
      <c r="O13" s="63">
        <f>SUM(O7,O10)</f>
        <v>0</v>
      </c>
      <c r="P13" s="165"/>
      <c r="Q13" s="63">
        <f>SUM(Q7,Q10)</f>
        <v>0</v>
      </c>
      <c r="R13" s="165"/>
      <c r="S13" s="165"/>
      <c r="T13" s="166"/>
      <c r="U13" s="65">
        <f>SUM(U7,U10)</f>
        <v>5</v>
      </c>
      <c r="V13" s="165"/>
      <c r="W13" s="63">
        <f>SUM(W7,W10)</f>
        <v>3.600933881043563E-2</v>
      </c>
      <c r="X13" s="165"/>
      <c r="Y13" s="63">
        <f>SUM(Y7,Y10)</f>
        <v>4.0988750879719454E-2</v>
      </c>
      <c r="Z13" s="165"/>
      <c r="AA13" s="165"/>
      <c r="AB13" s="166"/>
      <c r="AC13" s="65">
        <f>SUM(AC7,AC10)</f>
        <v>5</v>
      </c>
      <c r="AD13" s="165"/>
      <c r="AE13" s="63">
        <f>SUM(AE7,AE10)</f>
        <v>3.5394458580967701E-2</v>
      </c>
      <c r="AF13" s="165"/>
      <c r="AG13" s="63">
        <f>SUM(AG7,AG10)</f>
        <v>3.9217116346041588E-2</v>
      </c>
      <c r="AH13" s="165"/>
      <c r="AI13" s="165"/>
      <c r="AJ13" s="166"/>
      <c r="AK13" s="65">
        <f>SUM(AK7,AK10)</f>
        <v>5</v>
      </c>
      <c r="AL13" s="165"/>
      <c r="AM13" s="63">
        <f>SUM(AM7,AM10)</f>
        <v>2.9531466000629822E-2</v>
      </c>
      <c r="AN13" s="165"/>
      <c r="AO13" s="63">
        <f>SUM(AO7,AO10)</f>
        <v>4.4842974237557259E-2</v>
      </c>
      <c r="AP13" s="165"/>
      <c r="AQ13" s="165"/>
      <c r="AR13" s="166"/>
    </row>
    <row r="14" spans="1:44" x14ac:dyDescent="0.2">
      <c r="A14" s="86" t="s">
        <v>24</v>
      </c>
      <c r="B14" s="79"/>
      <c r="C14" s="79"/>
      <c r="D14" s="79"/>
      <c r="E14" s="79" t="s">
        <v>25</v>
      </c>
      <c r="F14" s="79"/>
      <c r="G14" s="79"/>
      <c r="H14" s="79"/>
      <c r="I14" s="154" t="s">
        <v>15</v>
      </c>
      <c r="J14" s="155"/>
      <c r="K14" s="155"/>
      <c r="L14" s="156"/>
      <c r="M14" s="163">
        <f>I6*(POWER(O7,2)+POWER(Q7,2))/POWER(B6,2)</f>
        <v>0</v>
      </c>
      <c r="N14" s="163"/>
      <c r="O14" s="163"/>
      <c r="P14" s="164" t="s">
        <v>26</v>
      </c>
      <c r="Q14" s="164"/>
      <c r="R14" s="157">
        <f>K6*(POWER(O7,2)+POWER(Q7,2))/(100*B6)</f>
        <v>0</v>
      </c>
      <c r="S14" s="157"/>
      <c r="T14" s="158"/>
      <c r="U14" s="162">
        <f>I6*(POWER(W7,2)+POWER(Y7,2))/POWER(B6,2)</f>
        <v>0</v>
      </c>
      <c r="V14" s="163"/>
      <c r="W14" s="163"/>
      <c r="X14" s="164" t="s">
        <v>26</v>
      </c>
      <c r="Y14" s="164"/>
      <c r="Z14" s="157">
        <f>K6*(POWER(W7,2)+POWER(Y7,2))/(100*B6)</f>
        <v>0</v>
      </c>
      <c r="AA14" s="157"/>
      <c r="AB14" s="158"/>
      <c r="AC14" s="162">
        <f>I6*(POWER(AE7,2)+POWER(AG7,2))/POWER(B6,2)</f>
        <v>0</v>
      </c>
      <c r="AD14" s="163"/>
      <c r="AE14" s="163"/>
      <c r="AF14" s="164" t="s">
        <v>26</v>
      </c>
      <c r="AG14" s="164"/>
      <c r="AH14" s="157">
        <f>K6*(POWER(AE7,2)+POWER(AG7,2))/(100*B6)</f>
        <v>0</v>
      </c>
      <c r="AI14" s="157"/>
      <c r="AJ14" s="158"/>
      <c r="AK14" s="162">
        <f>I6*(POWER(AM7,2)+POWER(AO7,2))/POWER(B6,2)</f>
        <v>0</v>
      </c>
      <c r="AL14" s="163"/>
      <c r="AM14" s="163"/>
      <c r="AN14" s="164" t="s">
        <v>26</v>
      </c>
      <c r="AO14" s="164"/>
      <c r="AP14" s="157">
        <f>K6*(POWER(AM7,2)+POWER(AO7,2))/(100*B6)</f>
        <v>0</v>
      </c>
      <c r="AQ14" s="157"/>
      <c r="AR14" s="158"/>
    </row>
    <row r="15" spans="1:44" ht="13.5" thickBot="1" x14ac:dyDescent="0.25">
      <c r="A15" s="87"/>
      <c r="B15" s="82"/>
      <c r="C15" s="82"/>
      <c r="D15" s="82"/>
      <c r="E15" s="82"/>
      <c r="F15" s="82"/>
      <c r="G15" s="82"/>
      <c r="H15" s="82"/>
      <c r="I15" s="159" t="s">
        <v>19</v>
      </c>
      <c r="J15" s="160"/>
      <c r="K15" s="160"/>
      <c r="L15" s="161"/>
      <c r="M15" s="145">
        <f>I9*(POWER(O10,2)+POWER(Q10,2))/POWER(B9,2)</f>
        <v>0</v>
      </c>
      <c r="N15" s="145"/>
      <c r="O15" s="145"/>
      <c r="P15" s="146" t="s">
        <v>26</v>
      </c>
      <c r="Q15" s="146"/>
      <c r="R15" s="142">
        <f>K9*(POWER(O10,2)+POWER(Q10,2))/(100*B9)</f>
        <v>0</v>
      </c>
      <c r="S15" s="142"/>
      <c r="T15" s="143"/>
      <c r="U15" s="144">
        <f>I9*(POWER(W10,2)+POWER(Y10,2))/POWER(B9,2)</f>
        <v>9.5256010292239834E-7</v>
      </c>
      <c r="V15" s="145"/>
      <c r="W15" s="145"/>
      <c r="X15" s="146" t="s">
        <v>26</v>
      </c>
      <c r="Y15" s="146"/>
      <c r="Z15" s="142">
        <f>K9*(POWER(W10,2)+POWER(Y10,2))/(100*B9)</f>
        <v>7.5014106813240256E-5</v>
      </c>
      <c r="AA15" s="142"/>
      <c r="AB15" s="143"/>
      <c r="AC15" s="144">
        <f>I9*(POWER(AE10,2)+POWER(AG10,2))/POWER(B9,2)</f>
        <v>8.9304001449353884E-7</v>
      </c>
      <c r="AD15" s="145"/>
      <c r="AE15" s="145"/>
      <c r="AF15" s="146" t="s">
        <v>26</v>
      </c>
      <c r="AG15" s="146"/>
      <c r="AH15" s="142">
        <f>K9*(POWER(AE10,2)+POWER(AG10,2))/(100*B9)</f>
        <v>7.0326899930190986E-5</v>
      </c>
      <c r="AI15" s="142"/>
      <c r="AJ15" s="143"/>
      <c r="AK15" s="144">
        <f>I9*(POWER(AM10,2)+POWER(AO10,2))/POWER(B9,2)</f>
        <v>9.2255998705655128E-7</v>
      </c>
      <c r="AL15" s="145"/>
      <c r="AM15" s="145"/>
      <c r="AN15" s="146" t="s">
        <v>26</v>
      </c>
      <c r="AO15" s="146"/>
      <c r="AP15" s="142">
        <f>K9*(POWER(AM10,2)+POWER(AO10,2))/(100*B9)</f>
        <v>7.2651597729492089E-5</v>
      </c>
      <c r="AQ15" s="142"/>
      <c r="AR15" s="143"/>
    </row>
    <row r="16" spans="1:44" x14ac:dyDescent="0.2">
      <c r="A16" s="147" t="s">
        <v>27</v>
      </c>
      <c r="B16" s="148"/>
      <c r="C16" s="148"/>
      <c r="D16" s="148"/>
      <c r="E16" s="79" t="s">
        <v>28</v>
      </c>
      <c r="F16" s="79"/>
      <c r="G16" s="79"/>
      <c r="H16" s="79"/>
      <c r="I16" s="154" t="s">
        <v>15</v>
      </c>
      <c r="J16" s="155"/>
      <c r="K16" s="155"/>
      <c r="L16" s="156"/>
      <c r="M16" s="135">
        <f>SUM(O7:P7)+C6+M14</f>
        <v>6.0000000521540642E-3</v>
      </c>
      <c r="N16" s="135"/>
      <c r="O16" s="135"/>
      <c r="P16" s="136" t="s">
        <v>26</v>
      </c>
      <c r="Q16" s="136"/>
      <c r="R16" s="137">
        <f>SUM(Q7:R7)+D6+R14</f>
        <v>2.9999999329447746E-2</v>
      </c>
      <c r="S16" s="137"/>
      <c r="T16" s="138"/>
      <c r="U16" s="134">
        <f>SUM(W7:X7)+C6+U14</f>
        <v>6.0000000521540642E-3</v>
      </c>
      <c r="V16" s="135"/>
      <c r="W16" s="135"/>
      <c r="X16" s="136" t="s">
        <v>26</v>
      </c>
      <c r="Y16" s="136"/>
      <c r="Z16" s="137">
        <f>SUM(Y7:Z7)+D6+Z14</f>
        <v>2.9999999329447746E-2</v>
      </c>
      <c r="AA16" s="137"/>
      <c r="AB16" s="138"/>
      <c r="AC16" s="134">
        <f>SUM(AE7:AF7)+C6+AC14</f>
        <v>6.0000000521540642E-3</v>
      </c>
      <c r="AD16" s="135"/>
      <c r="AE16" s="135"/>
      <c r="AF16" s="136" t="s">
        <v>26</v>
      </c>
      <c r="AG16" s="136"/>
      <c r="AH16" s="137">
        <f>SUM(AG7:AH7)+D6+AH14</f>
        <v>2.9999999329447746E-2</v>
      </c>
      <c r="AI16" s="137"/>
      <c r="AJ16" s="138"/>
      <c r="AK16" s="134">
        <f>SUM(AM7:AN7)+C6+AK14</f>
        <v>6.0000000521540642E-3</v>
      </c>
      <c r="AL16" s="135"/>
      <c r="AM16" s="135"/>
      <c r="AN16" s="136" t="s">
        <v>26</v>
      </c>
      <c r="AO16" s="136"/>
      <c r="AP16" s="137">
        <f>SUM(AO7:AP7)+D6+AP14</f>
        <v>2.9999999329447746E-2</v>
      </c>
      <c r="AQ16" s="137"/>
      <c r="AR16" s="138"/>
    </row>
    <row r="17" spans="1:44" x14ac:dyDescent="0.2">
      <c r="A17" s="149"/>
      <c r="B17" s="150"/>
      <c r="C17" s="150"/>
      <c r="D17" s="150"/>
      <c r="E17" s="153"/>
      <c r="F17" s="153"/>
      <c r="G17" s="153"/>
      <c r="H17" s="153"/>
      <c r="I17" s="139" t="s">
        <v>19</v>
      </c>
      <c r="J17" s="140"/>
      <c r="K17" s="140"/>
      <c r="L17" s="141"/>
      <c r="M17" s="130">
        <f>SUM(O10:P10)+C9+M15</f>
        <v>6.0000000521540642E-3</v>
      </c>
      <c r="N17" s="130"/>
      <c r="O17" s="130"/>
      <c r="P17" s="131" t="s">
        <v>26</v>
      </c>
      <c r="Q17" s="131"/>
      <c r="R17" s="132">
        <f>SUM(Q10:R10)+D9+R15</f>
        <v>3.2999999821186066E-2</v>
      </c>
      <c r="S17" s="132"/>
      <c r="T17" s="133"/>
      <c r="U17" s="129">
        <f>SUM(W10:X10)+C9+U15</f>
        <v>4.2010291422692615E-2</v>
      </c>
      <c r="V17" s="130"/>
      <c r="W17" s="130"/>
      <c r="X17" s="131" t="s">
        <v>26</v>
      </c>
      <c r="Y17" s="131"/>
      <c r="Z17" s="132">
        <f>SUM(Y10:Z10)+D9+Z15</f>
        <v>7.4063764807718757E-2</v>
      </c>
      <c r="AA17" s="132"/>
      <c r="AB17" s="133"/>
      <c r="AC17" s="129">
        <f>SUM(AE10:AF10)+C9+AC15</f>
        <v>4.1395351673136259E-2</v>
      </c>
      <c r="AD17" s="130"/>
      <c r="AE17" s="130"/>
      <c r="AF17" s="131" t="s">
        <v>26</v>
      </c>
      <c r="AG17" s="131"/>
      <c r="AH17" s="132">
        <f>SUM(AG10:AH10)+D9+AH15</f>
        <v>7.2287443067157842E-2</v>
      </c>
      <c r="AI17" s="132"/>
      <c r="AJ17" s="133"/>
      <c r="AK17" s="129">
        <f>SUM(AM10:AN10)+C9+AK15</f>
        <v>3.5532388612770943E-2</v>
      </c>
      <c r="AL17" s="130"/>
      <c r="AM17" s="130"/>
      <c r="AN17" s="131" t="s">
        <v>26</v>
      </c>
      <c r="AO17" s="131"/>
      <c r="AP17" s="132">
        <f>SUM(AO10:AP10)+D9+AP15</f>
        <v>7.7915625656472823E-2</v>
      </c>
      <c r="AQ17" s="132"/>
      <c r="AR17" s="133"/>
    </row>
    <row r="18" spans="1:44" ht="13.5" thickBot="1" x14ac:dyDescent="0.25">
      <c r="A18" s="151"/>
      <c r="B18" s="152"/>
      <c r="C18" s="152"/>
      <c r="D18" s="152"/>
      <c r="E18" s="82"/>
      <c r="F18" s="82"/>
      <c r="G18" s="82"/>
      <c r="H18" s="82"/>
      <c r="I18" s="126" t="s">
        <v>29</v>
      </c>
      <c r="J18" s="127"/>
      <c r="K18" s="127"/>
      <c r="L18" s="128"/>
      <c r="M18" s="124">
        <f>SUM(M16,M17)</f>
        <v>1.2000000104308128E-2</v>
      </c>
      <c r="N18" s="124"/>
      <c r="O18" s="124"/>
      <c r="P18" s="125" t="s">
        <v>26</v>
      </c>
      <c r="Q18" s="125"/>
      <c r="R18" s="115">
        <f>SUM(R16,R17)</f>
        <v>6.2999999150633812E-2</v>
      </c>
      <c r="S18" s="115"/>
      <c r="T18" s="116"/>
      <c r="U18" s="123">
        <f>SUM(U16,U17)</f>
        <v>4.8010291474846679E-2</v>
      </c>
      <c r="V18" s="124"/>
      <c r="W18" s="124"/>
      <c r="X18" s="125" t="s">
        <v>26</v>
      </c>
      <c r="Y18" s="125"/>
      <c r="Z18" s="115">
        <f>SUM(Z16,Z17)</f>
        <v>0.1040637641371665</v>
      </c>
      <c r="AA18" s="115"/>
      <c r="AB18" s="116"/>
      <c r="AC18" s="123">
        <f>SUM(AC16,AC17)</f>
        <v>4.7395351725290323E-2</v>
      </c>
      <c r="AD18" s="124"/>
      <c r="AE18" s="124"/>
      <c r="AF18" s="125" t="s">
        <v>26</v>
      </c>
      <c r="AG18" s="125"/>
      <c r="AH18" s="115">
        <f>SUM(AH16,AH17)</f>
        <v>0.10228744239660559</v>
      </c>
      <c r="AI18" s="115"/>
      <c r="AJ18" s="116"/>
      <c r="AK18" s="123">
        <f>SUM(AK16,AK17)</f>
        <v>4.1532388664925007E-2</v>
      </c>
      <c r="AL18" s="124"/>
      <c r="AM18" s="124"/>
      <c r="AN18" s="125" t="s">
        <v>26</v>
      </c>
      <c r="AO18" s="125"/>
      <c r="AP18" s="115">
        <f>SUM(AP16,AP17)</f>
        <v>0.10791562498592057</v>
      </c>
      <c r="AQ18" s="115"/>
      <c r="AR18" s="116"/>
    </row>
    <row r="19" spans="1:44" ht="30" customHeight="1" thickBot="1" x14ac:dyDescent="0.2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 thickBot="1" x14ac:dyDescent="0.25">
      <c r="A20" s="117" t="s">
        <v>7</v>
      </c>
      <c r="B20" s="118"/>
      <c r="C20" s="118" t="s">
        <v>3</v>
      </c>
      <c r="D20" s="118"/>
      <c r="E20" s="118" t="s">
        <v>31</v>
      </c>
      <c r="F20" s="118"/>
      <c r="G20" s="118"/>
      <c r="H20" s="118"/>
      <c r="I20" s="118"/>
      <c r="J20" s="118"/>
      <c r="K20" s="118"/>
      <c r="L20" s="119"/>
      <c r="M20" s="120" t="s">
        <v>32</v>
      </c>
      <c r="N20" s="121"/>
      <c r="O20" s="121"/>
      <c r="P20" s="121"/>
      <c r="Q20" s="121"/>
      <c r="R20" s="121"/>
      <c r="S20" s="121"/>
      <c r="T20" s="122"/>
      <c r="U20" s="120" t="s">
        <v>32</v>
      </c>
      <c r="V20" s="121"/>
      <c r="W20" s="121"/>
      <c r="X20" s="121"/>
      <c r="Y20" s="121"/>
      <c r="Z20" s="121"/>
      <c r="AA20" s="121"/>
      <c r="AB20" s="122"/>
      <c r="AC20" s="120" t="s">
        <v>32</v>
      </c>
      <c r="AD20" s="121"/>
      <c r="AE20" s="121"/>
      <c r="AF20" s="121"/>
      <c r="AG20" s="121"/>
      <c r="AH20" s="121"/>
      <c r="AI20" s="121"/>
      <c r="AJ20" s="122"/>
      <c r="AK20" s="120" t="s">
        <v>32</v>
      </c>
      <c r="AL20" s="121"/>
      <c r="AM20" s="121"/>
      <c r="AN20" s="121"/>
      <c r="AO20" s="121"/>
      <c r="AP20" s="121"/>
      <c r="AQ20" s="121"/>
      <c r="AR20" s="122"/>
    </row>
    <row r="21" spans="1:44" x14ac:dyDescent="0.2">
      <c r="A21" s="111">
        <v>6</v>
      </c>
      <c r="B21" s="112"/>
      <c r="C21" s="112" t="s">
        <v>16</v>
      </c>
      <c r="D21" s="112"/>
      <c r="E21" s="113" t="s">
        <v>35</v>
      </c>
      <c r="F21" s="113"/>
      <c r="G21" s="113"/>
      <c r="H21" s="113"/>
      <c r="I21" s="113"/>
      <c r="J21" s="113"/>
      <c r="K21" s="113"/>
      <c r="L21" s="114"/>
      <c r="M21" s="108">
        <v>6.1999998092651367</v>
      </c>
      <c r="N21" s="109"/>
      <c r="O21" s="109"/>
      <c r="P21" s="109"/>
      <c r="Q21" s="109"/>
      <c r="R21" s="109"/>
      <c r="S21" s="109"/>
      <c r="T21" s="110"/>
      <c r="U21" s="108">
        <v>6.1999998092651367</v>
      </c>
      <c r="V21" s="109"/>
      <c r="W21" s="109"/>
      <c r="X21" s="109"/>
      <c r="Y21" s="109"/>
      <c r="Z21" s="109"/>
      <c r="AA21" s="109"/>
      <c r="AB21" s="110"/>
      <c r="AC21" s="108">
        <v>6.1999998092651367</v>
      </c>
      <c r="AD21" s="109"/>
      <c r="AE21" s="109"/>
      <c r="AF21" s="109"/>
      <c r="AG21" s="109"/>
      <c r="AH21" s="109"/>
      <c r="AI21" s="109"/>
      <c r="AJ21" s="110"/>
      <c r="AK21" s="108">
        <v>6.1999998092651367</v>
      </c>
      <c r="AL21" s="109"/>
      <c r="AM21" s="109"/>
      <c r="AN21" s="109"/>
      <c r="AO21" s="109"/>
      <c r="AP21" s="109"/>
      <c r="AQ21" s="109"/>
      <c r="AR21" s="110"/>
    </row>
    <row r="22" spans="1:44" ht="13.5" thickBot="1" x14ac:dyDescent="0.25">
      <c r="A22" s="97">
        <v>6</v>
      </c>
      <c r="B22" s="98"/>
      <c r="C22" s="98" t="s">
        <v>20</v>
      </c>
      <c r="D22" s="98"/>
      <c r="E22" s="99" t="s">
        <v>36</v>
      </c>
      <c r="F22" s="99"/>
      <c r="G22" s="99"/>
      <c r="H22" s="99"/>
      <c r="I22" s="99"/>
      <c r="J22" s="99"/>
      <c r="K22" s="99"/>
      <c r="L22" s="100"/>
      <c r="M22" s="101">
        <v>6.1999998092651367</v>
      </c>
      <c r="N22" s="102"/>
      <c r="O22" s="102"/>
      <c r="P22" s="102"/>
      <c r="Q22" s="102"/>
      <c r="R22" s="102"/>
      <c r="S22" s="102"/>
      <c r="T22" s="103"/>
      <c r="U22" s="101">
        <v>6.3000001907348633</v>
      </c>
      <c r="V22" s="102"/>
      <c r="W22" s="102"/>
      <c r="X22" s="102"/>
      <c r="Y22" s="102"/>
      <c r="Z22" s="102"/>
      <c r="AA22" s="102"/>
      <c r="AB22" s="103"/>
      <c r="AC22" s="101">
        <v>6.0999999046325684</v>
      </c>
      <c r="AD22" s="102"/>
      <c r="AE22" s="102"/>
      <c r="AF22" s="102"/>
      <c r="AG22" s="102"/>
      <c r="AH22" s="102"/>
      <c r="AI22" s="102"/>
      <c r="AJ22" s="103"/>
      <c r="AK22" s="101">
        <v>6.1999998092651367</v>
      </c>
      <c r="AL22" s="102"/>
      <c r="AM22" s="102"/>
      <c r="AN22" s="102"/>
      <c r="AO22" s="102"/>
      <c r="AP22" s="102"/>
      <c r="AQ22" s="102"/>
      <c r="AR22" s="103"/>
    </row>
    <row r="23" spans="1:44" ht="30" customHeight="1" thickBot="1" x14ac:dyDescent="0.25">
      <c r="A23" s="88" t="s">
        <v>37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ht="15" customHeight="1" x14ac:dyDescent="0.2">
      <c r="A24" s="89" t="s">
        <v>3</v>
      </c>
      <c r="B24" s="90"/>
      <c r="C24" s="90"/>
      <c r="D24" s="90"/>
      <c r="E24" s="90" t="s">
        <v>38</v>
      </c>
      <c r="F24" s="90"/>
      <c r="G24" s="90" t="s">
        <v>39</v>
      </c>
      <c r="H24" s="90"/>
      <c r="I24" s="90" t="s">
        <v>40</v>
      </c>
      <c r="J24" s="90"/>
      <c r="K24" s="90" t="s">
        <v>41</v>
      </c>
      <c r="L24" s="93"/>
      <c r="M24" s="86" t="s">
        <v>11</v>
      </c>
      <c r="N24" s="80"/>
      <c r="O24" s="78" t="s">
        <v>12</v>
      </c>
      <c r="P24" s="79"/>
      <c r="Q24" s="80"/>
      <c r="R24" s="78" t="s">
        <v>13</v>
      </c>
      <c r="S24" s="79"/>
      <c r="T24" s="84"/>
      <c r="U24" s="86" t="s">
        <v>11</v>
      </c>
      <c r="V24" s="80"/>
      <c r="W24" s="78" t="s">
        <v>12</v>
      </c>
      <c r="X24" s="79"/>
      <c r="Y24" s="80"/>
      <c r="Z24" s="78" t="s">
        <v>13</v>
      </c>
      <c r="AA24" s="79"/>
      <c r="AB24" s="84"/>
      <c r="AC24" s="86" t="s">
        <v>11</v>
      </c>
      <c r="AD24" s="80"/>
      <c r="AE24" s="78" t="s">
        <v>12</v>
      </c>
      <c r="AF24" s="79"/>
      <c r="AG24" s="80"/>
      <c r="AH24" s="78" t="s">
        <v>13</v>
      </c>
      <c r="AI24" s="79"/>
      <c r="AJ24" s="84"/>
      <c r="AK24" s="86" t="s">
        <v>11</v>
      </c>
      <c r="AL24" s="80"/>
      <c r="AM24" s="78" t="s">
        <v>12</v>
      </c>
      <c r="AN24" s="79"/>
      <c r="AO24" s="80"/>
      <c r="AP24" s="78" t="s">
        <v>13</v>
      </c>
      <c r="AQ24" s="79"/>
      <c r="AR24" s="84"/>
    </row>
    <row r="25" spans="1:44" ht="15.75" customHeight="1" thickBot="1" x14ac:dyDescent="0.25">
      <c r="A25" s="91"/>
      <c r="B25" s="92"/>
      <c r="C25" s="92"/>
      <c r="D25" s="92"/>
      <c r="E25" s="11" t="s">
        <v>42</v>
      </c>
      <c r="F25" s="11" t="s">
        <v>43</v>
      </c>
      <c r="G25" s="11" t="s">
        <v>42</v>
      </c>
      <c r="H25" s="11" t="s">
        <v>43</v>
      </c>
      <c r="I25" s="11" t="s">
        <v>42</v>
      </c>
      <c r="J25" s="11" t="s">
        <v>43</v>
      </c>
      <c r="K25" s="11" t="s">
        <v>42</v>
      </c>
      <c r="L25" s="9" t="s">
        <v>43</v>
      </c>
      <c r="M25" s="87"/>
      <c r="N25" s="83"/>
      <c r="O25" s="81"/>
      <c r="P25" s="82"/>
      <c r="Q25" s="83"/>
      <c r="R25" s="81"/>
      <c r="S25" s="82"/>
      <c r="T25" s="85"/>
      <c r="U25" s="87"/>
      <c r="V25" s="83"/>
      <c r="W25" s="81"/>
      <c r="X25" s="82"/>
      <c r="Y25" s="83"/>
      <c r="Z25" s="81"/>
      <c r="AA25" s="82"/>
      <c r="AB25" s="85"/>
      <c r="AC25" s="87"/>
      <c r="AD25" s="83"/>
      <c r="AE25" s="81"/>
      <c r="AF25" s="82"/>
      <c r="AG25" s="83"/>
      <c r="AH25" s="81"/>
      <c r="AI25" s="82"/>
      <c r="AJ25" s="85"/>
      <c r="AK25" s="87"/>
      <c r="AL25" s="83"/>
      <c r="AM25" s="81"/>
      <c r="AN25" s="82"/>
      <c r="AO25" s="83"/>
      <c r="AP25" s="81"/>
      <c r="AQ25" s="82"/>
      <c r="AR25" s="85"/>
    </row>
    <row r="26" spans="1:44" x14ac:dyDescent="0.2">
      <c r="A26" s="67" t="s">
        <v>53</v>
      </c>
      <c r="B26" s="68"/>
      <c r="C26" s="68"/>
      <c r="D26" s="68"/>
      <c r="E26" s="35"/>
      <c r="F26" s="35"/>
      <c r="G26" s="35"/>
      <c r="H26" s="35"/>
      <c r="I26" s="35"/>
      <c r="J26" s="35"/>
      <c r="K26" s="35"/>
      <c r="L26" s="69"/>
      <c r="M26" s="70"/>
      <c r="N26" s="71"/>
      <c r="O26" s="72"/>
      <c r="P26" s="72"/>
      <c r="Q26" s="72"/>
      <c r="R26" s="72"/>
      <c r="S26" s="72"/>
      <c r="T26" s="73"/>
      <c r="U26" s="70"/>
      <c r="V26" s="71"/>
      <c r="W26" s="72"/>
      <c r="X26" s="72"/>
      <c r="Y26" s="72"/>
      <c r="Z26" s="72"/>
      <c r="AA26" s="72"/>
      <c r="AB26" s="73"/>
      <c r="AC26" s="70"/>
      <c r="AD26" s="71"/>
      <c r="AE26" s="72"/>
      <c r="AF26" s="72"/>
      <c r="AG26" s="72"/>
      <c r="AH26" s="72"/>
      <c r="AI26" s="72"/>
      <c r="AJ26" s="73"/>
      <c r="AK26" s="70"/>
      <c r="AL26" s="71"/>
      <c r="AM26" s="72"/>
      <c r="AN26" s="72"/>
      <c r="AO26" s="72"/>
      <c r="AP26" s="72"/>
      <c r="AQ26" s="72"/>
      <c r="AR26" s="73"/>
    </row>
    <row r="27" spans="1:44" x14ac:dyDescent="0.2">
      <c r="A27" s="57" t="s">
        <v>54</v>
      </c>
      <c r="B27" s="58"/>
      <c r="C27" s="58"/>
      <c r="D27" s="58"/>
      <c r="E27" s="15"/>
      <c r="F27" s="15"/>
      <c r="G27" s="15"/>
      <c r="H27" s="15"/>
      <c r="I27" s="15"/>
      <c r="J27" s="15"/>
      <c r="K27" s="15"/>
      <c r="L27" s="21"/>
      <c r="M27" s="61">
        <f>M7</f>
        <v>0</v>
      </c>
      <c r="N27" s="62"/>
      <c r="O27" s="59">
        <f>O7</f>
        <v>0</v>
      </c>
      <c r="P27" s="59"/>
      <c r="Q27" s="59"/>
      <c r="R27" s="59">
        <f>Q7</f>
        <v>0</v>
      </c>
      <c r="S27" s="59"/>
      <c r="T27" s="60"/>
      <c r="U27" s="61">
        <f>U7</f>
        <v>0</v>
      </c>
      <c r="V27" s="62"/>
      <c r="W27" s="59">
        <f>W7</f>
        <v>0</v>
      </c>
      <c r="X27" s="59"/>
      <c r="Y27" s="59"/>
      <c r="Z27" s="59">
        <f>Y7</f>
        <v>0</v>
      </c>
      <c r="AA27" s="59"/>
      <c r="AB27" s="60"/>
      <c r="AC27" s="61">
        <f>AC7</f>
        <v>0</v>
      </c>
      <c r="AD27" s="62"/>
      <c r="AE27" s="59">
        <f>AE7</f>
        <v>0</v>
      </c>
      <c r="AF27" s="59"/>
      <c r="AG27" s="59"/>
      <c r="AH27" s="59">
        <f>AG7</f>
        <v>0</v>
      </c>
      <c r="AI27" s="59"/>
      <c r="AJ27" s="60"/>
      <c r="AK27" s="61">
        <f>AK7</f>
        <v>0</v>
      </c>
      <c r="AL27" s="62"/>
      <c r="AM27" s="59">
        <f>AM7</f>
        <v>0</v>
      </c>
      <c r="AN27" s="59"/>
      <c r="AO27" s="59"/>
      <c r="AP27" s="59">
        <f>AO7</f>
        <v>0</v>
      </c>
      <c r="AQ27" s="59"/>
      <c r="AR27" s="60"/>
    </row>
    <row r="28" spans="1:44" x14ac:dyDescent="0.2">
      <c r="A28" s="57" t="s">
        <v>207</v>
      </c>
      <c r="B28" s="58"/>
      <c r="C28" s="58"/>
      <c r="D28" s="58"/>
      <c r="E28" s="15"/>
      <c r="F28" s="15"/>
      <c r="G28" s="15"/>
      <c r="H28" s="15"/>
      <c r="I28" s="15"/>
      <c r="J28" s="15"/>
      <c r="K28" s="15"/>
      <c r="L28" s="21"/>
      <c r="M28" s="61"/>
      <c r="N28" s="62"/>
      <c r="O28" s="59"/>
      <c r="P28" s="59"/>
      <c r="Q28" s="59"/>
      <c r="R28" s="59"/>
      <c r="S28" s="59"/>
      <c r="T28" s="60"/>
      <c r="U28" s="61"/>
      <c r="V28" s="62"/>
      <c r="W28" s="59"/>
      <c r="X28" s="59"/>
      <c r="Y28" s="59"/>
      <c r="Z28" s="59"/>
      <c r="AA28" s="59"/>
      <c r="AB28" s="60"/>
      <c r="AC28" s="61"/>
      <c r="AD28" s="62"/>
      <c r="AE28" s="59"/>
      <c r="AF28" s="59"/>
      <c r="AG28" s="59"/>
      <c r="AH28" s="59"/>
      <c r="AI28" s="59"/>
      <c r="AJ28" s="60"/>
      <c r="AK28" s="61"/>
      <c r="AL28" s="62"/>
      <c r="AM28" s="59"/>
      <c r="AN28" s="59"/>
      <c r="AO28" s="59"/>
      <c r="AP28" s="59"/>
      <c r="AQ28" s="59"/>
      <c r="AR28" s="60"/>
    </row>
    <row r="29" spans="1:44" x14ac:dyDescent="0.2">
      <c r="A29" s="57" t="s">
        <v>208</v>
      </c>
      <c r="B29" s="58"/>
      <c r="C29" s="58"/>
      <c r="D29" s="58"/>
      <c r="E29" s="15">
        <v>48.5</v>
      </c>
      <c r="F29" s="15">
        <v>0.5</v>
      </c>
      <c r="G29" s="15">
        <v>48.9</v>
      </c>
      <c r="H29" s="15">
        <v>25</v>
      </c>
      <c r="I29" s="15"/>
      <c r="J29" s="15"/>
      <c r="K29" s="15"/>
      <c r="L29" s="21"/>
      <c r="M29" s="51">
        <v>0</v>
      </c>
      <c r="N29" s="52"/>
      <c r="O29" s="49">
        <f>-SQRT(3)*M21*M29*S7/1000</f>
        <v>0</v>
      </c>
      <c r="P29" s="49"/>
      <c r="Q29" s="49"/>
      <c r="R29" s="49">
        <f>-SQRT(3)*M21*M29*SIN(ACOS(S7))/1000</f>
        <v>0</v>
      </c>
      <c r="S29" s="49"/>
      <c r="T29" s="50"/>
      <c r="U29" s="51">
        <v>0</v>
      </c>
      <c r="V29" s="52"/>
      <c r="W29" s="49">
        <f>-SQRT(3)*U21*U29*AA7/1000</f>
        <v>0</v>
      </c>
      <c r="X29" s="49"/>
      <c r="Y29" s="49"/>
      <c r="Z29" s="49">
        <f>-SQRT(3)*U21*U29*SIN(ACOS(AA7))/1000</f>
        <v>0</v>
      </c>
      <c r="AA29" s="49"/>
      <c r="AB29" s="50"/>
      <c r="AC29" s="51">
        <v>0</v>
      </c>
      <c r="AD29" s="52"/>
      <c r="AE29" s="49">
        <f>-SQRT(3)*AC21*AC29*AI7/1000</f>
        <v>0</v>
      </c>
      <c r="AF29" s="49"/>
      <c r="AG29" s="49"/>
      <c r="AH29" s="49">
        <f>-SQRT(3)*AC21*AC29*SIN(ACOS(AI7))/1000</f>
        <v>0</v>
      </c>
      <c r="AI29" s="49"/>
      <c r="AJ29" s="50"/>
      <c r="AK29" s="51">
        <v>0</v>
      </c>
      <c r="AL29" s="52"/>
      <c r="AM29" s="49">
        <f>-SQRT(3)*AK21*AK29*AQ7/1000</f>
        <v>0</v>
      </c>
      <c r="AN29" s="49"/>
      <c r="AO29" s="49"/>
      <c r="AP29" s="49">
        <f>-SQRT(3)*AK21*AK29*SIN(ACOS(AQ7))/1000</f>
        <v>0</v>
      </c>
      <c r="AQ29" s="49"/>
      <c r="AR29" s="50"/>
    </row>
    <row r="30" spans="1:44" x14ac:dyDescent="0.2">
      <c r="A30" s="57" t="s">
        <v>209</v>
      </c>
      <c r="B30" s="58"/>
      <c r="C30" s="58"/>
      <c r="D30" s="58"/>
      <c r="E30" s="15"/>
      <c r="F30" s="15"/>
      <c r="G30" s="15"/>
      <c r="H30" s="15"/>
      <c r="I30" s="15"/>
      <c r="J30" s="15"/>
      <c r="K30" s="15"/>
      <c r="L30" s="21"/>
      <c r="M30" s="51" t="s">
        <v>128</v>
      </c>
      <c r="N30" s="52"/>
      <c r="O30" s="59">
        <v>0</v>
      </c>
      <c r="P30" s="59"/>
      <c r="Q30" s="59"/>
      <c r="R30" s="59">
        <v>0</v>
      </c>
      <c r="S30" s="59"/>
      <c r="T30" s="60"/>
      <c r="U30" s="51" t="s">
        <v>128</v>
      </c>
      <c r="V30" s="52"/>
      <c r="W30" s="59">
        <v>0</v>
      </c>
      <c r="X30" s="59"/>
      <c r="Y30" s="59"/>
      <c r="Z30" s="59">
        <v>0</v>
      </c>
      <c r="AA30" s="59"/>
      <c r="AB30" s="60"/>
      <c r="AC30" s="51" t="s">
        <v>128</v>
      </c>
      <c r="AD30" s="52"/>
      <c r="AE30" s="59">
        <v>0</v>
      </c>
      <c r="AF30" s="59"/>
      <c r="AG30" s="59"/>
      <c r="AH30" s="59">
        <v>0</v>
      </c>
      <c r="AI30" s="59"/>
      <c r="AJ30" s="60"/>
      <c r="AK30" s="51" t="s">
        <v>128</v>
      </c>
      <c r="AL30" s="52"/>
      <c r="AM30" s="59">
        <v>0</v>
      </c>
      <c r="AN30" s="59"/>
      <c r="AO30" s="59"/>
      <c r="AP30" s="59">
        <v>0</v>
      </c>
      <c r="AQ30" s="59"/>
      <c r="AR30" s="60"/>
    </row>
    <row r="31" spans="1:44" x14ac:dyDescent="0.2">
      <c r="A31" s="57" t="s">
        <v>210</v>
      </c>
      <c r="B31" s="58"/>
      <c r="C31" s="58"/>
      <c r="D31" s="58"/>
      <c r="E31" s="15">
        <v>48.5</v>
      </c>
      <c r="F31" s="15">
        <v>0.5</v>
      </c>
      <c r="G31" s="15">
        <v>48.9</v>
      </c>
      <c r="H31" s="15">
        <v>25</v>
      </c>
      <c r="I31" s="15"/>
      <c r="J31" s="15"/>
      <c r="K31" s="15"/>
      <c r="L31" s="21"/>
      <c r="M31" s="51">
        <v>0</v>
      </c>
      <c r="N31" s="52"/>
      <c r="O31" s="49">
        <f>-SQRT(3)*M21*M31*S7/1000</f>
        <v>0</v>
      </c>
      <c r="P31" s="49"/>
      <c r="Q31" s="49"/>
      <c r="R31" s="49">
        <f>-SQRT(3)*M21*M31*SIN(ACOS(S7))/1000</f>
        <v>0</v>
      </c>
      <c r="S31" s="49"/>
      <c r="T31" s="50"/>
      <c r="U31" s="51">
        <v>0</v>
      </c>
      <c r="V31" s="52"/>
      <c r="W31" s="49">
        <f>-SQRT(3)*U21*U31*AA7/1000</f>
        <v>0</v>
      </c>
      <c r="X31" s="49"/>
      <c r="Y31" s="49"/>
      <c r="Z31" s="49">
        <f>-SQRT(3)*U21*U31*SIN(ACOS(AA7))/1000</f>
        <v>0</v>
      </c>
      <c r="AA31" s="49"/>
      <c r="AB31" s="50"/>
      <c r="AC31" s="51">
        <v>0</v>
      </c>
      <c r="AD31" s="52"/>
      <c r="AE31" s="49">
        <f>-SQRT(3)*AC21*AC31*AI7/1000</f>
        <v>0</v>
      </c>
      <c r="AF31" s="49"/>
      <c r="AG31" s="49"/>
      <c r="AH31" s="49">
        <f>-SQRT(3)*AC21*AC31*SIN(ACOS(AI7))/1000</f>
        <v>0</v>
      </c>
      <c r="AI31" s="49"/>
      <c r="AJ31" s="50"/>
      <c r="AK31" s="51">
        <v>0</v>
      </c>
      <c r="AL31" s="52"/>
      <c r="AM31" s="49">
        <f>-SQRT(3)*AK21*AK31*AQ7/1000</f>
        <v>0</v>
      </c>
      <c r="AN31" s="49"/>
      <c r="AO31" s="49"/>
      <c r="AP31" s="49">
        <f>-SQRT(3)*AK21*AK31*SIN(ACOS(AQ7))/1000</f>
        <v>0</v>
      </c>
      <c r="AQ31" s="49"/>
      <c r="AR31" s="50"/>
    </row>
    <row r="32" spans="1:44" ht="13.5" thickBot="1" x14ac:dyDescent="0.25">
      <c r="A32" s="74" t="s">
        <v>64</v>
      </c>
      <c r="B32" s="75"/>
      <c r="C32" s="75"/>
      <c r="D32" s="75"/>
      <c r="E32" s="76"/>
      <c r="F32" s="76"/>
      <c r="G32" s="76"/>
      <c r="H32" s="76"/>
      <c r="I32" s="76"/>
      <c r="J32" s="76"/>
      <c r="K32" s="76"/>
      <c r="L32" s="77"/>
      <c r="M32" s="65"/>
      <c r="N32" s="66"/>
      <c r="O32" s="63">
        <f>SUM(O27:Q31)</f>
        <v>0</v>
      </c>
      <c r="P32" s="63"/>
      <c r="Q32" s="63"/>
      <c r="R32" s="63">
        <f>SUM(R27:T31)</f>
        <v>0</v>
      </c>
      <c r="S32" s="63"/>
      <c r="T32" s="64"/>
      <c r="U32" s="65"/>
      <c r="V32" s="66"/>
      <c r="W32" s="63">
        <f>SUM(W27:Y31)</f>
        <v>0</v>
      </c>
      <c r="X32" s="63"/>
      <c r="Y32" s="63"/>
      <c r="Z32" s="63">
        <f>SUM(Z27:AB31)</f>
        <v>0</v>
      </c>
      <c r="AA32" s="63"/>
      <c r="AB32" s="64"/>
      <c r="AC32" s="65"/>
      <c r="AD32" s="66"/>
      <c r="AE32" s="63">
        <f>SUM(AE27:AG31)</f>
        <v>0</v>
      </c>
      <c r="AF32" s="63"/>
      <c r="AG32" s="63"/>
      <c r="AH32" s="63">
        <f>SUM(AH27:AJ31)</f>
        <v>0</v>
      </c>
      <c r="AI32" s="63"/>
      <c r="AJ32" s="64"/>
      <c r="AK32" s="65"/>
      <c r="AL32" s="66"/>
      <c r="AM32" s="63">
        <f>SUM(AM27:AO31)</f>
        <v>0</v>
      </c>
      <c r="AN32" s="63"/>
      <c r="AO32" s="63"/>
      <c r="AP32" s="63">
        <f>SUM(AP27:AR31)</f>
        <v>0</v>
      </c>
      <c r="AQ32" s="63"/>
      <c r="AR32" s="64"/>
    </row>
    <row r="33" spans="1:44" x14ac:dyDescent="0.2">
      <c r="A33" s="67" t="s">
        <v>65</v>
      </c>
      <c r="B33" s="68"/>
      <c r="C33" s="68"/>
      <c r="D33" s="68"/>
      <c r="E33" s="35"/>
      <c r="F33" s="35"/>
      <c r="G33" s="35"/>
      <c r="H33" s="35"/>
      <c r="I33" s="35"/>
      <c r="J33" s="35"/>
      <c r="K33" s="35"/>
      <c r="L33" s="69"/>
      <c r="M33" s="70"/>
      <c r="N33" s="71"/>
      <c r="O33" s="72"/>
      <c r="P33" s="72"/>
      <c r="Q33" s="72"/>
      <c r="R33" s="72"/>
      <c r="S33" s="72"/>
      <c r="T33" s="73"/>
      <c r="U33" s="70"/>
      <c r="V33" s="71"/>
      <c r="W33" s="72"/>
      <c r="X33" s="72"/>
      <c r="Y33" s="72"/>
      <c r="Z33" s="72"/>
      <c r="AA33" s="72"/>
      <c r="AB33" s="73"/>
      <c r="AC33" s="70"/>
      <c r="AD33" s="71"/>
      <c r="AE33" s="72"/>
      <c r="AF33" s="72"/>
      <c r="AG33" s="72"/>
      <c r="AH33" s="72"/>
      <c r="AI33" s="72"/>
      <c r="AJ33" s="73"/>
      <c r="AK33" s="70"/>
      <c r="AL33" s="71"/>
      <c r="AM33" s="72"/>
      <c r="AN33" s="72"/>
      <c r="AO33" s="72"/>
      <c r="AP33" s="72"/>
      <c r="AQ33" s="72"/>
      <c r="AR33" s="73"/>
    </row>
    <row r="34" spans="1:44" x14ac:dyDescent="0.2">
      <c r="A34" s="57" t="s">
        <v>66</v>
      </c>
      <c r="B34" s="58"/>
      <c r="C34" s="58"/>
      <c r="D34" s="58"/>
      <c r="E34" s="15"/>
      <c r="F34" s="15"/>
      <c r="G34" s="15"/>
      <c r="H34" s="15"/>
      <c r="I34" s="15"/>
      <c r="J34" s="15"/>
      <c r="K34" s="15"/>
      <c r="L34" s="21"/>
      <c r="M34" s="61">
        <f>M10</f>
        <v>0</v>
      </c>
      <c r="N34" s="62"/>
      <c r="O34" s="59">
        <f>O10</f>
        <v>0</v>
      </c>
      <c r="P34" s="59"/>
      <c r="Q34" s="59"/>
      <c r="R34" s="59">
        <f>Q10</f>
        <v>0</v>
      </c>
      <c r="S34" s="59"/>
      <c r="T34" s="60"/>
      <c r="U34" s="61">
        <f>U10</f>
        <v>5</v>
      </c>
      <c r="V34" s="62"/>
      <c r="W34" s="59">
        <f>W10</f>
        <v>3.600933881043563E-2</v>
      </c>
      <c r="X34" s="59"/>
      <c r="Y34" s="59"/>
      <c r="Z34" s="59">
        <f>Y10</f>
        <v>4.0988750879719454E-2</v>
      </c>
      <c r="AA34" s="59"/>
      <c r="AB34" s="60"/>
      <c r="AC34" s="61">
        <f>AC10</f>
        <v>5</v>
      </c>
      <c r="AD34" s="62"/>
      <c r="AE34" s="59">
        <f>AE10</f>
        <v>3.5394458580967701E-2</v>
      </c>
      <c r="AF34" s="59"/>
      <c r="AG34" s="59"/>
      <c r="AH34" s="59">
        <f>AG10</f>
        <v>3.9217116346041588E-2</v>
      </c>
      <c r="AI34" s="59"/>
      <c r="AJ34" s="60"/>
      <c r="AK34" s="61">
        <f>AK10</f>
        <v>5</v>
      </c>
      <c r="AL34" s="62"/>
      <c r="AM34" s="59">
        <f>AM10</f>
        <v>2.9531466000629822E-2</v>
      </c>
      <c r="AN34" s="59"/>
      <c r="AO34" s="59"/>
      <c r="AP34" s="59">
        <f>AO10</f>
        <v>4.4842974237557259E-2</v>
      </c>
      <c r="AQ34" s="59"/>
      <c r="AR34" s="60"/>
    </row>
    <row r="35" spans="1:44" x14ac:dyDescent="0.2">
      <c r="A35" s="57" t="s">
        <v>211</v>
      </c>
      <c r="B35" s="58"/>
      <c r="C35" s="58"/>
      <c r="D35" s="58"/>
      <c r="E35" s="15"/>
      <c r="F35" s="15"/>
      <c r="G35" s="15"/>
      <c r="H35" s="15"/>
      <c r="I35" s="15"/>
      <c r="J35" s="15"/>
      <c r="K35" s="15"/>
      <c r="L35" s="21"/>
      <c r="M35" s="61"/>
      <c r="N35" s="62"/>
      <c r="O35" s="59"/>
      <c r="P35" s="59"/>
      <c r="Q35" s="59"/>
      <c r="R35" s="59"/>
      <c r="S35" s="59"/>
      <c r="T35" s="60"/>
      <c r="U35" s="61"/>
      <c r="V35" s="62"/>
      <c r="W35" s="59"/>
      <c r="X35" s="59"/>
      <c r="Y35" s="59"/>
      <c r="Z35" s="59"/>
      <c r="AA35" s="59"/>
      <c r="AB35" s="60"/>
      <c r="AC35" s="61"/>
      <c r="AD35" s="62"/>
      <c r="AE35" s="59"/>
      <c r="AF35" s="59"/>
      <c r="AG35" s="59"/>
      <c r="AH35" s="59"/>
      <c r="AI35" s="59"/>
      <c r="AJ35" s="60"/>
      <c r="AK35" s="61"/>
      <c r="AL35" s="62"/>
      <c r="AM35" s="59"/>
      <c r="AN35" s="59"/>
      <c r="AO35" s="59"/>
      <c r="AP35" s="59"/>
      <c r="AQ35" s="59"/>
      <c r="AR35" s="60"/>
    </row>
    <row r="36" spans="1:44" x14ac:dyDescent="0.2">
      <c r="A36" s="57" t="s">
        <v>212</v>
      </c>
      <c r="B36" s="58"/>
      <c r="C36" s="58"/>
      <c r="D36" s="58"/>
      <c r="E36" s="15"/>
      <c r="F36" s="15"/>
      <c r="G36" s="15"/>
      <c r="H36" s="15"/>
      <c r="I36" s="15"/>
      <c r="J36" s="15"/>
      <c r="K36" s="15"/>
      <c r="L36" s="21"/>
      <c r="M36" s="51">
        <v>0</v>
      </c>
      <c r="N36" s="52"/>
      <c r="O36" s="49">
        <f>-SQRT(3)*M22*M36*S10/1000</f>
        <v>0</v>
      </c>
      <c r="P36" s="49"/>
      <c r="Q36" s="49"/>
      <c r="R36" s="49">
        <f>-SQRT(3)*M22*M36*SIN(ACOS(S10))/1000</f>
        <v>0</v>
      </c>
      <c r="S36" s="49"/>
      <c r="T36" s="50"/>
      <c r="U36" s="51">
        <v>0</v>
      </c>
      <c r="V36" s="52"/>
      <c r="W36" s="49">
        <f>-SQRT(3)*U22*U36*AA10/1000</f>
        <v>0</v>
      </c>
      <c r="X36" s="49"/>
      <c r="Y36" s="49"/>
      <c r="Z36" s="49">
        <f>-SQRT(3)*U22*U36*SIN(ACOS(AA10))/1000</f>
        <v>0</v>
      </c>
      <c r="AA36" s="49"/>
      <c r="AB36" s="50"/>
      <c r="AC36" s="51">
        <v>0</v>
      </c>
      <c r="AD36" s="52"/>
      <c r="AE36" s="49">
        <f>-SQRT(3)*AC22*AC36*AI10/1000</f>
        <v>0</v>
      </c>
      <c r="AF36" s="49"/>
      <c r="AG36" s="49"/>
      <c r="AH36" s="49">
        <f>-SQRT(3)*AC22*AC36*SIN(ACOS(AI10))/1000</f>
        <v>0</v>
      </c>
      <c r="AI36" s="49"/>
      <c r="AJ36" s="50"/>
      <c r="AK36" s="51">
        <v>0</v>
      </c>
      <c r="AL36" s="52"/>
      <c r="AM36" s="49">
        <f>-SQRT(3)*AK22*AK36*AQ10/1000</f>
        <v>0</v>
      </c>
      <c r="AN36" s="49"/>
      <c r="AO36" s="49"/>
      <c r="AP36" s="49">
        <f>-SQRT(3)*AK22*AK36*SIN(ACOS(AQ10))/1000</f>
        <v>0</v>
      </c>
      <c r="AQ36" s="49"/>
      <c r="AR36" s="50"/>
    </row>
    <row r="37" spans="1:44" x14ac:dyDescent="0.2">
      <c r="A37" s="57" t="s">
        <v>213</v>
      </c>
      <c r="B37" s="58"/>
      <c r="C37" s="58"/>
      <c r="D37" s="58"/>
      <c r="E37" s="15"/>
      <c r="F37" s="15"/>
      <c r="G37" s="15"/>
      <c r="H37" s="15"/>
      <c r="I37" s="15"/>
      <c r="J37" s="15"/>
      <c r="K37" s="15"/>
      <c r="L37" s="21"/>
      <c r="M37" s="51">
        <v>0</v>
      </c>
      <c r="N37" s="52"/>
      <c r="O37" s="49">
        <f>-SQRT(3)*M22*M37*S10/1000</f>
        <v>0</v>
      </c>
      <c r="P37" s="49"/>
      <c r="Q37" s="49"/>
      <c r="R37" s="49">
        <f>-SQRT(3)*M22*M37*SIN(ACOS(S10))/1000</f>
        <v>0</v>
      </c>
      <c r="S37" s="49"/>
      <c r="T37" s="50"/>
      <c r="U37" s="51">
        <v>1</v>
      </c>
      <c r="V37" s="52"/>
      <c r="W37" s="49">
        <f>-SQRT(3)*U22*U37*AA10/1000</f>
        <v>-7.2018677620871259E-3</v>
      </c>
      <c r="X37" s="49"/>
      <c r="Y37" s="49"/>
      <c r="Z37" s="49">
        <f>-SQRT(3)*U22*U37*SIN(ACOS(AA10))/1000</f>
        <v>-8.1977501759438898E-3</v>
      </c>
      <c r="AA37" s="49"/>
      <c r="AB37" s="50"/>
      <c r="AC37" s="51">
        <v>0</v>
      </c>
      <c r="AD37" s="52"/>
      <c r="AE37" s="49">
        <f>-SQRT(3)*AC22*AC37*AI10/1000</f>
        <v>0</v>
      </c>
      <c r="AF37" s="49"/>
      <c r="AG37" s="49"/>
      <c r="AH37" s="49">
        <f>-SQRT(3)*AC22*AC37*SIN(ACOS(AI10))/1000</f>
        <v>0</v>
      </c>
      <c r="AI37" s="49"/>
      <c r="AJ37" s="50"/>
      <c r="AK37" s="51">
        <v>0</v>
      </c>
      <c r="AL37" s="52"/>
      <c r="AM37" s="49">
        <f>-SQRT(3)*AK22*AK37*AQ10/1000</f>
        <v>0</v>
      </c>
      <c r="AN37" s="49"/>
      <c r="AO37" s="49"/>
      <c r="AP37" s="49">
        <f>-SQRT(3)*AK22*AK37*SIN(ACOS(AQ10))/1000</f>
        <v>0</v>
      </c>
      <c r="AQ37" s="49"/>
      <c r="AR37" s="50"/>
    </row>
    <row r="38" spans="1:44" x14ac:dyDescent="0.2">
      <c r="A38" s="57" t="s">
        <v>214</v>
      </c>
      <c r="B38" s="58"/>
      <c r="C38" s="58"/>
      <c r="D38" s="58"/>
      <c r="E38" s="15"/>
      <c r="F38" s="15"/>
      <c r="G38" s="15"/>
      <c r="H38" s="15"/>
      <c r="I38" s="15"/>
      <c r="J38" s="15"/>
      <c r="K38" s="15"/>
      <c r="L38" s="21"/>
      <c r="M38" s="51">
        <v>0</v>
      </c>
      <c r="N38" s="52"/>
      <c r="O38" s="49">
        <f>-SQRT(3)*M22*M38*S10/1000</f>
        <v>0</v>
      </c>
      <c r="P38" s="49"/>
      <c r="Q38" s="49"/>
      <c r="R38" s="49">
        <f>-SQRT(3)*M22*M38*SIN(ACOS(S10))/1000</f>
        <v>0</v>
      </c>
      <c r="S38" s="49"/>
      <c r="T38" s="50"/>
      <c r="U38" s="51">
        <v>1</v>
      </c>
      <c r="V38" s="52"/>
      <c r="W38" s="49">
        <f>-SQRT(3)*U22*U38*AA10/1000</f>
        <v>-7.2018677620871259E-3</v>
      </c>
      <c r="X38" s="49"/>
      <c r="Y38" s="49"/>
      <c r="Z38" s="49">
        <f>-SQRT(3)*U22*U38*SIN(ACOS(AA10))/1000</f>
        <v>-8.1977501759438898E-3</v>
      </c>
      <c r="AA38" s="49"/>
      <c r="AB38" s="50"/>
      <c r="AC38" s="51">
        <v>1</v>
      </c>
      <c r="AD38" s="52"/>
      <c r="AE38" s="49">
        <f>-SQRT(3)*AC22*AC38*AI10/1000</f>
        <v>-7.0788917161935397E-3</v>
      </c>
      <c r="AF38" s="49"/>
      <c r="AG38" s="49"/>
      <c r="AH38" s="49">
        <f>-SQRT(3)*AC22*AC38*SIN(ACOS(AI10))/1000</f>
        <v>-7.8434232692083158E-3</v>
      </c>
      <c r="AI38" s="49"/>
      <c r="AJ38" s="50"/>
      <c r="AK38" s="51">
        <v>1</v>
      </c>
      <c r="AL38" s="52"/>
      <c r="AM38" s="49">
        <f>-SQRT(3)*AK22*AK38*AQ10/1000</f>
        <v>-5.9062932001259652E-3</v>
      </c>
      <c r="AN38" s="49"/>
      <c r="AO38" s="49"/>
      <c r="AP38" s="49">
        <f>-SQRT(3)*AK22*AK38*SIN(ACOS(AQ10))/1000</f>
        <v>-8.9685948475114515E-3</v>
      </c>
      <c r="AQ38" s="49"/>
      <c r="AR38" s="50"/>
    </row>
    <row r="39" spans="1:44" x14ac:dyDescent="0.2">
      <c r="A39" s="57" t="s">
        <v>215</v>
      </c>
      <c r="B39" s="58"/>
      <c r="C39" s="58"/>
      <c r="D39" s="58"/>
      <c r="E39" s="15">
        <v>48.5</v>
      </c>
      <c r="F39" s="15">
        <v>0.5</v>
      </c>
      <c r="G39" s="15">
        <v>48.9</v>
      </c>
      <c r="H39" s="15">
        <v>25</v>
      </c>
      <c r="I39" s="15"/>
      <c r="J39" s="15"/>
      <c r="K39" s="15"/>
      <c r="L39" s="21"/>
      <c r="M39" s="51">
        <v>2</v>
      </c>
      <c r="N39" s="52"/>
      <c r="O39" s="49">
        <f>-SQRT(3)*M22*M39*S10/1000</f>
        <v>-1.4604652113746352E-2</v>
      </c>
      <c r="P39" s="49"/>
      <c r="Q39" s="49"/>
      <c r="R39" s="49">
        <f>-SQRT(3)*M22*M39*SIN(ACOS(S10))/1000</f>
        <v>-1.5747511176535067E-2</v>
      </c>
      <c r="S39" s="49"/>
      <c r="T39" s="50"/>
      <c r="U39" s="51">
        <v>2</v>
      </c>
      <c r="V39" s="52"/>
      <c r="W39" s="49">
        <f>-SQRT(3)*U22*U39*AA10/1000</f>
        <v>-1.4403735524174252E-2</v>
      </c>
      <c r="X39" s="49"/>
      <c r="Y39" s="49"/>
      <c r="Z39" s="49">
        <f>-SQRT(3)*U22*U39*SIN(ACOS(AA10))/1000</f>
        <v>-1.639550035188778E-2</v>
      </c>
      <c r="AA39" s="49"/>
      <c r="AB39" s="50"/>
      <c r="AC39" s="51">
        <v>1</v>
      </c>
      <c r="AD39" s="52"/>
      <c r="AE39" s="49">
        <f>-SQRT(3)*AC22*AC39*AI10/1000</f>
        <v>-7.0788917161935397E-3</v>
      </c>
      <c r="AF39" s="49"/>
      <c r="AG39" s="49"/>
      <c r="AH39" s="49">
        <f>-SQRT(3)*AC22*AC39*SIN(ACOS(AI10))/1000</f>
        <v>-7.8434232692083158E-3</v>
      </c>
      <c r="AI39" s="49"/>
      <c r="AJ39" s="50"/>
      <c r="AK39" s="51">
        <v>1</v>
      </c>
      <c r="AL39" s="52"/>
      <c r="AM39" s="49">
        <f>-SQRT(3)*AK22*AK39*AQ10/1000</f>
        <v>-5.9062932001259652E-3</v>
      </c>
      <c r="AN39" s="49"/>
      <c r="AO39" s="49"/>
      <c r="AP39" s="49">
        <f>-SQRT(3)*AK22*AK39*SIN(ACOS(AQ10))/1000</f>
        <v>-8.9685948475114515E-3</v>
      </c>
      <c r="AQ39" s="49"/>
      <c r="AR39" s="50"/>
    </row>
    <row r="40" spans="1:44" x14ac:dyDescent="0.2">
      <c r="A40" s="57" t="s">
        <v>216</v>
      </c>
      <c r="B40" s="58"/>
      <c r="C40" s="58"/>
      <c r="D40" s="58"/>
      <c r="E40" s="15"/>
      <c r="F40" s="15"/>
      <c r="G40" s="15"/>
      <c r="H40" s="15"/>
      <c r="I40" s="15"/>
      <c r="J40" s="15"/>
      <c r="K40" s="15"/>
      <c r="L40" s="21"/>
      <c r="M40" s="51">
        <v>0</v>
      </c>
      <c r="N40" s="52"/>
      <c r="O40" s="49">
        <f>-SQRT(3)*M22*M40*S10/1000</f>
        <v>0</v>
      </c>
      <c r="P40" s="49"/>
      <c r="Q40" s="49"/>
      <c r="R40" s="49">
        <f>-SQRT(3)*M22*M40*SIN(ACOS(S10))/1000</f>
        <v>0</v>
      </c>
      <c r="S40" s="49"/>
      <c r="T40" s="50"/>
      <c r="U40" s="51">
        <v>0</v>
      </c>
      <c r="V40" s="52"/>
      <c r="W40" s="49">
        <f>-SQRT(3)*U22*U40*AA10/1000</f>
        <v>0</v>
      </c>
      <c r="X40" s="49"/>
      <c r="Y40" s="49"/>
      <c r="Z40" s="49">
        <f>-SQRT(3)*U22*U40*SIN(ACOS(AA10))/1000</f>
        <v>0</v>
      </c>
      <c r="AA40" s="49"/>
      <c r="AB40" s="50"/>
      <c r="AC40" s="51">
        <v>0</v>
      </c>
      <c r="AD40" s="52"/>
      <c r="AE40" s="49">
        <f>-SQRT(3)*AC22*AC40*AI10/1000</f>
        <v>0</v>
      </c>
      <c r="AF40" s="49"/>
      <c r="AG40" s="49"/>
      <c r="AH40" s="49">
        <f>-SQRT(3)*AC22*AC40*SIN(ACOS(AI10))/1000</f>
        <v>0</v>
      </c>
      <c r="AI40" s="49"/>
      <c r="AJ40" s="50"/>
      <c r="AK40" s="51">
        <v>0</v>
      </c>
      <c r="AL40" s="52"/>
      <c r="AM40" s="49">
        <f>-SQRT(3)*AK22*AK40*AQ10/1000</f>
        <v>0</v>
      </c>
      <c r="AN40" s="49"/>
      <c r="AO40" s="49"/>
      <c r="AP40" s="49">
        <f>-SQRT(3)*AK22*AK40*SIN(ACOS(AQ10))/1000</f>
        <v>0</v>
      </c>
      <c r="AQ40" s="49"/>
      <c r="AR40" s="50"/>
    </row>
    <row r="41" spans="1:44" x14ac:dyDescent="0.2">
      <c r="A41" s="57" t="s">
        <v>217</v>
      </c>
      <c r="B41" s="58"/>
      <c r="C41" s="58"/>
      <c r="D41" s="58"/>
      <c r="E41" s="15"/>
      <c r="F41" s="15"/>
      <c r="G41" s="15"/>
      <c r="H41" s="15"/>
      <c r="I41" s="15"/>
      <c r="J41" s="15"/>
      <c r="K41" s="15"/>
      <c r="L41" s="21"/>
      <c r="M41" s="51">
        <v>0</v>
      </c>
      <c r="N41" s="52"/>
      <c r="O41" s="49">
        <f>-SQRT(3)*M22*M41*S10/1000</f>
        <v>0</v>
      </c>
      <c r="P41" s="49"/>
      <c r="Q41" s="49"/>
      <c r="R41" s="49">
        <f>-SQRT(3)*M22*M41*SIN(ACOS(S10))/1000</f>
        <v>0</v>
      </c>
      <c r="S41" s="49"/>
      <c r="T41" s="50"/>
      <c r="U41" s="51">
        <v>0</v>
      </c>
      <c r="V41" s="52"/>
      <c r="W41" s="49">
        <f>-SQRT(3)*U22*U41*AA10/1000</f>
        <v>0</v>
      </c>
      <c r="X41" s="49"/>
      <c r="Y41" s="49"/>
      <c r="Z41" s="49">
        <f>-SQRT(3)*U22*U41*SIN(ACOS(AA10))/1000</f>
        <v>0</v>
      </c>
      <c r="AA41" s="49"/>
      <c r="AB41" s="50"/>
      <c r="AC41" s="51">
        <v>0</v>
      </c>
      <c r="AD41" s="52"/>
      <c r="AE41" s="49">
        <f>-SQRT(3)*AC22*AC41*AI10/1000</f>
        <v>0</v>
      </c>
      <c r="AF41" s="49"/>
      <c r="AG41" s="49"/>
      <c r="AH41" s="49">
        <f>-SQRT(3)*AC22*AC41*SIN(ACOS(AI10))/1000</f>
        <v>0</v>
      </c>
      <c r="AI41" s="49"/>
      <c r="AJ41" s="50"/>
      <c r="AK41" s="51">
        <v>0</v>
      </c>
      <c r="AL41" s="52"/>
      <c r="AM41" s="49">
        <f>-SQRT(3)*AK22*AK41*AQ10/1000</f>
        <v>0</v>
      </c>
      <c r="AN41" s="49"/>
      <c r="AO41" s="49"/>
      <c r="AP41" s="49">
        <f>-SQRT(3)*AK22*AK41*SIN(ACOS(AQ10))/1000</f>
        <v>0</v>
      </c>
      <c r="AQ41" s="49"/>
      <c r="AR41" s="50"/>
    </row>
    <row r="42" spans="1:44" ht="13.5" thickBot="1" x14ac:dyDescent="0.25">
      <c r="A42" s="53" t="s">
        <v>76</v>
      </c>
      <c r="B42" s="54"/>
      <c r="C42" s="54"/>
      <c r="D42" s="54"/>
      <c r="E42" s="55"/>
      <c r="F42" s="55"/>
      <c r="G42" s="55"/>
      <c r="H42" s="55"/>
      <c r="I42" s="55"/>
      <c r="J42" s="55"/>
      <c r="K42" s="55"/>
      <c r="L42" s="56"/>
      <c r="M42" s="47"/>
      <c r="N42" s="48"/>
      <c r="O42" s="42">
        <f>SUM(O34:Q41)</f>
        <v>-1.4604652113746352E-2</v>
      </c>
      <c r="P42" s="42"/>
      <c r="Q42" s="42"/>
      <c r="R42" s="42">
        <f>SUM(R34:T41)</f>
        <v>-1.5747511176535067E-2</v>
      </c>
      <c r="S42" s="42"/>
      <c r="T42" s="43"/>
      <c r="U42" s="47"/>
      <c r="V42" s="48"/>
      <c r="W42" s="42">
        <f>SUM(W34:Y41)</f>
        <v>7.201867762087125E-3</v>
      </c>
      <c r="X42" s="42"/>
      <c r="Y42" s="42"/>
      <c r="Z42" s="42">
        <f>SUM(Z34:AB41)</f>
        <v>8.1977501759438985E-3</v>
      </c>
      <c r="AA42" s="42"/>
      <c r="AB42" s="43"/>
      <c r="AC42" s="47"/>
      <c r="AD42" s="48"/>
      <c r="AE42" s="42">
        <f>SUM(AE34:AG41)</f>
        <v>2.1236675148580623E-2</v>
      </c>
      <c r="AF42" s="42"/>
      <c r="AG42" s="42"/>
      <c r="AH42" s="42">
        <f>SUM(AH34:AJ41)</f>
        <v>2.3530269807624953E-2</v>
      </c>
      <c r="AI42" s="42"/>
      <c r="AJ42" s="43"/>
      <c r="AK42" s="47"/>
      <c r="AL42" s="48"/>
      <c r="AM42" s="42">
        <f>SUM(AM34:AO41)</f>
        <v>1.7718879600377893E-2</v>
      </c>
      <c r="AN42" s="42"/>
      <c r="AO42" s="42"/>
      <c r="AP42" s="42">
        <f>SUM(AP34:AR41)</f>
        <v>2.6905784542534353E-2</v>
      </c>
      <c r="AQ42" s="42"/>
      <c r="AR42" s="43"/>
    </row>
    <row r="43" spans="1:44" ht="13.5" thickBot="1" x14ac:dyDescent="0.25">
      <c r="A43" s="44" t="s">
        <v>77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3"/>
      <c r="N43" s="34"/>
      <c r="O43" s="31">
        <f>SUM(O27:Q31)+SUM(O34:Q41)</f>
        <v>-1.4604652113746352E-2</v>
      </c>
      <c r="P43" s="31"/>
      <c r="Q43" s="31"/>
      <c r="R43" s="31">
        <f>SUM(R27:T31)+SUM(R34:T41)</f>
        <v>-1.5747511176535067E-2</v>
      </c>
      <c r="S43" s="31"/>
      <c r="T43" s="32"/>
      <c r="U43" s="33"/>
      <c r="V43" s="34"/>
      <c r="W43" s="31">
        <f>SUM(W27:Y31)+SUM(W34:Y41)</f>
        <v>7.201867762087125E-3</v>
      </c>
      <c r="X43" s="31"/>
      <c r="Y43" s="31"/>
      <c r="Z43" s="31">
        <f>SUM(Z27:AB31)+SUM(Z34:AB41)</f>
        <v>8.1977501759438985E-3</v>
      </c>
      <c r="AA43" s="31"/>
      <c r="AB43" s="32"/>
      <c r="AC43" s="33"/>
      <c r="AD43" s="34"/>
      <c r="AE43" s="31">
        <f>SUM(AE27:AG31)+SUM(AE34:AG41)</f>
        <v>2.1236675148580623E-2</v>
      </c>
      <c r="AF43" s="31"/>
      <c r="AG43" s="31"/>
      <c r="AH43" s="31">
        <f>SUM(AH27:AJ31)+SUM(AH34:AJ41)</f>
        <v>2.3530269807624953E-2</v>
      </c>
      <c r="AI43" s="31"/>
      <c r="AJ43" s="32"/>
      <c r="AK43" s="33"/>
      <c r="AL43" s="34"/>
      <c r="AM43" s="31">
        <f>SUM(AM27:AO31)+SUM(AM34:AO41)</f>
        <v>1.7718879600377893E-2</v>
      </c>
      <c r="AN43" s="31"/>
      <c r="AO43" s="31"/>
      <c r="AP43" s="31">
        <f>SUM(AP27:AR31)+SUM(AP34:AR41)</f>
        <v>2.6905784542534353E-2</v>
      </c>
      <c r="AQ43" s="31"/>
      <c r="AR43" s="32"/>
    </row>
    <row r="44" spans="1:44" ht="13.5" thickBo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</row>
    <row r="45" spans="1:44" ht="13.5" thickBot="1" x14ac:dyDescent="0.25">
      <c r="A45" s="36" t="s">
        <v>78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9" t="s">
        <v>529</v>
      </c>
      <c r="N45" s="40"/>
      <c r="O45" s="40"/>
      <c r="P45" s="40"/>
      <c r="Q45" s="40"/>
      <c r="R45" s="40"/>
      <c r="S45" s="40"/>
      <c r="T45" s="41"/>
      <c r="U45" s="39" t="s">
        <v>528</v>
      </c>
      <c r="V45" s="40"/>
      <c r="W45" s="40"/>
      <c r="X45" s="40"/>
      <c r="Y45" s="40"/>
      <c r="Z45" s="40"/>
      <c r="AA45" s="40"/>
      <c r="AB45" s="41"/>
      <c r="AC45" s="39"/>
      <c r="AD45" s="40"/>
      <c r="AE45" s="40"/>
      <c r="AF45" s="40"/>
      <c r="AG45" s="40"/>
      <c r="AH45" s="40"/>
      <c r="AI45" s="40"/>
      <c r="AJ45" s="41"/>
      <c r="AK45" s="39"/>
      <c r="AL45" s="40"/>
      <c r="AM45" s="40"/>
      <c r="AN45" s="40"/>
      <c r="AO45" s="40"/>
      <c r="AP45" s="40"/>
      <c r="AQ45" s="40"/>
      <c r="AR45" s="41"/>
    </row>
    <row r="47" spans="1:44" x14ac:dyDescent="0.2">
      <c r="M47" s="18" t="s">
        <v>79</v>
      </c>
      <c r="Y47" s="18" t="s">
        <v>80</v>
      </c>
    </row>
  </sheetData>
  <mergeCells count="498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AC16:AE16"/>
    <mergeCell ref="AF16:AG16"/>
    <mergeCell ref="AH16:AJ16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H32:AJ32"/>
    <mergeCell ref="AK32:AL32"/>
    <mergeCell ref="AM32:AO32"/>
    <mergeCell ref="AP32:AR32"/>
    <mergeCell ref="A33:D33"/>
    <mergeCell ref="E33:AR33"/>
    <mergeCell ref="AP31:AR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W36:Y36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W38:Y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2:AR42"/>
    <mergeCell ref="A43:L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3:AJ43"/>
    <mergeCell ref="AK43:AL43"/>
    <mergeCell ref="AM43:AO43"/>
    <mergeCell ref="AP43:AR43"/>
    <mergeCell ref="A44:AR44"/>
    <mergeCell ref="A45:L45"/>
    <mergeCell ref="M45:T45"/>
    <mergeCell ref="U45:AB45"/>
    <mergeCell ref="AC45:AJ45"/>
    <mergeCell ref="AK45:AR45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workbookViewId="0">
      <pane ySplit="3" topLeftCell="A4" activePane="bottomLeft" state="frozenSplit"/>
      <selection pane="bottomLeft" activeCell="G80" sqref="G80"/>
    </sheetView>
  </sheetViews>
  <sheetFormatPr defaultRowHeight="12.75" x14ac:dyDescent="0.2"/>
  <cols>
    <col min="1" max="4" width="7.140625" style="22" customWidth="1"/>
    <col min="5" max="12" width="5.28515625" style="22" customWidth="1"/>
    <col min="13" max="44" width="3.28515625" style="22" customWidth="1"/>
    <col min="45" max="16384" width="9.140625" style="22"/>
  </cols>
  <sheetData>
    <row r="1" spans="1:44" ht="30" customHeight="1" x14ac:dyDescent="0.2">
      <c r="A1" s="201" t="s">
        <v>218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30" t="s">
        <v>3</v>
      </c>
      <c r="B5" s="27" t="s">
        <v>4</v>
      </c>
      <c r="C5" s="27" t="s">
        <v>5</v>
      </c>
      <c r="D5" s="23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28" t="s">
        <v>15</v>
      </c>
      <c r="B6" s="25">
        <v>40</v>
      </c>
      <c r="C6" s="26">
        <v>6.8999998271465302E-2</v>
      </c>
      <c r="D6" s="6">
        <v>0.54000002145767212</v>
      </c>
      <c r="E6" s="111">
        <v>110</v>
      </c>
      <c r="F6" s="112"/>
      <c r="G6" s="113" t="s">
        <v>16</v>
      </c>
      <c r="H6" s="113"/>
      <c r="I6" s="195">
        <v>0.18700000643730164</v>
      </c>
      <c r="J6" s="195"/>
      <c r="K6" s="195">
        <v>10.029999732971191</v>
      </c>
      <c r="L6" s="196"/>
      <c r="M6" s="220">
        <f>IF(OR(M21=0,O6=0),0,ABS(1000*O6/(SQRT(3)*M21*COS(ATAN(Q6/O6)))))</f>
        <v>19.348221760559088</v>
      </c>
      <c r="N6" s="221"/>
      <c r="O6" s="182">
        <f>M16</f>
        <v>2.950514812884903</v>
      </c>
      <c r="P6" s="182"/>
      <c r="Q6" s="182">
        <f>R16</f>
        <v>2.7324973090058329</v>
      </c>
      <c r="R6" s="182"/>
      <c r="S6" s="183">
        <f>IF(O6=0,0,COS(ATAN(Q6/O6)))</f>
        <v>0.73369383439480718</v>
      </c>
      <c r="T6" s="184"/>
      <c r="U6" s="222">
        <f>IF(OR(U21=0,W6=0),0,ABS(1000*W6/(SQRT(3)*U21*COS(ATAN(Y6/W6)))))</f>
        <v>33.347318641430533</v>
      </c>
      <c r="V6" s="221"/>
      <c r="W6" s="182">
        <f>U16</f>
        <v>5.8338472677053641</v>
      </c>
      <c r="X6" s="182"/>
      <c r="Y6" s="182">
        <f>Z16</f>
        <v>3.5239911813945008</v>
      </c>
      <c r="Z6" s="182"/>
      <c r="AA6" s="183">
        <f>IF(W6=0,0,COS(ATAN(Y6/W6)))</f>
        <v>0.85595611902606805</v>
      </c>
      <c r="AB6" s="184"/>
      <c r="AC6" s="222">
        <f>IF(OR(AC21=0,AE6=0),0,ABS(1000*AE6/(SQRT(3)*AC21*COS(ATAN(AG6/AE6)))))</f>
        <v>27.440839486590196</v>
      </c>
      <c r="AD6" s="221"/>
      <c r="AE6" s="182">
        <f>AC16</f>
        <v>4.3921507462916836</v>
      </c>
      <c r="AF6" s="182"/>
      <c r="AG6" s="182">
        <f>AH16</f>
        <v>3.4875943154709321</v>
      </c>
      <c r="AH6" s="182"/>
      <c r="AI6" s="183">
        <f>IF(AE6=0,0,COS(ATAN(AG6/AE6)))</f>
        <v>0.78313603754666716</v>
      </c>
      <c r="AJ6" s="184"/>
      <c r="AK6" s="222">
        <f>IF(OR(AK21=0,AM6=0),0,ABS(1000*AM6/(SQRT(3)*AK21*COS(ATAN(AO6/AM6)))))</f>
        <v>30.074019506635022</v>
      </c>
      <c r="AL6" s="221"/>
      <c r="AM6" s="182">
        <f>AK16</f>
        <v>5.1129381802921632</v>
      </c>
      <c r="AN6" s="182"/>
      <c r="AO6" s="182">
        <f>AP16</f>
        <v>3.5044928543378449</v>
      </c>
      <c r="AP6" s="182"/>
      <c r="AQ6" s="183">
        <f>IF(AM6=0,0,COS(ATAN(AO6/AM6)))</f>
        <v>0.82484334720611829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0.18700000643730164</v>
      </c>
      <c r="J7" s="190"/>
      <c r="K7" s="190">
        <f>K6</f>
        <v>10.029999732971191</v>
      </c>
      <c r="L7" s="191"/>
      <c r="M7" s="212">
        <f>IF(OR(M23=0,O7=0),0,ABS(1000*O7/(SQRT(3)*M23*COS(ATAN(Q7/O7)))))</f>
        <v>324.75953448465452</v>
      </c>
      <c r="N7" s="210"/>
      <c r="O7" s="211">
        <v>2.880000114440918</v>
      </c>
      <c r="P7" s="211"/>
      <c r="Q7" s="211">
        <v>2.1600000858306885</v>
      </c>
      <c r="R7" s="211"/>
      <c r="S7" s="207">
        <f>IF(O7=0,0,COS(ATAN(Q7/O7)))</f>
        <v>0.8</v>
      </c>
      <c r="T7" s="208"/>
      <c r="U7" s="209">
        <f>IF(OR(U23=0,W7=0),0,ABS(1000*W7/(SQRT(3)*U23*COS(ATAN(Y7/W7)))))</f>
        <v>580.94751635909972</v>
      </c>
      <c r="V7" s="210"/>
      <c r="W7" s="211">
        <v>5.7600002288818359</v>
      </c>
      <c r="X7" s="211"/>
      <c r="Y7" s="211">
        <v>2.880000114440918</v>
      </c>
      <c r="Z7" s="211"/>
      <c r="AA7" s="207">
        <f>IF(W7=0,0,COS(ATAN(Y7/W7)))</f>
        <v>0.89442719099991586</v>
      </c>
      <c r="AB7" s="208"/>
      <c r="AC7" s="209">
        <f>IF(OR(AC23=0,AE7=0),0,ABS(1000*AE7/(SQRT(3)*AC23*COS(ATAN(AG7/AE7)))))</f>
        <v>468.37486151209498</v>
      </c>
      <c r="AD7" s="210"/>
      <c r="AE7" s="211">
        <v>4.320000171661377</v>
      </c>
      <c r="AF7" s="211"/>
      <c r="AG7" s="211">
        <v>2.880000114440918</v>
      </c>
      <c r="AH7" s="211"/>
      <c r="AI7" s="207">
        <f>IF(AE7=0,0,COS(ATAN(AG7/AE7)))</f>
        <v>0.83205029433784372</v>
      </c>
      <c r="AJ7" s="208"/>
      <c r="AK7" s="209">
        <f>IF(OR(AK23=0,AM7=0),0,ABS(1000*AM7/(SQRT(3)*AK23*COS(ATAN(AO7/AM7)))))</f>
        <v>523.65899597239695</v>
      </c>
      <c r="AL7" s="210"/>
      <c r="AM7" s="211">
        <v>5.0399999618530273</v>
      </c>
      <c r="AN7" s="211"/>
      <c r="AO7" s="211">
        <v>2.880000114440918</v>
      </c>
      <c r="AP7" s="211"/>
      <c r="AQ7" s="207">
        <f>IF(AM7=0,0,COS(ATAN(AO7/AM7)))</f>
        <v>0.86824313201431025</v>
      </c>
      <c r="AR7" s="208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5</v>
      </c>
      <c r="N8" s="176"/>
      <c r="O8" s="176"/>
      <c r="P8" s="160" t="s">
        <v>18</v>
      </c>
      <c r="Q8" s="160"/>
      <c r="R8" s="173"/>
      <c r="S8" s="173"/>
      <c r="T8" s="174"/>
      <c r="U8" s="175">
        <v>5</v>
      </c>
      <c r="V8" s="176"/>
      <c r="W8" s="176"/>
      <c r="X8" s="160" t="s">
        <v>18</v>
      </c>
      <c r="Y8" s="160"/>
      <c r="Z8" s="173"/>
      <c r="AA8" s="173"/>
      <c r="AB8" s="174"/>
      <c r="AC8" s="175">
        <v>5</v>
      </c>
      <c r="AD8" s="176"/>
      <c r="AE8" s="176"/>
      <c r="AF8" s="160" t="s">
        <v>18</v>
      </c>
      <c r="AG8" s="160"/>
      <c r="AH8" s="173"/>
      <c r="AI8" s="173"/>
      <c r="AJ8" s="174"/>
      <c r="AK8" s="175">
        <v>5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28" t="s">
        <v>19</v>
      </c>
      <c r="B9" s="25">
        <v>63</v>
      </c>
      <c r="C9" s="26">
        <v>0.10499999672174454</v>
      </c>
      <c r="D9" s="6">
        <v>0.71799999475479126</v>
      </c>
      <c r="E9" s="111">
        <v>110</v>
      </c>
      <c r="F9" s="112"/>
      <c r="G9" s="113" t="s">
        <v>20</v>
      </c>
      <c r="H9" s="113"/>
      <c r="I9" s="195">
        <v>0.25999999046325684</v>
      </c>
      <c r="J9" s="195"/>
      <c r="K9" s="195">
        <v>10.869999885559082</v>
      </c>
      <c r="L9" s="196"/>
      <c r="M9" s="220">
        <f>IF(OR(M22=0,O9=0),0,ABS(1000*O9/(SQRT(3)*M22*COS(ATAN(Q9/O9)))))</f>
        <v>17.983156143583503</v>
      </c>
      <c r="N9" s="221"/>
      <c r="O9" s="182">
        <f>M17</f>
        <v>2.2656113478847133</v>
      </c>
      <c r="P9" s="182"/>
      <c r="Q9" s="182">
        <f>R17</f>
        <v>2.894100104552634</v>
      </c>
      <c r="R9" s="182"/>
      <c r="S9" s="183">
        <f>IF(O9=0,0,COS(ATAN(Q9/O9)))</f>
        <v>0.61642019914918089</v>
      </c>
      <c r="T9" s="184"/>
      <c r="U9" s="222">
        <f>IF(OR(U22=0,W9=0),0,ABS(1000*W9/(SQRT(3)*U22*COS(ATAN(Y9/W9)))))</f>
        <v>24.377866062216739</v>
      </c>
      <c r="V9" s="221"/>
      <c r="W9" s="182">
        <f>U17</f>
        <v>4.4263585357881894</v>
      </c>
      <c r="X9" s="182"/>
      <c r="Y9" s="182">
        <f>Z17</f>
        <v>2.1937778830133712</v>
      </c>
      <c r="Z9" s="182"/>
      <c r="AA9" s="183">
        <f>IF(W9=0,0,COS(ATAN(Y9/W9)))</f>
        <v>0.89599258018702943</v>
      </c>
      <c r="AB9" s="184"/>
      <c r="AC9" s="222">
        <f>IF(OR(AC22=0,AE9=0),0,ABS(1000*AE9/(SQRT(3)*AC22*COS(ATAN(AG9/AE9)))))</f>
        <v>23.181731107770116</v>
      </c>
      <c r="AD9" s="221"/>
      <c r="AE9" s="182">
        <f>AC17</f>
        <v>2.9860868050867166</v>
      </c>
      <c r="AF9" s="182"/>
      <c r="AG9" s="182">
        <f>AH17</f>
        <v>3.6266223740262058</v>
      </c>
      <c r="AH9" s="182"/>
      <c r="AI9" s="183">
        <f>IF(AE9=0,0,COS(ATAN(AG9/AE9)))</f>
        <v>0.6356383261440739</v>
      </c>
      <c r="AJ9" s="184"/>
      <c r="AK9" s="222">
        <f>IF(OR(AK22=0,AM9=0),0,ABS(1000*AM9/(SQRT(3)*AK22*COS(ATAN(AO9/AM9)))))</f>
        <v>18.076076935401712</v>
      </c>
      <c r="AL9" s="221"/>
      <c r="AM9" s="182">
        <f>AK17</f>
        <v>2.9856792948651965</v>
      </c>
      <c r="AN9" s="182"/>
      <c r="AO9" s="182">
        <f>AP17</f>
        <v>2.1758889674943105</v>
      </c>
      <c r="AP9" s="182"/>
      <c r="AQ9" s="183">
        <f>IF(AM9=0,0,COS(ATAN(AO9/AM9)))</f>
        <v>0.80815811950291983</v>
      </c>
      <c r="AR9" s="184"/>
    </row>
    <row r="10" spans="1:44" x14ac:dyDescent="0.2">
      <c r="A10" s="185"/>
      <c r="B10" s="186"/>
      <c r="C10" s="186"/>
      <c r="D10" s="187"/>
      <c r="E10" s="104">
        <v>6</v>
      </c>
      <c r="F10" s="105"/>
      <c r="G10" s="106" t="s">
        <v>20</v>
      </c>
      <c r="H10" s="106"/>
      <c r="I10" s="190">
        <f>I9</f>
        <v>0.25999999046325684</v>
      </c>
      <c r="J10" s="190"/>
      <c r="K10" s="190">
        <f>K9</f>
        <v>10.869999885559082</v>
      </c>
      <c r="L10" s="191"/>
      <c r="M10" s="212">
        <f>IF(OR(M24=0,O10=0),0,ABS(1000*O10/(SQRT(3)*M24*COS(ATAN(Q10/O10)))))</f>
        <v>271.32810536682337</v>
      </c>
      <c r="N10" s="210"/>
      <c r="O10" s="211">
        <v>2.1600000858306885</v>
      </c>
      <c r="P10" s="211"/>
      <c r="Q10" s="211">
        <v>2.1600000858306885</v>
      </c>
      <c r="R10" s="211"/>
      <c r="S10" s="207">
        <f>IF(O10=0,0,COS(ATAN(Q10/O10)))</f>
        <v>0.70710678118654757</v>
      </c>
      <c r="T10" s="208"/>
      <c r="U10" s="209">
        <f>IF(OR(U24=0,W10=0),0,ABS(1000*W10/(SQRT(3)*U24*COS(ATAN(Y10/W10)))))</f>
        <v>404.47205853762841</v>
      </c>
      <c r="V10" s="210"/>
      <c r="W10" s="211">
        <v>4.320000171661377</v>
      </c>
      <c r="X10" s="211"/>
      <c r="Y10" s="211">
        <v>1.440000057220459</v>
      </c>
      <c r="Z10" s="211"/>
      <c r="AA10" s="207">
        <f>IF(W10=0,0,COS(ATAN(Y10/W10)))</f>
        <v>0.94868329805051377</v>
      </c>
      <c r="AB10" s="208"/>
      <c r="AC10" s="209">
        <f>IF(OR(AC24=0,AE10=0),0,ABS(1000*AE10/(SQRT(3)*AC24*COS(ATAN(AG10/AE10)))))</f>
        <v>361.77080715576454</v>
      </c>
      <c r="AD10" s="210"/>
      <c r="AE10" s="211">
        <v>2.880000114440918</v>
      </c>
      <c r="AF10" s="211"/>
      <c r="AG10" s="211">
        <v>2.880000114440918</v>
      </c>
      <c r="AH10" s="211"/>
      <c r="AI10" s="207">
        <f>IF(AE10=0,0,COS(ATAN(AG10/AE10)))</f>
        <v>0.70710678118654757</v>
      </c>
      <c r="AJ10" s="208"/>
      <c r="AK10" s="209">
        <f>IF(OR(AK24=0,AM10=0),0,ABS(1000*AM10/(SQRT(3)*AK24*COS(ATAN(AO10/AM10)))))</f>
        <v>286.00493539243922</v>
      </c>
      <c r="AL10" s="210"/>
      <c r="AM10" s="211">
        <v>2.880000114440918</v>
      </c>
      <c r="AN10" s="211"/>
      <c r="AO10" s="211">
        <v>1.440000057220459</v>
      </c>
      <c r="AP10" s="211"/>
      <c r="AQ10" s="207">
        <f>IF(AM10=0,0,COS(ATAN(AO10/AM10)))</f>
        <v>0.89442719099991586</v>
      </c>
      <c r="AR10" s="208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3</v>
      </c>
      <c r="N11" s="176"/>
      <c r="O11" s="176"/>
      <c r="P11" s="160" t="s">
        <v>18</v>
      </c>
      <c r="Q11" s="160"/>
      <c r="R11" s="173"/>
      <c r="S11" s="173"/>
      <c r="T11" s="174"/>
      <c r="U11" s="175">
        <v>3</v>
      </c>
      <c r="V11" s="176"/>
      <c r="W11" s="176"/>
      <c r="X11" s="160" t="s">
        <v>18</v>
      </c>
      <c r="Y11" s="160"/>
      <c r="Z11" s="173"/>
      <c r="AA11" s="173"/>
      <c r="AB11" s="174"/>
      <c r="AC11" s="175">
        <v>3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3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86" t="s">
        <v>21</v>
      </c>
      <c r="B12" s="79"/>
      <c r="C12" s="79"/>
      <c r="D12" s="79"/>
      <c r="E12" s="177" t="s">
        <v>85</v>
      </c>
      <c r="F12" s="113"/>
      <c r="G12" s="113"/>
      <c r="H12" s="113"/>
      <c r="I12" s="113"/>
      <c r="J12" s="113"/>
      <c r="K12" s="113"/>
      <c r="L12" s="114"/>
      <c r="M12" s="178">
        <f>SUM(M6,M9)</f>
        <v>37.331377904142592</v>
      </c>
      <c r="N12" s="167"/>
      <c r="O12" s="171">
        <f>SUM(O6,O9)</f>
        <v>5.2161261607696163</v>
      </c>
      <c r="P12" s="167"/>
      <c r="Q12" s="171">
        <f>SUM(Q6,Q9)</f>
        <v>5.6265974135584669</v>
      </c>
      <c r="R12" s="167"/>
      <c r="S12" s="167"/>
      <c r="T12" s="168"/>
      <c r="U12" s="172">
        <f>SUM(U6,U9)</f>
        <v>57.725184703647272</v>
      </c>
      <c r="V12" s="167"/>
      <c r="W12" s="171">
        <f>SUM(W6,W9)</f>
        <v>10.260205803493553</v>
      </c>
      <c r="X12" s="167"/>
      <c r="Y12" s="171">
        <f>SUM(Y6,Y9)</f>
        <v>5.7177690644078716</v>
      </c>
      <c r="Z12" s="167"/>
      <c r="AA12" s="167"/>
      <c r="AB12" s="168"/>
      <c r="AC12" s="172">
        <f>SUM(AC6,AC9)</f>
        <v>50.622570594360312</v>
      </c>
      <c r="AD12" s="167"/>
      <c r="AE12" s="171">
        <f>SUM(AE6,AE9)</f>
        <v>7.3782375513784002</v>
      </c>
      <c r="AF12" s="167"/>
      <c r="AG12" s="171">
        <f>SUM(AG6,AG9)</f>
        <v>7.1142166894971375</v>
      </c>
      <c r="AH12" s="167"/>
      <c r="AI12" s="167"/>
      <c r="AJ12" s="168"/>
      <c r="AK12" s="172">
        <f>SUM(AK6,AK9)</f>
        <v>48.150096442036734</v>
      </c>
      <c r="AL12" s="167"/>
      <c r="AM12" s="171">
        <f>SUM(AM6,AM9)</f>
        <v>8.0986174751573596</v>
      </c>
      <c r="AN12" s="167"/>
      <c r="AO12" s="171">
        <f>SUM(AO6,AO9)</f>
        <v>5.6803818218321549</v>
      </c>
      <c r="AP12" s="167"/>
      <c r="AQ12" s="167"/>
      <c r="AR12" s="168"/>
    </row>
    <row r="13" spans="1:44" ht="13.5" thickBot="1" x14ac:dyDescent="0.25">
      <c r="A13" s="87"/>
      <c r="B13" s="82"/>
      <c r="C13" s="82"/>
      <c r="D13" s="82"/>
      <c r="E13" s="169" t="s">
        <v>23</v>
      </c>
      <c r="F13" s="99"/>
      <c r="G13" s="99"/>
      <c r="H13" s="99"/>
      <c r="I13" s="99"/>
      <c r="J13" s="99"/>
      <c r="K13" s="99"/>
      <c r="L13" s="100"/>
      <c r="M13" s="170">
        <f>SUM(M7,M10)</f>
        <v>596.08763985147789</v>
      </c>
      <c r="N13" s="165"/>
      <c r="O13" s="63">
        <f>SUM(O7,O10)</f>
        <v>5.0400002002716064</v>
      </c>
      <c r="P13" s="165"/>
      <c r="Q13" s="63">
        <f>SUM(Q7,Q10)</f>
        <v>4.320000171661377</v>
      </c>
      <c r="R13" s="165"/>
      <c r="S13" s="165"/>
      <c r="T13" s="166"/>
      <c r="U13" s="65">
        <f>SUM(U7,U10)</f>
        <v>985.41957489672814</v>
      </c>
      <c r="V13" s="165"/>
      <c r="W13" s="63">
        <f>SUM(W7,W10)</f>
        <v>10.080000400543213</v>
      </c>
      <c r="X13" s="165"/>
      <c r="Y13" s="63">
        <f>SUM(Y7,Y10)</f>
        <v>4.320000171661377</v>
      </c>
      <c r="Z13" s="165"/>
      <c r="AA13" s="165"/>
      <c r="AB13" s="166"/>
      <c r="AC13" s="65">
        <f>SUM(AC7,AC10)</f>
        <v>830.14566866785958</v>
      </c>
      <c r="AD13" s="165"/>
      <c r="AE13" s="63">
        <f>SUM(AE7,AE10)</f>
        <v>7.2000002861022949</v>
      </c>
      <c r="AF13" s="165"/>
      <c r="AG13" s="63">
        <f>SUM(AG7,AG10)</f>
        <v>5.7600002288818359</v>
      </c>
      <c r="AH13" s="165"/>
      <c r="AI13" s="165"/>
      <c r="AJ13" s="166"/>
      <c r="AK13" s="65">
        <f>SUM(AK7,AK10)</f>
        <v>809.66393136483612</v>
      </c>
      <c r="AL13" s="165"/>
      <c r="AM13" s="63">
        <f>SUM(AM7,AM10)</f>
        <v>7.9200000762939453</v>
      </c>
      <c r="AN13" s="165"/>
      <c r="AO13" s="63">
        <f>SUM(AO7,AO10)</f>
        <v>4.320000171661377</v>
      </c>
      <c r="AP13" s="165"/>
      <c r="AQ13" s="165"/>
      <c r="AR13" s="166"/>
    </row>
    <row r="14" spans="1:44" x14ac:dyDescent="0.2">
      <c r="A14" s="86" t="s">
        <v>24</v>
      </c>
      <c r="B14" s="79"/>
      <c r="C14" s="79"/>
      <c r="D14" s="79"/>
      <c r="E14" s="79" t="s">
        <v>25</v>
      </c>
      <c r="F14" s="79"/>
      <c r="G14" s="79"/>
      <c r="H14" s="79"/>
      <c r="I14" s="154" t="s">
        <v>15</v>
      </c>
      <c r="J14" s="155"/>
      <c r="K14" s="155"/>
      <c r="L14" s="156"/>
      <c r="M14" s="163">
        <f>I6*(POWER(O7,2)+POWER(Q7,2))/POWER(B6,2)</f>
        <v>1.5147001725196905E-3</v>
      </c>
      <c r="N14" s="163"/>
      <c r="O14" s="163"/>
      <c r="P14" s="164" t="s">
        <v>26</v>
      </c>
      <c r="Q14" s="164"/>
      <c r="R14" s="157">
        <f>K6*(POWER(O7,2)+POWER(Q7,2))/(100*B6)</f>
        <v>3.2497201717472057E-2</v>
      </c>
      <c r="S14" s="157"/>
      <c r="T14" s="158"/>
      <c r="U14" s="162">
        <f>I6*(POWER(W7,2)+POWER(Y7,2))/POWER(B6,2)</f>
        <v>4.8470405520630094E-3</v>
      </c>
      <c r="V14" s="163"/>
      <c r="W14" s="163"/>
      <c r="X14" s="164" t="s">
        <v>26</v>
      </c>
      <c r="Y14" s="164"/>
      <c r="Z14" s="157">
        <f>K6*(POWER(W7,2)+POWER(Y7,2))/(100*B6)</f>
        <v>0.10399104549591058</v>
      </c>
      <c r="AA14" s="157"/>
      <c r="AB14" s="158"/>
      <c r="AC14" s="162">
        <f>I6*(POWER(AE7,2)+POWER(AG7,2))/POWER(B6,2)</f>
        <v>3.1505763588409556E-3</v>
      </c>
      <c r="AD14" s="163"/>
      <c r="AE14" s="163"/>
      <c r="AF14" s="164" t="s">
        <v>26</v>
      </c>
      <c r="AG14" s="164"/>
      <c r="AH14" s="157">
        <f>K6*(POWER(AE7,2)+POWER(AG7,2))/(100*B6)</f>
        <v>6.7594179572341886E-2</v>
      </c>
      <c r="AI14" s="157"/>
      <c r="AJ14" s="158"/>
      <c r="AK14" s="162">
        <f>I6*(POWER(AM7,2)+POWER(AO7,2))/POWER(B6,2)</f>
        <v>3.9382201676702528E-3</v>
      </c>
      <c r="AL14" s="163"/>
      <c r="AM14" s="163"/>
      <c r="AN14" s="164" t="s">
        <v>26</v>
      </c>
      <c r="AO14" s="164"/>
      <c r="AP14" s="157">
        <f>K6*(POWER(AM7,2)+POWER(AO7,2))/(100*B6)</f>
        <v>8.449271843925478E-2</v>
      </c>
      <c r="AQ14" s="157"/>
      <c r="AR14" s="158"/>
    </row>
    <row r="15" spans="1:44" ht="13.5" thickBot="1" x14ac:dyDescent="0.25">
      <c r="A15" s="87"/>
      <c r="B15" s="82"/>
      <c r="C15" s="82"/>
      <c r="D15" s="82"/>
      <c r="E15" s="82"/>
      <c r="F15" s="82"/>
      <c r="G15" s="82"/>
      <c r="H15" s="82"/>
      <c r="I15" s="159" t="s">
        <v>19</v>
      </c>
      <c r="J15" s="160"/>
      <c r="K15" s="160"/>
      <c r="L15" s="161"/>
      <c r="M15" s="145">
        <f>I9*(POWER(O10,2)+POWER(Q10,2))/POWER(B9,2)</f>
        <v>6.1126533228037232E-4</v>
      </c>
      <c r="N15" s="145"/>
      <c r="O15" s="145"/>
      <c r="P15" s="146" t="s">
        <v>26</v>
      </c>
      <c r="Q15" s="146"/>
      <c r="R15" s="142">
        <f>K9*(POWER(O10,2)+POWER(Q10,2))/(100*B9)</f>
        <v>1.6100023967154379E-2</v>
      </c>
      <c r="S15" s="142"/>
      <c r="T15" s="143"/>
      <c r="U15" s="144">
        <f>I9*(POWER(W10,2)+POWER(Y10,2))/POWER(B9,2)</f>
        <v>1.358367405067494E-3</v>
      </c>
      <c r="V15" s="145"/>
      <c r="W15" s="145"/>
      <c r="X15" s="146" t="s">
        <v>26</v>
      </c>
      <c r="Y15" s="146"/>
      <c r="Z15" s="142">
        <f>K9*(POWER(W10,2)+POWER(Y10,2))/(100*B9)</f>
        <v>3.5777831038120843E-2</v>
      </c>
      <c r="AA15" s="142"/>
      <c r="AB15" s="143"/>
      <c r="AC15" s="144">
        <f>I9*(POWER(AE10,2)+POWER(AG10,2))/POWER(B9,2)</f>
        <v>1.0866939240539953E-3</v>
      </c>
      <c r="AD15" s="145"/>
      <c r="AE15" s="145"/>
      <c r="AF15" s="146" t="s">
        <v>26</v>
      </c>
      <c r="AG15" s="146"/>
      <c r="AH15" s="142">
        <f>K9*(POWER(AE10,2)+POWER(AG10,2))/(100*B9)</f>
        <v>2.8622264830496673E-2</v>
      </c>
      <c r="AI15" s="142"/>
      <c r="AJ15" s="143"/>
      <c r="AK15" s="144">
        <f>I9*(POWER(AM10,2)+POWER(AO10,2))/POWER(B9,2)</f>
        <v>6.7918370253374698E-4</v>
      </c>
      <c r="AL15" s="145"/>
      <c r="AM15" s="145"/>
      <c r="AN15" s="146" t="s">
        <v>26</v>
      </c>
      <c r="AO15" s="146"/>
      <c r="AP15" s="142">
        <f>K9*(POWER(AM10,2)+POWER(AO10,2))/(100*B9)</f>
        <v>1.7888915519060421E-2</v>
      </c>
      <c r="AQ15" s="142"/>
      <c r="AR15" s="143"/>
    </row>
    <row r="16" spans="1:44" x14ac:dyDescent="0.2">
      <c r="A16" s="147" t="s">
        <v>87</v>
      </c>
      <c r="B16" s="148"/>
      <c r="C16" s="148"/>
      <c r="D16" s="148"/>
      <c r="E16" s="79" t="s">
        <v>28</v>
      </c>
      <c r="F16" s="79"/>
      <c r="G16" s="79"/>
      <c r="H16" s="79"/>
      <c r="I16" s="154" t="s">
        <v>15</v>
      </c>
      <c r="J16" s="155"/>
      <c r="K16" s="155"/>
      <c r="L16" s="156"/>
      <c r="M16" s="135">
        <f>SUM(O7:P7)+C6+M14</f>
        <v>2.950514812884903</v>
      </c>
      <c r="N16" s="135"/>
      <c r="O16" s="135"/>
      <c r="P16" s="136" t="s">
        <v>26</v>
      </c>
      <c r="Q16" s="136"/>
      <c r="R16" s="137">
        <f>SUM(Q7:R7)+D6+R14</f>
        <v>2.7324973090058329</v>
      </c>
      <c r="S16" s="137"/>
      <c r="T16" s="138"/>
      <c r="U16" s="134">
        <f>SUM(W7:X7)+C6+U14</f>
        <v>5.8338472677053641</v>
      </c>
      <c r="V16" s="135"/>
      <c r="W16" s="135"/>
      <c r="X16" s="136" t="s">
        <v>26</v>
      </c>
      <c r="Y16" s="136"/>
      <c r="Z16" s="137">
        <f>SUM(Y7:Z7)+D6+Z14</f>
        <v>3.5239911813945008</v>
      </c>
      <c r="AA16" s="137"/>
      <c r="AB16" s="138"/>
      <c r="AC16" s="134">
        <f>SUM(AE7:AF7)+C6+AC14</f>
        <v>4.3921507462916836</v>
      </c>
      <c r="AD16" s="135"/>
      <c r="AE16" s="135"/>
      <c r="AF16" s="136" t="s">
        <v>26</v>
      </c>
      <c r="AG16" s="136"/>
      <c r="AH16" s="137">
        <f>SUM(AG7:AH7)+D6+AH14</f>
        <v>3.4875943154709321</v>
      </c>
      <c r="AI16" s="137"/>
      <c r="AJ16" s="138"/>
      <c r="AK16" s="134">
        <f>SUM(AM7:AN7)+C6+AK14</f>
        <v>5.1129381802921632</v>
      </c>
      <c r="AL16" s="135"/>
      <c r="AM16" s="135"/>
      <c r="AN16" s="136" t="s">
        <v>26</v>
      </c>
      <c r="AO16" s="136"/>
      <c r="AP16" s="137">
        <f>SUM(AO7:AP7)+D6+AP14</f>
        <v>3.5044928543378449</v>
      </c>
      <c r="AQ16" s="137"/>
      <c r="AR16" s="138"/>
    </row>
    <row r="17" spans="1:44" x14ac:dyDescent="0.2">
      <c r="A17" s="149"/>
      <c r="B17" s="150"/>
      <c r="C17" s="150"/>
      <c r="D17" s="150"/>
      <c r="E17" s="153"/>
      <c r="F17" s="153"/>
      <c r="G17" s="153"/>
      <c r="H17" s="153"/>
      <c r="I17" s="139" t="s">
        <v>19</v>
      </c>
      <c r="J17" s="140"/>
      <c r="K17" s="140"/>
      <c r="L17" s="141"/>
      <c r="M17" s="130">
        <f>SUM(O10:P10)+C9+M15</f>
        <v>2.2656113478847133</v>
      </c>
      <c r="N17" s="130"/>
      <c r="O17" s="130"/>
      <c r="P17" s="131" t="s">
        <v>26</v>
      </c>
      <c r="Q17" s="131"/>
      <c r="R17" s="132">
        <f>SUM(Q10:R10)+D9+R15</f>
        <v>2.894100104552634</v>
      </c>
      <c r="S17" s="132"/>
      <c r="T17" s="133"/>
      <c r="U17" s="129">
        <f>SUM(W10:X10)+C9+U15</f>
        <v>4.4263585357881894</v>
      </c>
      <c r="V17" s="130"/>
      <c r="W17" s="130"/>
      <c r="X17" s="131" t="s">
        <v>26</v>
      </c>
      <c r="Y17" s="131"/>
      <c r="Z17" s="132">
        <f>SUM(Y10:Z10)+D9+Z15</f>
        <v>2.1937778830133712</v>
      </c>
      <c r="AA17" s="132"/>
      <c r="AB17" s="133"/>
      <c r="AC17" s="129">
        <f>SUM(AE10:AF10)+C9+AC15</f>
        <v>2.9860868050867166</v>
      </c>
      <c r="AD17" s="130"/>
      <c r="AE17" s="130"/>
      <c r="AF17" s="131" t="s">
        <v>26</v>
      </c>
      <c r="AG17" s="131"/>
      <c r="AH17" s="132">
        <f>SUM(AG10:AH10)+D9+AH15</f>
        <v>3.6266223740262058</v>
      </c>
      <c r="AI17" s="132"/>
      <c r="AJ17" s="133"/>
      <c r="AK17" s="129">
        <f>SUM(AM10:AN10)+C9+AK15</f>
        <v>2.9856792948651965</v>
      </c>
      <c r="AL17" s="130"/>
      <c r="AM17" s="130"/>
      <c r="AN17" s="131" t="s">
        <v>26</v>
      </c>
      <c r="AO17" s="131"/>
      <c r="AP17" s="132">
        <f>SUM(AO10:AP10)+D9+AP15</f>
        <v>2.1758889674943105</v>
      </c>
      <c r="AQ17" s="132"/>
      <c r="AR17" s="133"/>
    </row>
    <row r="18" spans="1:44" ht="13.5" thickBot="1" x14ac:dyDescent="0.25">
      <c r="A18" s="151"/>
      <c r="B18" s="152"/>
      <c r="C18" s="152"/>
      <c r="D18" s="152"/>
      <c r="E18" s="82"/>
      <c r="F18" s="82"/>
      <c r="G18" s="82"/>
      <c r="H18" s="82"/>
      <c r="I18" s="126" t="s">
        <v>29</v>
      </c>
      <c r="J18" s="127"/>
      <c r="K18" s="127"/>
      <c r="L18" s="128"/>
      <c r="M18" s="124">
        <f>SUM(M16,M17)</f>
        <v>5.2161261607696163</v>
      </c>
      <c r="N18" s="124"/>
      <c r="O18" s="124"/>
      <c r="P18" s="125" t="s">
        <v>26</v>
      </c>
      <c r="Q18" s="125"/>
      <c r="R18" s="115">
        <f>SUM(R16,R17)</f>
        <v>5.6265974135584669</v>
      </c>
      <c r="S18" s="115"/>
      <c r="T18" s="116"/>
      <c r="U18" s="123">
        <f>SUM(U16,U17)</f>
        <v>10.260205803493553</v>
      </c>
      <c r="V18" s="124"/>
      <c r="W18" s="124"/>
      <c r="X18" s="125" t="s">
        <v>26</v>
      </c>
      <c r="Y18" s="125"/>
      <c r="Z18" s="115">
        <f>SUM(Z16,Z17)</f>
        <v>5.7177690644078716</v>
      </c>
      <c r="AA18" s="115"/>
      <c r="AB18" s="116"/>
      <c r="AC18" s="123">
        <f>SUM(AC16,AC17)</f>
        <v>7.3782375513784002</v>
      </c>
      <c r="AD18" s="124"/>
      <c r="AE18" s="124"/>
      <c r="AF18" s="125" t="s">
        <v>26</v>
      </c>
      <c r="AG18" s="125"/>
      <c r="AH18" s="115">
        <f>SUM(AH16,AH17)</f>
        <v>7.1142166894971375</v>
      </c>
      <c r="AI18" s="115"/>
      <c r="AJ18" s="116"/>
      <c r="AK18" s="123">
        <f>SUM(AK16,AK17)</f>
        <v>8.0986174751573596</v>
      </c>
      <c r="AL18" s="124"/>
      <c r="AM18" s="124"/>
      <c r="AN18" s="125" t="s">
        <v>26</v>
      </c>
      <c r="AO18" s="125"/>
      <c r="AP18" s="115">
        <f>SUM(AP16,AP17)</f>
        <v>5.6803818218321549</v>
      </c>
      <c r="AQ18" s="115"/>
      <c r="AR18" s="116"/>
    </row>
    <row r="19" spans="1:44" ht="30" customHeight="1" thickBot="1" x14ac:dyDescent="0.2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 thickBot="1" x14ac:dyDescent="0.25">
      <c r="A20" s="117" t="s">
        <v>7</v>
      </c>
      <c r="B20" s="118"/>
      <c r="C20" s="118" t="s">
        <v>3</v>
      </c>
      <c r="D20" s="118"/>
      <c r="E20" s="118" t="s">
        <v>31</v>
      </c>
      <c r="F20" s="118"/>
      <c r="G20" s="118"/>
      <c r="H20" s="118"/>
      <c r="I20" s="118"/>
      <c r="J20" s="118"/>
      <c r="K20" s="118"/>
      <c r="L20" s="119"/>
      <c r="M20" s="120" t="s">
        <v>32</v>
      </c>
      <c r="N20" s="121"/>
      <c r="O20" s="121"/>
      <c r="P20" s="121"/>
      <c r="Q20" s="121"/>
      <c r="R20" s="121"/>
      <c r="S20" s="121"/>
      <c r="T20" s="122"/>
      <c r="U20" s="120" t="s">
        <v>32</v>
      </c>
      <c r="V20" s="121"/>
      <c r="W20" s="121"/>
      <c r="X20" s="121"/>
      <c r="Y20" s="121"/>
      <c r="Z20" s="121"/>
      <c r="AA20" s="121"/>
      <c r="AB20" s="122"/>
      <c r="AC20" s="120" t="s">
        <v>32</v>
      </c>
      <c r="AD20" s="121"/>
      <c r="AE20" s="121"/>
      <c r="AF20" s="121"/>
      <c r="AG20" s="121"/>
      <c r="AH20" s="121"/>
      <c r="AI20" s="121"/>
      <c r="AJ20" s="122"/>
      <c r="AK20" s="120" t="s">
        <v>32</v>
      </c>
      <c r="AL20" s="121"/>
      <c r="AM20" s="121"/>
      <c r="AN20" s="121"/>
      <c r="AO20" s="121"/>
      <c r="AP20" s="121"/>
      <c r="AQ20" s="121"/>
      <c r="AR20" s="122"/>
    </row>
    <row r="21" spans="1:44" x14ac:dyDescent="0.2">
      <c r="A21" s="111">
        <v>110</v>
      </c>
      <c r="B21" s="112"/>
      <c r="C21" s="112" t="s">
        <v>16</v>
      </c>
      <c r="D21" s="112"/>
      <c r="E21" s="113" t="s">
        <v>33</v>
      </c>
      <c r="F21" s="113"/>
      <c r="G21" s="113"/>
      <c r="H21" s="113"/>
      <c r="I21" s="113"/>
      <c r="J21" s="113"/>
      <c r="K21" s="113"/>
      <c r="L21" s="114"/>
      <c r="M21" s="108">
        <v>120</v>
      </c>
      <c r="N21" s="109"/>
      <c r="O21" s="109"/>
      <c r="P21" s="109"/>
      <c r="Q21" s="109"/>
      <c r="R21" s="109"/>
      <c r="S21" s="109"/>
      <c r="T21" s="110"/>
      <c r="U21" s="108">
        <v>118</v>
      </c>
      <c r="V21" s="109"/>
      <c r="W21" s="109"/>
      <c r="X21" s="109"/>
      <c r="Y21" s="109"/>
      <c r="Z21" s="109"/>
      <c r="AA21" s="109"/>
      <c r="AB21" s="110"/>
      <c r="AC21" s="108">
        <v>118</v>
      </c>
      <c r="AD21" s="109"/>
      <c r="AE21" s="109"/>
      <c r="AF21" s="109"/>
      <c r="AG21" s="109"/>
      <c r="AH21" s="109"/>
      <c r="AI21" s="109"/>
      <c r="AJ21" s="110"/>
      <c r="AK21" s="108">
        <v>119</v>
      </c>
      <c r="AL21" s="109"/>
      <c r="AM21" s="109"/>
      <c r="AN21" s="109"/>
      <c r="AO21" s="109"/>
      <c r="AP21" s="109"/>
      <c r="AQ21" s="109"/>
      <c r="AR21" s="110"/>
    </row>
    <row r="22" spans="1:44" x14ac:dyDescent="0.2">
      <c r="A22" s="104">
        <v>110</v>
      </c>
      <c r="B22" s="105"/>
      <c r="C22" s="105" t="s">
        <v>20</v>
      </c>
      <c r="D22" s="105"/>
      <c r="E22" s="106" t="s">
        <v>34</v>
      </c>
      <c r="F22" s="106"/>
      <c r="G22" s="106"/>
      <c r="H22" s="106"/>
      <c r="I22" s="106"/>
      <c r="J22" s="106"/>
      <c r="K22" s="106"/>
      <c r="L22" s="107"/>
      <c r="M22" s="94">
        <v>118</v>
      </c>
      <c r="N22" s="95"/>
      <c r="O22" s="95"/>
      <c r="P22" s="95"/>
      <c r="Q22" s="95"/>
      <c r="R22" s="95"/>
      <c r="S22" s="95"/>
      <c r="T22" s="96"/>
      <c r="U22" s="94">
        <v>117</v>
      </c>
      <c r="V22" s="95"/>
      <c r="W22" s="95"/>
      <c r="X22" s="95"/>
      <c r="Y22" s="95"/>
      <c r="Z22" s="95"/>
      <c r="AA22" s="95"/>
      <c r="AB22" s="96"/>
      <c r="AC22" s="94">
        <v>117</v>
      </c>
      <c r="AD22" s="95"/>
      <c r="AE22" s="95"/>
      <c r="AF22" s="95"/>
      <c r="AG22" s="95"/>
      <c r="AH22" s="95"/>
      <c r="AI22" s="95"/>
      <c r="AJ22" s="96"/>
      <c r="AK22" s="94">
        <v>118</v>
      </c>
      <c r="AL22" s="95"/>
      <c r="AM22" s="95"/>
      <c r="AN22" s="95"/>
      <c r="AO22" s="95"/>
      <c r="AP22" s="95"/>
      <c r="AQ22" s="95"/>
      <c r="AR22" s="96"/>
    </row>
    <row r="23" spans="1:44" x14ac:dyDescent="0.2">
      <c r="A23" s="104">
        <v>6</v>
      </c>
      <c r="B23" s="105"/>
      <c r="C23" s="105" t="s">
        <v>16</v>
      </c>
      <c r="D23" s="105"/>
      <c r="E23" s="106" t="s">
        <v>35</v>
      </c>
      <c r="F23" s="106"/>
      <c r="G23" s="106"/>
      <c r="H23" s="106"/>
      <c r="I23" s="106"/>
      <c r="J23" s="106"/>
      <c r="K23" s="106"/>
      <c r="L23" s="107"/>
      <c r="M23" s="94">
        <v>6.4000000953674316</v>
      </c>
      <c r="N23" s="95"/>
      <c r="O23" s="95"/>
      <c r="P23" s="95"/>
      <c r="Q23" s="95"/>
      <c r="R23" s="95"/>
      <c r="S23" s="95"/>
      <c r="T23" s="96"/>
      <c r="U23" s="94">
        <v>6.4000000953674316</v>
      </c>
      <c r="V23" s="95"/>
      <c r="W23" s="95"/>
      <c r="X23" s="95"/>
      <c r="Y23" s="95"/>
      <c r="Z23" s="95"/>
      <c r="AA23" s="95"/>
      <c r="AB23" s="96"/>
      <c r="AC23" s="94">
        <v>6.4000000953674316</v>
      </c>
      <c r="AD23" s="95"/>
      <c r="AE23" s="95"/>
      <c r="AF23" s="95"/>
      <c r="AG23" s="95"/>
      <c r="AH23" s="95"/>
      <c r="AI23" s="95"/>
      <c r="AJ23" s="96"/>
      <c r="AK23" s="94">
        <v>6.4000000953674316</v>
      </c>
      <c r="AL23" s="95"/>
      <c r="AM23" s="95"/>
      <c r="AN23" s="95"/>
      <c r="AO23" s="95"/>
      <c r="AP23" s="95"/>
      <c r="AQ23" s="95"/>
      <c r="AR23" s="96"/>
    </row>
    <row r="24" spans="1:44" ht="13.5" thickBot="1" x14ac:dyDescent="0.25">
      <c r="A24" s="97">
        <v>6</v>
      </c>
      <c r="B24" s="98"/>
      <c r="C24" s="98" t="s">
        <v>20</v>
      </c>
      <c r="D24" s="98"/>
      <c r="E24" s="99" t="s">
        <v>36</v>
      </c>
      <c r="F24" s="99"/>
      <c r="G24" s="99"/>
      <c r="H24" s="99"/>
      <c r="I24" s="99"/>
      <c r="J24" s="99"/>
      <c r="K24" s="99"/>
      <c r="L24" s="100"/>
      <c r="M24" s="101">
        <v>6.5</v>
      </c>
      <c r="N24" s="102"/>
      <c r="O24" s="102"/>
      <c r="P24" s="102"/>
      <c r="Q24" s="102"/>
      <c r="R24" s="102"/>
      <c r="S24" s="102"/>
      <c r="T24" s="103"/>
      <c r="U24" s="101">
        <v>6.5</v>
      </c>
      <c r="V24" s="102"/>
      <c r="W24" s="102"/>
      <c r="X24" s="102"/>
      <c r="Y24" s="102"/>
      <c r="Z24" s="102"/>
      <c r="AA24" s="102"/>
      <c r="AB24" s="103"/>
      <c r="AC24" s="101">
        <v>6.5</v>
      </c>
      <c r="AD24" s="102"/>
      <c r="AE24" s="102"/>
      <c r="AF24" s="102"/>
      <c r="AG24" s="102"/>
      <c r="AH24" s="102"/>
      <c r="AI24" s="102"/>
      <c r="AJ24" s="103"/>
      <c r="AK24" s="101">
        <v>6.5</v>
      </c>
      <c r="AL24" s="102"/>
      <c r="AM24" s="102"/>
      <c r="AN24" s="102"/>
      <c r="AO24" s="102"/>
      <c r="AP24" s="102"/>
      <c r="AQ24" s="102"/>
      <c r="AR24" s="103"/>
    </row>
    <row r="25" spans="1:44" ht="30" customHeight="1" thickBot="1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4" ht="15" customHeight="1" x14ac:dyDescent="0.2">
      <c r="A26" s="89" t="s">
        <v>3</v>
      </c>
      <c r="B26" s="90"/>
      <c r="C26" s="90"/>
      <c r="D26" s="90"/>
      <c r="E26" s="90" t="s">
        <v>38</v>
      </c>
      <c r="F26" s="90"/>
      <c r="G26" s="90" t="s">
        <v>39</v>
      </c>
      <c r="H26" s="90"/>
      <c r="I26" s="90" t="s">
        <v>40</v>
      </c>
      <c r="J26" s="90"/>
      <c r="K26" s="90" t="s">
        <v>41</v>
      </c>
      <c r="L26" s="93"/>
      <c r="M26" s="86" t="s">
        <v>11</v>
      </c>
      <c r="N26" s="80"/>
      <c r="O26" s="78" t="s">
        <v>12</v>
      </c>
      <c r="P26" s="79"/>
      <c r="Q26" s="80"/>
      <c r="R26" s="78" t="s">
        <v>13</v>
      </c>
      <c r="S26" s="79"/>
      <c r="T26" s="84"/>
      <c r="U26" s="86" t="s">
        <v>11</v>
      </c>
      <c r="V26" s="80"/>
      <c r="W26" s="78" t="s">
        <v>12</v>
      </c>
      <c r="X26" s="79"/>
      <c r="Y26" s="80"/>
      <c r="Z26" s="78" t="s">
        <v>13</v>
      </c>
      <c r="AA26" s="79"/>
      <c r="AB26" s="84"/>
      <c r="AC26" s="86" t="s">
        <v>11</v>
      </c>
      <c r="AD26" s="80"/>
      <c r="AE26" s="78" t="s">
        <v>12</v>
      </c>
      <c r="AF26" s="79"/>
      <c r="AG26" s="80"/>
      <c r="AH26" s="78" t="s">
        <v>13</v>
      </c>
      <c r="AI26" s="79"/>
      <c r="AJ26" s="84"/>
      <c r="AK26" s="86" t="s">
        <v>11</v>
      </c>
      <c r="AL26" s="80"/>
      <c r="AM26" s="78" t="s">
        <v>12</v>
      </c>
      <c r="AN26" s="79"/>
      <c r="AO26" s="80"/>
      <c r="AP26" s="78" t="s">
        <v>13</v>
      </c>
      <c r="AQ26" s="79"/>
      <c r="AR26" s="84"/>
    </row>
    <row r="27" spans="1:44" ht="15.75" customHeight="1" thickBot="1" x14ac:dyDescent="0.25">
      <c r="A27" s="91"/>
      <c r="B27" s="92"/>
      <c r="C27" s="92"/>
      <c r="D27" s="92"/>
      <c r="E27" s="29" t="s">
        <v>42</v>
      </c>
      <c r="F27" s="29" t="s">
        <v>43</v>
      </c>
      <c r="G27" s="29" t="s">
        <v>42</v>
      </c>
      <c r="H27" s="29" t="s">
        <v>43</v>
      </c>
      <c r="I27" s="29" t="s">
        <v>42</v>
      </c>
      <c r="J27" s="29" t="s">
        <v>43</v>
      </c>
      <c r="K27" s="29" t="s">
        <v>42</v>
      </c>
      <c r="L27" s="9" t="s">
        <v>43</v>
      </c>
      <c r="M27" s="87"/>
      <c r="N27" s="83"/>
      <c r="O27" s="81"/>
      <c r="P27" s="82"/>
      <c r="Q27" s="83"/>
      <c r="R27" s="81"/>
      <c r="S27" s="82"/>
      <c r="T27" s="85"/>
      <c r="U27" s="87"/>
      <c r="V27" s="83"/>
      <c r="W27" s="81"/>
      <c r="X27" s="82"/>
      <c r="Y27" s="83"/>
      <c r="Z27" s="81"/>
      <c r="AA27" s="82"/>
      <c r="AB27" s="85"/>
      <c r="AC27" s="87"/>
      <c r="AD27" s="83"/>
      <c r="AE27" s="81"/>
      <c r="AF27" s="82"/>
      <c r="AG27" s="83"/>
      <c r="AH27" s="81"/>
      <c r="AI27" s="82"/>
      <c r="AJ27" s="85"/>
      <c r="AK27" s="87"/>
      <c r="AL27" s="83"/>
      <c r="AM27" s="81"/>
      <c r="AN27" s="82"/>
      <c r="AO27" s="83"/>
      <c r="AP27" s="81"/>
      <c r="AQ27" s="82"/>
      <c r="AR27" s="85"/>
    </row>
    <row r="28" spans="1:44" x14ac:dyDescent="0.2">
      <c r="A28" s="67" t="s">
        <v>136</v>
      </c>
      <c r="B28" s="68"/>
      <c r="C28" s="68"/>
      <c r="D28" s="68"/>
      <c r="E28" s="35"/>
      <c r="F28" s="35"/>
      <c r="G28" s="35"/>
      <c r="H28" s="35"/>
      <c r="I28" s="35"/>
      <c r="J28" s="35"/>
      <c r="K28" s="35"/>
      <c r="L28" s="69"/>
      <c r="M28" s="70"/>
      <c r="N28" s="71"/>
      <c r="O28" s="72"/>
      <c r="P28" s="72"/>
      <c r="Q28" s="72"/>
      <c r="R28" s="72"/>
      <c r="S28" s="72"/>
      <c r="T28" s="73"/>
      <c r="U28" s="70"/>
      <c r="V28" s="71"/>
      <c r="W28" s="72"/>
      <c r="X28" s="72"/>
      <c r="Y28" s="72"/>
      <c r="Z28" s="72"/>
      <c r="AA28" s="72"/>
      <c r="AB28" s="73"/>
      <c r="AC28" s="70"/>
      <c r="AD28" s="71"/>
      <c r="AE28" s="72"/>
      <c r="AF28" s="72"/>
      <c r="AG28" s="72"/>
      <c r="AH28" s="72"/>
      <c r="AI28" s="72"/>
      <c r="AJ28" s="73"/>
      <c r="AK28" s="70"/>
      <c r="AL28" s="71"/>
      <c r="AM28" s="72"/>
      <c r="AN28" s="72"/>
      <c r="AO28" s="72"/>
      <c r="AP28" s="72"/>
      <c r="AQ28" s="72"/>
      <c r="AR28" s="73"/>
    </row>
    <row r="29" spans="1:44" x14ac:dyDescent="0.2">
      <c r="A29" s="57" t="s">
        <v>137</v>
      </c>
      <c r="B29" s="58"/>
      <c r="C29" s="58"/>
      <c r="D29" s="58"/>
      <c r="E29" s="24"/>
      <c r="F29" s="24"/>
      <c r="G29" s="24"/>
      <c r="H29" s="24"/>
      <c r="I29" s="24"/>
      <c r="J29" s="24"/>
      <c r="K29" s="24"/>
      <c r="L29" s="21"/>
      <c r="M29" s="61">
        <f>M6</f>
        <v>19.348221760559088</v>
      </c>
      <c r="N29" s="62"/>
      <c r="O29" s="59">
        <f>-O6</f>
        <v>-2.950514812884903</v>
      </c>
      <c r="P29" s="59"/>
      <c r="Q29" s="59"/>
      <c r="R29" s="59">
        <f>-Q6</f>
        <v>-2.7324973090058329</v>
      </c>
      <c r="S29" s="59"/>
      <c r="T29" s="60"/>
      <c r="U29" s="61">
        <f>U6</f>
        <v>33.347318641430533</v>
      </c>
      <c r="V29" s="62"/>
      <c r="W29" s="59">
        <f>-W6</f>
        <v>-5.8338472677053641</v>
      </c>
      <c r="X29" s="59"/>
      <c r="Y29" s="59"/>
      <c r="Z29" s="59">
        <f>-Y6</f>
        <v>-3.5239911813945008</v>
      </c>
      <c r="AA29" s="59"/>
      <c r="AB29" s="60"/>
      <c r="AC29" s="61">
        <f>AC6</f>
        <v>27.440839486590196</v>
      </c>
      <c r="AD29" s="62"/>
      <c r="AE29" s="59">
        <f>-AE6</f>
        <v>-4.3921507462916836</v>
      </c>
      <c r="AF29" s="59"/>
      <c r="AG29" s="59"/>
      <c r="AH29" s="59">
        <f>-AG6</f>
        <v>-3.4875943154709321</v>
      </c>
      <c r="AI29" s="59"/>
      <c r="AJ29" s="60"/>
      <c r="AK29" s="61">
        <f>AK6</f>
        <v>30.074019506635022</v>
      </c>
      <c r="AL29" s="62"/>
      <c r="AM29" s="59">
        <f>-AM6</f>
        <v>-5.1129381802921632</v>
      </c>
      <c r="AN29" s="59"/>
      <c r="AO29" s="59"/>
      <c r="AP29" s="59">
        <f>-AO6</f>
        <v>-3.5044928543378449</v>
      </c>
      <c r="AQ29" s="59"/>
      <c r="AR29" s="60"/>
    </row>
    <row r="30" spans="1:44" x14ac:dyDescent="0.2">
      <c r="A30" s="57" t="s">
        <v>219</v>
      </c>
      <c r="B30" s="58"/>
      <c r="C30" s="58"/>
      <c r="D30" s="58"/>
      <c r="E30" s="24"/>
      <c r="F30" s="24"/>
      <c r="G30" s="24"/>
      <c r="H30" s="24"/>
      <c r="I30" s="24"/>
      <c r="J30" s="24"/>
      <c r="K30" s="24"/>
      <c r="L30" s="21"/>
      <c r="M30" s="61">
        <v>89</v>
      </c>
      <c r="N30" s="62"/>
      <c r="O30" s="49">
        <f>SQRT(3)*M21*M30*S6/1000</f>
        <v>13.572090582611162</v>
      </c>
      <c r="P30" s="49"/>
      <c r="Q30" s="49"/>
      <c r="R30" s="49">
        <f>SQRT(3)*M21*M30*SIN(ACOS(S6))/1000</f>
        <v>12.569230573801933</v>
      </c>
      <c r="S30" s="49"/>
      <c r="T30" s="50"/>
      <c r="U30" s="61">
        <v>91</v>
      </c>
      <c r="V30" s="62"/>
      <c r="W30" s="49">
        <f>SQRT(3)*U21*U30*AA6/1000</f>
        <v>15.919723773581767</v>
      </c>
      <c r="X30" s="49"/>
      <c r="Y30" s="49"/>
      <c r="Z30" s="49">
        <f>SQRT(3)*U21*U30*SIN(ACOS(AA6))/1000</f>
        <v>9.6164612500054005</v>
      </c>
      <c r="AA30" s="49"/>
      <c r="AB30" s="50"/>
      <c r="AC30" s="61">
        <v>85</v>
      </c>
      <c r="AD30" s="62"/>
      <c r="AE30" s="49">
        <f>SQRT(3)*AC21*AC30*AI6/1000</f>
        <v>13.605007004878026</v>
      </c>
      <c r="AF30" s="49"/>
      <c r="AG30" s="49"/>
      <c r="AH30" s="49">
        <f>SQRT(3)*AC21*AC30*SIN(ACOS(AI6))/1000</f>
        <v>10.803077542868042</v>
      </c>
      <c r="AI30" s="49"/>
      <c r="AJ30" s="50"/>
      <c r="AK30" s="61">
        <v>86</v>
      </c>
      <c r="AL30" s="62"/>
      <c r="AM30" s="49">
        <f>SQRT(3)*AK21*AK30*AQ6/1000</f>
        <v>14.621014773502933</v>
      </c>
      <c r="AN30" s="49"/>
      <c r="AO30" s="49"/>
      <c r="AP30" s="49">
        <f>SQRT(3)*AK21*AK30*SIN(ACOS(AQ6))/1000</f>
        <v>10.021486665810064</v>
      </c>
      <c r="AQ30" s="49"/>
      <c r="AR30" s="50"/>
    </row>
    <row r="31" spans="1:44" x14ac:dyDescent="0.2">
      <c r="A31" s="57" t="s">
        <v>142</v>
      </c>
      <c r="B31" s="58"/>
      <c r="C31" s="58"/>
      <c r="D31" s="58"/>
      <c r="E31" s="24"/>
      <c r="F31" s="24"/>
      <c r="G31" s="24"/>
      <c r="H31" s="24"/>
      <c r="I31" s="24"/>
      <c r="J31" s="24"/>
      <c r="K31" s="24"/>
      <c r="L31" s="21"/>
      <c r="M31" s="51">
        <v>74</v>
      </c>
      <c r="N31" s="52"/>
      <c r="O31" s="49">
        <f>SQRT(3)*M21*M31*S6/1000</f>
        <v>11.284659585541865</v>
      </c>
      <c r="P31" s="49"/>
      <c r="Q31" s="49"/>
      <c r="R31" s="49">
        <f>SQRT(3)*M21*M31*SIN(ACOS(S6))/1000</f>
        <v>10.450820926531943</v>
      </c>
      <c r="S31" s="49"/>
      <c r="T31" s="50"/>
      <c r="U31" s="51">
        <v>73</v>
      </c>
      <c r="V31" s="52"/>
      <c r="W31" s="49">
        <f>SQRT(3)*U21*U31*AA6/1000</f>
        <v>12.770767422763397</v>
      </c>
      <c r="X31" s="49"/>
      <c r="Y31" s="49"/>
      <c r="Z31" s="49">
        <f>SQRT(3)*U21*U31*SIN(ACOS(AA6))/1000</f>
        <v>7.7143040796746627</v>
      </c>
      <c r="AA31" s="49"/>
      <c r="AB31" s="50"/>
      <c r="AC31" s="51">
        <v>72</v>
      </c>
      <c r="AD31" s="52"/>
      <c r="AE31" s="49">
        <f>SQRT(3)*AC21*AC31*AI6/1000</f>
        <v>11.524241227661385</v>
      </c>
      <c r="AF31" s="49"/>
      <c r="AG31" s="49"/>
      <c r="AH31" s="49">
        <f>SQRT(3)*AC21*AC31*SIN(ACOS(AI6))/1000</f>
        <v>9.1508421539588127</v>
      </c>
      <c r="AI31" s="49"/>
      <c r="AJ31" s="50"/>
      <c r="AK31" s="51">
        <v>73</v>
      </c>
      <c r="AL31" s="52"/>
      <c r="AM31" s="49">
        <f>SQRT(3)*AK21*AK31*AQ6/1000</f>
        <v>12.410861377508304</v>
      </c>
      <c r="AN31" s="49"/>
      <c r="AO31" s="49"/>
      <c r="AP31" s="49">
        <f>SQRT(3)*AK21*AK31*SIN(ACOS(AQ6))/1000</f>
        <v>8.506610774466683</v>
      </c>
      <c r="AQ31" s="49"/>
      <c r="AR31" s="50"/>
    </row>
    <row r="32" spans="1:44" ht="13.5" thickBot="1" x14ac:dyDescent="0.25">
      <c r="A32" s="74" t="s">
        <v>139</v>
      </c>
      <c r="B32" s="75"/>
      <c r="C32" s="75"/>
      <c r="D32" s="75"/>
      <c r="E32" s="76"/>
      <c r="F32" s="76"/>
      <c r="G32" s="76"/>
      <c r="H32" s="76"/>
      <c r="I32" s="76"/>
      <c r="J32" s="76"/>
      <c r="K32" s="76"/>
      <c r="L32" s="77"/>
      <c r="M32" s="65"/>
      <c r="N32" s="66"/>
      <c r="O32" s="63">
        <f>SUM(O29:Q31)</f>
        <v>21.906235355268123</v>
      </c>
      <c r="P32" s="63"/>
      <c r="Q32" s="63"/>
      <c r="R32" s="63">
        <f>SUM(R29:T31)</f>
        <v>20.287554191328041</v>
      </c>
      <c r="S32" s="63"/>
      <c r="T32" s="64"/>
      <c r="U32" s="65"/>
      <c r="V32" s="66"/>
      <c r="W32" s="63">
        <f>SUM(W29:Y31)</f>
        <v>22.856643928639798</v>
      </c>
      <c r="X32" s="63"/>
      <c r="Y32" s="63"/>
      <c r="Z32" s="63">
        <f>SUM(Z29:AB31)</f>
        <v>13.806774148285562</v>
      </c>
      <c r="AA32" s="63"/>
      <c r="AB32" s="64"/>
      <c r="AC32" s="65"/>
      <c r="AD32" s="66"/>
      <c r="AE32" s="63">
        <f>SUM(AE29:AG31)</f>
        <v>20.737097486247727</v>
      </c>
      <c r="AF32" s="63"/>
      <c r="AG32" s="63"/>
      <c r="AH32" s="63">
        <f>SUM(AH29:AJ31)</f>
        <v>16.466325381355922</v>
      </c>
      <c r="AI32" s="63"/>
      <c r="AJ32" s="64"/>
      <c r="AK32" s="65"/>
      <c r="AL32" s="66"/>
      <c r="AM32" s="63">
        <f>SUM(AM29:AO31)</f>
        <v>21.918937970719075</v>
      </c>
      <c r="AN32" s="63"/>
      <c r="AO32" s="63"/>
      <c r="AP32" s="63">
        <f>SUM(AP29:AR31)</f>
        <v>15.023604585938902</v>
      </c>
      <c r="AQ32" s="63"/>
      <c r="AR32" s="64"/>
    </row>
    <row r="33" spans="1:44" x14ac:dyDescent="0.2">
      <c r="A33" s="67" t="s">
        <v>140</v>
      </c>
      <c r="B33" s="68"/>
      <c r="C33" s="68"/>
      <c r="D33" s="68"/>
      <c r="E33" s="35"/>
      <c r="F33" s="35"/>
      <c r="G33" s="35"/>
      <c r="H33" s="35"/>
      <c r="I33" s="35"/>
      <c r="J33" s="35"/>
      <c r="K33" s="35"/>
      <c r="L33" s="69"/>
      <c r="M33" s="70"/>
      <c r="N33" s="71"/>
      <c r="O33" s="72"/>
      <c r="P33" s="72"/>
      <c r="Q33" s="72"/>
      <c r="R33" s="72"/>
      <c r="S33" s="72"/>
      <c r="T33" s="73"/>
      <c r="U33" s="70"/>
      <c r="V33" s="71"/>
      <c r="W33" s="72"/>
      <c r="X33" s="72"/>
      <c r="Y33" s="72"/>
      <c r="Z33" s="72"/>
      <c r="AA33" s="72"/>
      <c r="AB33" s="73"/>
      <c r="AC33" s="70"/>
      <c r="AD33" s="71"/>
      <c r="AE33" s="72"/>
      <c r="AF33" s="72"/>
      <c r="AG33" s="72"/>
      <c r="AH33" s="72"/>
      <c r="AI33" s="72"/>
      <c r="AJ33" s="73"/>
      <c r="AK33" s="70"/>
      <c r="AL33" s="71"/>
      <c r="AM33" s="72"/>
      <c r="AN33" s="72"/>
      <c r="AO33" s="72"/>
      <c r="AP33" s="72"/>
      <c r="AQ33" s="72"/>
      <c r="AR33" s="73"/>
    </row>
    <row r="34" spans="1:44" x14ac:dyDescent="0.2">
      <c r="A34" s="57" t="s">
        <v>141</v>
      </c>
      <c r="B34" s="58"/>
      <c r="C34" s="58"/>
      <c r="D34" s="58"/>
      <c r="E34" s="24"/>
      <c r="F34" s="24"/>
      <c r="G34" s="24"/>
      <c r="H34" s="24"/>
      <c r="I34" s="24"/>
      <c r="J34" s="24"/>
      <c r="K34" s="24"/>
      <c r="L34" s="21"/>
      <c r="M34" s="61">
        <f>M9</f>
        <v>17.983156143583503</v>
      </c>
      <c r="N34" s="62"/>
      <c r="O34" s="59">
        <f>-O9</f>
        <v>-2.2656113478847133</v>
      </c>
      <c r="P34" s="59"/>
      <c r="Q34" s="59"/>
      <c r="R34" s="59">
        <f>-Q9</f>
        <v>-2.894100104552634</v>
      </c>
      <c r="S34" s="59"/>
      <c r="T34" s="60"/>
      <c r="U34" s="61">
        <f>U9</f>
        <v>24.377866062216739</v>
      </c>
      <c r="V34" s="62"/>
      <c r="W34" s="59">
        <f>-W9</f>
        <v>-4.4263585357881894</v>
      </c>
      <c r="X34" s="59"/>
      <c r="Y34" s="59"/>
      <c r="Z34" s="59">
        <f>-Y9</f>
        <v>-2.1937778830133712</v>
      </c>
      <c r="AA34" s="59"/>
      <c r="AB34" s="60"/>
      <c r="AC34" s="61">
        <f>AC9</f>
        <v>23.181731107770116</v>
      </c>
      <c r="AD34" s="62"/>
      <c r="AE34" s="59">
        <f>-AE9</f>
        <v>-2.9860868050867166</v>
      </c>
      <c r="AF34" s="59"/>
      <c r="AG34" s="59"/>
      <c r="AH34" s="59">
        <f>-AG9</f>
        <v>-3.6266223740262058</v>
      </c>
      <c r="AI34" s="59"/>
      <c r="AJ34" s="60"/>
      <c r="AK34" s="61">
        <f>AK9</f>
        <v>18.076076935401712</v>
      </c>
      <c r="AL34" s="62"/>
      <c r="AM34" s="59">
        <f>-AM9</f>
        <v>-2.9856792948651965</v>
      </c>
      <c r="AN34" s="59"/>
      <c r="AO34" s="59"/>
      <c r="AP34" s="59">
        <f>-AO9</f>
        <v>-2.1758889674943105</v>
      </c>
      <c r="AQ34" s="59"/>
      <c r="AR34" s="60"/>
    </row>
    <row r="35" spans="1:44" x14ac:dyDescent="0.2">
      <c r="A35" s="57" t="s">
        <v>220</v>
      </c>
      <c r="B35" s="58"/>
      <c r="C35" s="58"/>
      <c r="D35" s="58"/>
      <c r="E35" s="24"/>
      <c r="F35" s="24"/>
      <c r="G35" s="24"/>
      <c r="H35" s="24"/>
      <c r="I35" s="24"/>
      <c r="J35" s="24"/>
      <c r="K35" s="24"/>
      <c r="L35" s="21"/>
      <c r="M35" s="61">
        <v>89</v>
      </c>
      <c r="N35" s="62"/>
      <c r="O35" s="49">
        <f>-SQRT(3)*M22*M35*S9/1000</f>
        <v>-11.212681931457599</v>
      </c>
      <c r="P35" s="49"/>
      <c r="Q35" s="49"/>
      <c r="R35" s="49">
        <f>-SQRT(3)*M22*M35*SIN(ACOS(S9))/1000</f>
        <v>-14.323120327078323</v>
      </c>
      <c r="S35" s="49"/>
      <c r="T35" s="50"/>
      <c r="U35" s="61">
        <v>91</v>
      </c>
      <c r="V35" s="62"/>
      <c r="W35" s="49">
        <f>-SQRT(3)*U22*U35*AA9/1000</f>
        <v>-16.52312904372803</v>
      </c>
      <c r="X35" s="49"/>
      <c r="Y35" s="49"/>
      <c r="Z35" s="49">
        <f>-SQRT(3)*U22*U35*SIN(ACOS(AA9))/1000</f>
        <v>-8.1891412006578079</v>
      </c>
      <c r="AA35" s="49"/>
      <c r="AB35" s="50"/>
      <c r="AC35" s="61">
        <v>85</v>
      </c>
      <c r="AD35" s="62"/>
      <c r="AE35" s="49">
        <f>-SQRT(3)*AC22*AC35*AI9/1000</f>
        <v>-10.949026078009149</v>
      </c>
      <c r="AF35" s="49"/>
      <c r="AG35" s="49"/>
      <c r="AH35" s="49">
        <f>-SQRT(3)*AC22*AC35*SIN(ACOS(AI9))/1000</f>
        <v>-13.297665319260954</v>
      </c>
      <c r="AI35" s="49"/>
      <c r="AJ35" s="50"/>
      <c r="AK35" s="61">
        <v>86</v>
      </c>
      <c r="AL35" s="62"/>
      <c r="AM35" s="49">
        <f>-SQRT(3)*AK22*AK35*AQ9/1000</f>
        <v>-14.204875331965974</v>
      </c>
      <c r="AN35" s="49"/>
      <c r="AO35" s="49"/>
      <c r="AP35" s="49">
        <f>-SQRT(3)*AK22*AK35*SIN(ACOS(AQ9))/1000</f>
        <v>-10.352160586240174</v>
      </c>
      <c r="AQ35" s="49"/>
      <c r="AR35" s="50"/>
    </row>
    <row r="36" spans="1:44" x14ac:dyDescent="0.2">
      <c r="A36" s="57" t="s">
        <v>138</v>
      </c>
      <c r="B36" s="58"/>
      <c r="C36" s="58"/>
      <c r="D36" s="58"/>
      <c r="E36" s="24"/>
      <c r="F36" s="24"/>
      <c r="G36" s="24"/>
      <c r="H36" s="24"/>
      <c r="I36" s="24"/>
      <c r="J36" s="24"/>
      <c r="K36" s="24"/>
      <c r="L36" s="21"/>
      <c r="M36" s="51">
        <v>102</v>
      </c>
      <c r="N36" s="52"/>
      <c r="O36" s="49">
        <f>SQRT(3)*M22*M36*S9/1000</f>
        <v>12.850489404591855</v>
      </c>
      <c r="P36" s="49"/>
      <c r="Q36" s="49"/>
      <c r="R36" s="49">
        <f>SQRT(3)*M22*M36*SIN(ACOS(S9))/1000</f>
        <v>16.415261498449315</v>
      </c>
      <c r="S36" s="49"/>
      <c r="T36" s="50"/>
      <c r="U36" s="51">
        <v>106</v>
      </c>
      <c r="V36" s="52"/>
      <c r="W36" s="49">
        <f>SQRT(3)*U22*U36*AA9/1000</f>
        <v>19.246721743243636</v>
      </c>
      <c r="X36" s="49"/>
      <c r="Y36" s="49"/>
      <c r="Z36" s="49">
        <f>SQRT(3)*U22*U36*SIN(ACOS(AA9))/1000</f>
        <v>9.5389996403266775</v>
      </c>
      <c r="AA36" s="49"/>
      <c r="AB36" s="50"/>
      <c r="AC36" s="51">
        <v>103</v>
      </c>
      <c r="AD36" s="52"/>
      <c r="AE36" s="49">
        <f>SQRT(3)*AC22*AC36*AI9/1000</f>
        <v>13.267643365116966</v>
      </c>
      <c r="AF36" s="49"/>
      <c r="AG36" s="49"/>
      <c r="AH36" s="49">
        <f>SQRT(3)*AC22*AC36*SIN(ACOS(AI9))/1000</f>
        <v>16.113641504516213</v>
      </c>
      <c r="AI36" s="49"/>
      <c r="AJ36" s="50"/>
      <c r="AK36" s="51">
        <v>96</v>
      </c>
      <c r="AL36" s="52"/>
      <c r="AM36" s="49">
        <f>SQRT(3)*AK22*AK36*AQ9/1000</f>
        <v>15.856605021729461</v>
      </c>
      <c r="AN36" s="49"/>
      <c r="AO36" s="49"/>
      <c r="AP36" s="49">
        <f>SQRT(3)*AK22*AK36*SIN(ACOS(AQ9))/1000</f>
        <v>11.555900189291357</v>
      </c>
      <c r="AQ36" s="49"/>
      <c r="AR36" s="50"/>
    </row>
    <row r="37" spans="1:44" ht="13.5" thickBot="1" x14ac:dyDescent="0.25">
      <c r="A37" s="53" t="s">
        <v>143</v>
      </c>
      <c r="B37" s="54"/>
      <c r="C37" s="54"/>
      <c r="D37" s="54"/>
      <c r="E37" s="55"/>
      <c r="F37" s="55"/>
      <c r="G37" s="55"/>
      <c r="H37" s="55"/>
      <c r="I37" s="55"/>
      <c r="J37" s="55"/>
      <c r="K37" s="55"/>
      <c r="L37" s="56"/>
      <c r="M37" s="47"/>
      <c r="N37" s="48"/>
      <c r="O37" s="42">
        <f>SUM(O34:Q36)</f>
        <v>-0.62780387475045707</v>
      </c>
      <c r="P37" s="42"/>
      <c r="Q37" s="42"/>
      <c r="R37" s="42">
        <f>SUM(R34:T36)</f>
        <v>-0.80195893318164124</v>
      </c>
      <c r="S37" s="42"/>
      <c r="T37" s="43"/>
      <c r="U37" s="47"/>
      <c r="V37" s="48"/>
      <c r="W37" s="42">
        <f>SUM(W34:Y36)</f>
        <v>-1.702765836272583</v>
      </c>
      <c r="X37" s="42"/>
      <c r="Y37" s="42"/>
      <c r="Z37" s="42">
        <f>SUM(Z34:AB36)</f>
        <v>-0.84391944334450208</v>
      </c>
      <c r="AA37" s="42"/>
      <c r="AB37" s="43"/>
      <c r="AC37" s="47"/>
      <c r="AD37" s="48"/>
      <c r="AE37" s="42">
        <f>SUM(AE34:AG36)</f>
        <v>-0.66746951797889942</v>
      </c>
      <c r="AF37" s="42"/>
      <c r="AG37" s="42"/>
      <c r="AH37" s="42">
        <f>SUM(AH34:AJ36)</f>
        <v>-0.81064618877094574</v>
      </c>
      <c r="AI37" s="42"/>
      <c r="AJ37" s="43"/>
      <c r="AK37" s="47"/>
      <c r="AL37" s="48"/>
      <c r="AM37" s="42">
        <f>SUM(AM34:AO36)</f>
        <v>-1.3339496051017115</v>
      </c>
      <c r="AN37" s="42"/>
      <c r="AO37" s="42"/>
      <c r="AP37" s="42">
        <f>SUM(AP34:AR36)</f>
        <v>-0.97214936444312805</v>
      </c>
      <c r="AQ37" s="42"/>
      <c r="AR37" s="43"/>
    </row>
    <row r="38" spans="1:44" ht="13.5" thickBot="1" x14ac:dyDescent="0.25">
      <c r="A38" s="44" t="s">
        <v>144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33"/>
      <c r="N38" s="34"/>
      <c r="O38" s="31">
        <f>SUM(O29:Q31)+SUM(O34:Q36)</f>
        <v>21.278431480517668</v>
      </c>
      <c r="P38" s="31"/>
      <c r="Q38" s="31"/>
      <c r="R38" s="31">
        <f>SUM(R29:T31)+SUM(R34:T36)</f>
        <v>19.4855952581464</v>
      </c>
      <c r="S38" s="31"/>
      <c r="T38" s="32"/>
      <c r="U38" s="33"/>
      <c r="V38" s="34"/>
      <c r="W38" s="31">
        <f>SUM(W29:Y31)+SUM(W34:Y36)</f>
        <v>21.153878092367215</v>
      </c>
      <c r="X38" s="31"/>
      <c r="Y38" s="31"/>
      <c r="Z38" s="31">
        <f>SUM(Z29:AB31)+SUM(Z34:AB36)</f>
        <v>12.96285470494106</v>
      </c>
      <c r="AA38" s="31"/>
      <c r="AB38" s="32"/>
      <c r="AC38" s="33"/>
      <c r="AD38" s="34"/>
      <c r="AE38" s="31">
        <f>SUM(AE29:AG31)+SUM(AE34:AG36)</f>
        <v>20.069627968268826</v>
      </c>
      <c r="AF38" s="31"/>
      <c r="AG38" s="31"/>
      <c r="AH38" s="31">
        <f>SUM(AH29:AJ31)+SUM(AH34:AJ36)</f>
        <v>15.655679192584977</v>
      </c>
      <c r="AI38" s="31"/>
      <c r="AJ38" s="32"/>
      <c r="AK38" s="33"/>
      <c r="AL38" s="34"/>
      <c r="AM38" s="31">
        <f>SUM(AM29:AO31)+SUM(AM34:AO36)</f>
        <v>20.584988365617363</v>
      </c>
      <c r="AN38" s="31"/>
      <c r="AO38" s="31"/>
      <c r="AP38" s="31">
        <f>SUM(AP29:AR31)+SUM(AP34:AR36)</f>
        <v>14.051455221495774</v>
      </c>
      <c r="AQ38" s="31"/>
      <c r="AR38" s="32"/>
    </row>
    <row r="39" spans="1:44" x14ac:dyDescent="0.2">
      <c r="A39" s="67" t="s">
        <v>53</v>
      </c>
      <c r="B39" s="68"/>
      <c r="C39" s="68"/>
      <c r="D39" s="68"/>
      <c r="E39" s="35"/>
      <c r="F39" s="35"/>
      <c r="G39" s="35"/>
      <c r="H39" s="35"/>
      <c r="I39" s="35"/>
      <c r="J39" s="35"/>
      <c r="K39" s="35"/>
      <c r="L39" s="69"/>
      <c r="M39" s="70"/>
      <c r="N39" s="71"/>
      <c r="O39" s="72"/>
      <c r="P39" s="72"/>
      <c r="Q39" s="72"/>
      <c r="R39" s="72"/>
      <c r="S39" s="72"/>
      <c r="T39" s="73"/>
      <c r="U39" s="70"/>
      <c r="V39" s="71"/>
      <c r="W39" s="72"/>
      <c r="X39" s="72"/>
      <c r="Y39" s="72"/>
      <c r="Z39" s="72"/>
      <c r="AA39" s="72"/>
      <c r="AB39" s="73"/>
      <c r="AC39" s="70"/>
      <c r="AD39" s="71"/>
      <c r="AE39" s="72"/>
      <c r="AF39" s="72"/>
      <c r="AG39" s="72"/>
      <c r="AH39" s="72"/>
      <c r="AI39" s="72"/>
      <c r="AJ39" s="73"/>
      <c r="AK39" s="70"/>
      <c r="AL39" s="71"/>
      <c r="AM39" s="72"/>
      <c r="AN39" s="72"/>
      <c r="AO39" s="72"/>
      <c r="AP39" s="72"/>
      <c r="AQ39" s="72"/>
      <c r="AR39" s="73"/>
    </row>
    <row r="40" spans="1:44" x14ac:dyDescent="0.2">
      <c r="A40" s="57" t="s">
        <v>54</v>
      </c>
      <c r="B40" s="58"/>
      <c r="C40" s="58"/>
      <c r="D40" s="58"/>
      <c r="E40" s="24"/>
      <c r="F40" s="24"/>
      <c r="G40" s="24"/>
      <c r="H40" s="24"/>
      <c r="I40" s="24"/>
      <c r="J40" s="24"/>
      <c r="K40" s="24"/>
      <c r="L40" s="21"/>
      <c r="M40" s="61">
        <f>M7</f>
        <v>324.75953448465452</v>
      </c>
      <c r="N40" s="62"/>
      <c r="O40" s="59">
        <f>O7</f>
        <v>2.880000114440918</v>
      </c>
      <c r="P40" s="59"/>
      <c r="Q40" s="59"/>
      <c r="R40" s="59">
        <f>Q7</f>
        <v>2.1600000858306885</v>
      </c>
      <c r="S40" s="59"/>
      <c r="T40" s="60"/>
      <c r="U40" s="61">
        <f>U7</f>
        <v>580.94751635909972</v>
      </c>
      <c r="V40" s="62"/>
      <c r="W40" s="59">
        <f>W7</f>
        <v>5.7600002288818359</v>
      </c>
      <c r="X40" s="59"/>
      <c r="Y40" s="59"/>
      <c r="Z40" s="59">
        <f>Y7</f>
        <v>2.880000114440918</v>
      </c>
      <c r="AA40" s="59"/>
      <c r="AB40" s="60"/>
      <c r="AC40" s="61">
        <f>AC7</f>
        <v>468.37486151209498</v>
      </c>
      <c r="AD40" s="62"/>
      <c r="AE40" s="59">
        <f>AE7</f>
        <v>4.320000171661377</v>
      </c>
      <c r="AF40" s="59"/>
      <c r="AG40" s="59"/>
      <c r="AH40" s="59">
        <f>AG7</f>
        <v>2.880000114440918</v>
      </c>
      <c r="AI40" s="59"/>
      <c r="AJ40" s="60"/>
      <c r="AK40" s="61">
        <f>AK7</f>
        <v>523.65899597239695</v>
      </c>
      <c r="AL40" s="62"/>
      <c r="AM40" s="59">
        <f>AM7</f>
        <v>5.0399999618530273</v>
      </c>
      <c r="AN40" s="59"/>
      <c r="AO40" s="59"/>
      <c r="AP40" s="59">
        <f>AO7</f>
        <v>2.880000114440918</v>
      </c>
      <c r="AQ40" s="59"/>
      <c r="AR40" s="60"/>
    </row>
    <row r="41" spans="1:44" x14ac:dyDescent="0.2">
      <c r="A41" s="57" t="s">
        <v>221</v>
      </c>
      <c r="B41" s="58"/>
      <c r="C41" s="58"/>
      <c r="D41" s="58"/>
      <c r="E41" s="24"/>
      <c r="F41" s="24"/>
      <c r="G41" s="24"/>
      <c r="H41" s="24"/>
      <c r="I41" s="24"/>
      <c r="J41" s="24"/>
      <c r="K41" s="24"/>
      <c r="L41" s="21"/>
      <c r="M41" s="209">
        <f>IF(OR(M23=0,S7=0),0,ABS(1000*O41/(SQRT(3)*M23*S7)))</f>
        <v>0</v>
      </c>
      <c r="N41" s="210"/>
      <c r="O41" s="211">
        <v>0</v>
      </c>
      <c r="P41" s="211"/>
      <c r="Q41" s="211"/>
      <c r="R41" s="49">
        <f>-ABS(O41)*TAN(ACOS(S7))</f>
        <v>0</v>
      </c>
      <c r="S41" s="49"/>
      <c r="T41" s="50"/>
      <c r="U41" s="209">
        <f>IF(OR(U23=0,AA7=0),0,ABS(1000*W41/(SQRT(3)*U23*AA7)))</f>
        <v>7.2618433533226181</v>
      </c>
      <c r="V41" s="210"/>
      <c r="W41" s="211">
        <v>-7.1999996900558472E-2</v>
      </c>
      <c r="X41" s="211"/>
      <c r="Y41" s="211"/>
      <c r="Z41" s="49">
        <f>-ABS(W41)*TAN(ACOS(AA7))</f>
        <v>-3.5999998450279236E-2</v>
      </c>
      <c r="AA41" s="49"/>
      <c r="AB41" s="50"/>
      <c r="AC41" s="209">
        <f>IF(OR(AC23=0,AI7=0),0,ABS(1000*AE41/(SQRT(3)*AC23*AI7)))</f>
        <v>0</v>
      </c>
      <c r="AD41" s="210"/>
      <c r="AE41" s="211">
        <v>0</v>
      </c>
      <c r="AF41" s="211"/>
      <c r="AG41" s="211"/>
      <c r="AH41" s="49">
        <f>-ABS(AE41)*TAN(ACOS(AI7))</f>
        <v>0</v>
      </c>
      <c r="AI41" s="49"/>
      <c r="AJ41" s="50"/>
      <c r="AK41" s="209">
        <f>IF(OR(AK23=0,AQ7=0),0,ABS(1000*AM41/(SQRT(3)*AK23*AQ7)))</f>
        <v>7.480842534193183</v>
      </c>
      <c r="AL41" s="210"/>
      <c r="AM41" s="211">
        <v>-7.1999996900558472E-2</v>
      </c>
      <c r="AN41" s="211"/>
      <c r="AO41" s="211"/>
      <c r="AP41" s="49">
        <f>-ABS(AM41)*TAN(ACOS(AQ7))</f>
        <v>-4.1142857318021746E-2</v>
      </c>
      <c r="AQ41" s="49"/>
      <c r="AR41" s="50"/>
    </row>
    <row r="42" spans="1:44" x14ac:dyDescent="0.2">
      <c r="A42" s="57" t="s">
        <v>222</v>
      </c>
      <c r="B42" s="58"/>
      <c r="C42" s="58"/>
      <c r="D42" s="58"/>
      <c r="E42" s="24">
        <v>47.9</v>
      </c>
      <c r="F42" s="24">
        <v>0.5</v>
      </c>
      <c r="G42" s="24">
        <v>48.9</v>
      </c>
      <c r="H42" s="24">
        <v>25</v>
      </c>
      <c r="I42" s="24"/>
      <c r="J42" s="24"/>
      <c r="K42" s="24"/>
      <c r="L42" s="21"/>
      <c r="M42" s="209">
        <f>IF(OR(M23=0,S7=0),0,ABS(1000*O42/(SQRT(3)*M23*S7)))</f>
        <v>0</v>
      </c>
      <c r="N42" s="210"/>
      <c r="O42" s="211">
        <v>0</v>
      </c>
      <c r="P42" s="211"/>
      <c r="Q42" s="211"/>
      <c r="R42" s="49">
        <f>-ABS(O42)*TAN(ACOS(S7))</f>
        <v>0</v>
      </c>
      <c r="S42" s="49"/>
      <c r="T42" s="50"/>
      <c r="U42" s="209">
        <f>IF(OR(U23=0,AA7=0),0,ABS(1000*W42/(SQRT(3)*U23*AA7)))</f>
        <v>0</v>
      </c>
      <c r="V42" s="210"/>
      <c r="W42" s="211">
        <v>0</v>
      </c>
      <c r="X42" s="211"/>
      <c r="Y42" s="211"/>
      <c r="Z42" s="49">
        <f>-ABS(W42)*TAN(ACOS(AA7))</f>
        <v>0</v>
      </c>
      <c r="AA42" s="49"/>
      <c r="AB42" s="50"/>
      <c r="AC42" s="209">
        <f>IF(OR(AC23=0,AI7=0),0,ABS(1000*AE42/(SQRT(3)*AC23*AI7)))</f>
        <v>0</v>
      </c>
      <c r="AD42" s="210"/>
      <c r="AE42" s="211">
        <v>0</v>
      </c>
      <c r="AF42" s="211"/>
      <c r="AG42" s="211"/>
      <c r="AH42" s="49">
        <f>-ABS(AE42)*TAN(ACOS(AI7))</f>
        <v>0</v>
      </c>
      <c r="AI42" s="49"/>
      <c r="AJ42" s="50"/>
      <c r="AK42" s="209">
        <f>IF(OR(AK23=0,AQ7=0),0,ABS(1000*AM42/(SQRT(3)*AK23*AQ7)))</f>
        <v>0</v>
      </c>
      <c r="AL42" s="210"/>
      <c r="AM42" s="211">
        <v>0</v>
      </c>
      <c r="AN42" s="211"/>
      <c r="AO42" s="211"/>
      <c r="AP42" s="49">
        <f>-ABS(AM42)*TAN(ACOS(AQ7))</f>
        <v>0</v>
      </c>
      <c r="AQ42" s="49"/>
      <c r="AR42" s="50"/>
    </row>
    <row r="43" spans="1:44" x14ac:dyDescent="0.2">
      <c r="A43" s="57" t="s">
        <v>223</v>
      </c>
      <c r="B43" s="58"/>
      <c r="C43" s="58"/>
      <c r="D43" s="58"/>
      <c r="E43" s="24"/>
      <c r="F43" s="24"/>
      <c r="G43" s="24"/>
      <c r="H43" s="24"/>
      <c r="I43" s="24"/>
      <c r="J43" s="24"/>
      <c r="K43" s="24"/>
      <c r="L43" s="21"/>
      <c r="M43" s="209">
        <f>IF(OR(M23=0,S7=0),0,ABS(1000*O43/(SQRT(3)*M23*S7)))</f>
        <v>14.208229297641553</v>
      </c>
      <c r="N43" s="210"/>
      <c r="O43" s="211">
        <v>-0.12600000202655792</v>
      </c>
      <c r="P43" s="211"/>
      <c r="Q43" s="211"/>
      <c r="R43" s="49">
        <f>-ABS(O43)*TAN(ACOS(S7))</f>
        <v>-9.4500001519918414E-2</v>
      </c>
      <c r="S43" s="49"/>
      <c r="T43" s="50"/>
      <c r="U43" s="209">
        <f>IF(OR(U23=0,AA7=0),0,ABS(1000*W43/(SQRT(3)*U23*AA7)))</f>
        <v>21.785531562883175</v>
      </c>
      <c r="V43" s="210"/>
      <c r="W43" s="211">
        <v>-0.21600000560283661</v>
      </c>
      <c r="X43" s="211"/>
      <c r="Y43" s="211"/>
      <c r="Z43" s="49">
        <f>-ABS(W43)*TAN(ACOS(AA7))</f>
        <v>-0.1080000028014183</v>
      </c>
      <c r="AA43" s="49"/>
      <c r="AB43" s="50"/>
      <c r="AC43" s="209">
        <f>IF(OR(AC23=0,AI7=0),0,ABS(1000*AE43/(SQRT(3)*AC23*AI7)))</f>
        <v>17.56405666046939</v>
      </c>
      <c r="AD43" s="210"/>
      <c r="AE43" s="211">
        <v>-0.16200000047683716</v>
      </c>
      <c r="AF43" s="211"/>
      <c r="AG43" s="211"/>
      <c r="AH43" s="49">
        <f>-ABS(AE43)*TAN(ACOS(AI7))</f>
        <v>-0.10800000031789139</v>
      </c>
      <c r="AI43" s="49"/>
      <c r="AJ43" s="50"/>
      <c r="AK43" s="209">
        <f>IF(OR(AK23=0,AQ7=0),0,ABS(1000*AM43/(SQRT(3)*AK23*AQ7)))</f>
        <v>16.831896476054421</v>
      </c>
      <c r="AL43" s="210"/>
      <c r="AM43" s="211">
        <v>-0.16200000047683716</v>
      </c>
      <c r="AN43" s="211"/>
      <c r="AO43" s="211"/>
      <c r="AP43" s="49">
        <f>-ABS(AM43)*TAN(ACOS(AQ7))</f>
        <v>-9.2571433223023761E-2</v>
      </c>
      <c r="AQ43" s="49"/>
      <c r="AR43" s="50"/>
    </row>
    <row r="44" spans="1:44" x14ac:dyDescent="0.2">
      <c r="A44" s="57" t="s">
        <v>224</v>
      </c>
      <c r="B44" s="58"/>
      <c r="C44" s="58"/>
      <c r="D44" s="58"/>
      <c r="E44" s="24">
        <v>47.9</v>
      </c>
      <c r="F44" s="24">
        <v>0.5</v>
      </c>
      <c r="G44" s="24">
        <v>48.9</v>
      </c>
      <c r="H44" s="24">
        <v>25</v>
      </c>
      <c r="I44" s="24"/>
      <c r="J44" s="24"/>
      <c r="K44" s="24"/>
      <c r="L44" s="21"/>
      <c r="M44" s="209">
        <f>IF(OR(M23=0,S7=0),0,ABS(1000*O44/(SQRT(3)*M23*S7)))</f>
        <v>27.063292860077464</v>
      </c>
      <c r="N44" s="210"/>
      <c r="O44" s="211">
        <v>-0.23999999463558197</v>
      </c>
      <c r="P44" s="211"/>
      <c r="Q44" s="211"/>
      <c r="R44" s="49">
        <f>-ABS(O44)*TAN(ACOS(S7))</f>
        <v>-0.17999999597668642</v>
      </c>
      <c r="S44" s="49"/>
      <c r="T44" s="50"/>
      <c r="U44" s="209">
        <f>IF(OR(U23=0,AA7=0),0,ABS(1000*W44/(SQRT(3)*U23*AA7)))</f>
        <v>33.283451458073422</v>
      </c>
      <c r="V44" s="210"/>
      <c r="W44" s="211">
        <v>-0.33000001311302185</v>
      </c>
      <c r="X44" s="211"/>
      <c r="Y44" s="211"/>
      <c r="Z44" s="49">
        <f>-ABS(W44)*TAN(ACOS(AA7))</f>
        <v>-0.16500000655651093</v>
      </c>
      <c r="AA44" s="49"/>
      <c r="AB44" s="50"/>
      <c r="AC44" s="209">
        <f>IF(OR(AC23=0,AI7=0),0,ABS(1000*AE44/(SQRT(3)*AC23*AI7)))</f>
        <v>26.020824023975408</v>
      </c>
      <c r="AD44" s="210"/>
      <c r="AE44" s="211">
        <v>-0.23999999463558197</v>
      </c>
      <c r="AF44" s="211"/>
      <c r="AG44" s="211"/>
      <c r="AH44" s="49">
        <f>-ABS(AE44)*TAN(ACOS(AI7))</f>
        <v>-0.15999999642372126</v>
      </c>
      <c r="AI44" s="49"/>
      <c r="AJ44" s="50"/>
      <c r="AK44" s="209">
        <f>IF(OR(AK23=0,AQ7=0),0,ABS(1000*AM44/(SQRT(3)*AK23*AQ7)))</f>
        <v>24.93614229672378</v>
      </c>
      <c r="AL44" s="210"/>
      <c r="AM44" s="211">
        <v>-0.23999999463558197</v>
      </c>
      <c r="AN44" s="211"/>
      <c r="AO44" s="211"/>
      <c r="AP44" s="49">
        <f>-ABS(AM44)*TAN(ACOS(AQ7))</f>
        <v>-0.1371428605650557</v>
      </c>
      <c r="AQ44" s="49"/>
      <c r="AR44" s="50"/>
    </row>
    <row r="45" spans="1:44" x14ac:dyDescent="0.2">
      <c r="A45" s="57" t="s">
        <v>225</v>
      </c>
      <c r="B45" s="58"/>
      <c r="C45" s="58"/>
      <c r="D45" s="58"/>
      <c r="E45" s="24">
        <v>47.9</v>
      </c>
      <c r="F45" s="24">
        <v>0.5</v>
      </c>
      <c r="G45" s="24">
        <v>48.9</v>
      </c>
      <c r="H45" s="24">
        <v>25</v>
      </c>
      <c r="I45" s="24"/>
      <c r="J45" s="24"/>
      <c r="K45" s="24"/>
      <c r="L45" s="21"/>
      <c r="M45" s="209">
        <f>IF(OR(M23=0,S7=0),0,ABS(1000*O45/(SQRT(3)*M23*S7)))</f>
        <v>40.594941810581815</v>
      </c>
      <c r="N45" s="210"/>
      <c r="O45" s="211">
        <v>-0.36000001430511475</v>
      </c>
      <c r="P45" s="211"/>
      <c r="Q45" s="211"/>
      <c r="R45" s="49">
        <f>-ABS(O45)*TAN(ACOS(S7))</f>
        <v>-0.270000010728836</v>
      </c>
      <c r="S45" s="49"/>
      <c r="T45" s="50"/>
      <c r="U45" s="209">
        <f>IF(OR(U23=0,AA7=0),0,ABS(1000*W45/(SQRT(3)*U23*AA7)))</f>
        <v>60.515366287406223</v>
      </c>
      <c r="V45" s="210"/>
      <c r="W45" s="211">
        <v>-0.60000002384185791</v>
      </c>
      <c r="X45" s="211"/>
      <c r="Y45" s="211"/>
      <c r="Z45" s="49">
        <f>-ABS(W45)*TAN(ACOS(AA7))</f>
        <v>-0.30000001192092896</v>
      </c>
      <c r="AA45" s="49"/>
      <c r="AB45" s="50"/>
      <c r="AC45" s="209">
        <f>IF(OR(AC23=0,AI7=0),0,ABS(1000*AE45/(SQRT(3)*AC23*AI7)))</f>
        <v>78.062476918682492</v>
      </c>
      <c r="AD45" s="210"/>
      <c r="AE45" s="211">
        <v>-0.72000002861022949</v>
      </c>
      <c r="AF45" s="211"/>
      <c r="AG45" s="211"/>
      <c r="AH45" s="49">
        <f>-ABS(AE45)*TAN(ACOS(AI7))</f>
        <v>-0.48000001907348616</v>
      </c>
      <c r="AI45" s="49"/>
      <c r="AJ45" s="50"/>
      <c r="AK45" s="209">
        <f>IF(OR(AK23=0,AQ7=0),0,ABS(1000*AM45/(SQRT(3)*AK23*AQ7)))</f>
        <v>74.808431534889891</v>
      </c>
      <c r="AL45" s="210"/>
      <c r="AM45" s="211">
        <v>-0.72000002861022949</v>
      </c>
      <c r="AN45" s="211"/>
      <c r="AO45" s="211"/>
      <c r="AP45" s="49">
        <f>-ABS(AM45)*TAN(ACOS(AQ7))</f>
        <v>-0.41142860724001606</v>
      </c>
      <c r="AQ45" s="49"/>
      <c r="AR45" s="50"/>
    </row>
    <row r="46" spans="1:44" x14ac:dyDescent="0.2">
      <c r="A46" s="57" t="s">
        <v>226</v>
      </c>
      <c r="B46" s="58"/>
      <c r="C46" s="58"/>
      <c r="D46" s="58"/>
      <c r="E46" s="24"/>
      <c r="F46" s="24"/>
      <c r="G46" s="24"/>
      <c r="H46" s="24"/>
      <c r="I46" s="24"/>
      <c r="J46" s="24"/>
      <c r="K46" s="24"/>
      <c r="L46" s="21"/>
      <c r="M46" s="209">
        <f>IF(OR(M23=0,S7=0),0,ABS(1000*O46/(SQRT(3)*M23*S7)))</f>
        <v>27.063292860077464</v>
      </c>
      <c r="N46" s="210"/>
      <c r="O46" s="211">
        <v>-0.23999999463558197</v>
      </c>
      <c r="P46" s="211"/>
      <c r="Q46" s="211"/>
      <c r="R46" s="49">
        <f>-ABS(O46)*TAN(ACOS(S7))</f>
        <v>-0.17999999597668642</v>
      </c>
      <c r="S46" s="49"/>
      <c r="T46" s="50"/>
      <c r="U46" s="209">
        <f>IF(OR(U23=0,AA7=0),0,ABS(1000*W46/(SQRT(3)*U23*AA7)))</f>
        <v>24.20614501204717</v>
      </c>
      <c r="V46" s="210"/>
      <c r="W46" s="211">
        <v>-0.23999999463558197</v>
      </c>
      <c r="X46" s="211"/>
      <c r="Y46" s="211"/>
      <c r="Z46" s="49">
        <f>-ABS(W46)*TAN(ACOS(AA7))</f>
        <v>-0.11999999731779099</v>
      </c>
      <c r="AA46" s="49"/>
      <c r="AB46" s="50"/>
      <c r="AC46" s="209">
        <f>IF(OR(AC23=0,AI7=0),0,ABS(1000*AE46/(SQRT(3)*AC23*AI7)))</f>
        <v>26.020824023975408</v>
      </c>
      <c r="AD46" s="210"/>
      <c r="AE46" s="211">
        <v>-0.23999999463558197</v>
      </c>
      <c r="AF46" s="211"/>
      <c r="AG46" s="211"/>
      <c r="AH46" s="49">
        <f>-ABS(AE46)*TAN(ACOS(AI7))</f>
        <v>-0.15999999642372126</v>
      </c>
      <c r="AI46" s="49"/>
      <c r="AJ46" s="50"/>
      <c r="AK46" s="209">
        <f>IF(OR(AK23=0,AQ7=0),0,ABS(1000*AM46/(SQRT(3)*AK23*AQ7)))</f>
        <v>37.404215767444946</v>
      </c>
      <c r="AL46" s="210"/>
      <c r="AM46" s="211">
        <v>-0.36000001430511475</v>
      </c>
      <c r="AN46" s="211"/>
      <c r="AO46" s="211"/>
      <c r="AP46" s="49">
        <f>-ABS(AM46)*TAN(ACOS(AQ7))</f>
        <v>-0.20571430362000803</v>
      </c>
      <c r="AQ46" s="49"/>
      <c r="AR46" s="50"/>
    </row>
    <row r="47" spans="1:44" x14ac:dyDescent="0.2">
      <c r="A47" s="57" t="s">
        <v>227</v>
      </c>
      <c r="B47" s="58"/>
      <c r="C47" s="58"/>
      <c r="D47" s="58"/>
      <c r="E47" s="24"/>
      <c r="F47" s="24"/>
      <c r="G47" s="24"/>
      <c r="H47" s="24"/>
      <c r="I47" s="24"/>
      <c r="J47" s="24"/>
      <c r="K47" s="24"/>
      <c r="L47" s="21"/>
      <c r="M47" s="209">
        <f>IF(OR(M23=0,S7=0),0,ABS(1000*O47/(SQRT(3)*M23*S7)))</f>
        <v>2.7063293700232669</v>
      </c>
      <c r="N47" s="210"/>
      <c r="O47" s="211">
        <v>-2.4000000208616257E-2</v>
      </c>
      <c r="P47" s="211"/>
      <c r="Q47" s="211"/>
      <c r="R47" s="49">
        <f>-ABS(O47)*TAN(ACOS(S7))</f>
        <v>-1.8000000156462186E-2</v>
      </c>
      <c r="S47" s="49"/>
      <c r="T47" s="50"/>
      <c r="U47" s="209">
        <f>IF(OR(U23=0,AA7=0),0,ABS(1000*W47/(SQRT(3)*U23*AA7)))</f>
        <v>7.2618433533226181</v>
      </c>
      <c r="V47" s="210"/>
      <c r="W47" s="211">
        <v>-7.1999996900558472E-2</v>
      </c>
      <c r="X47" s="211"/>
      <c r="Y47" s="211"/>
      <c r="Z47" s="49">
        <f>-ABS(W47)*TAN(ACOS(AA7))</f>
        <v>-3.5999998450279236E-2</v>
      </c>
      <c r="AA47" s="49"/>
      <c r="AB47" s="50"/>
      <c r="AC47" s="209">
        <f>IF(OR(AC23=0,AI7=0),0,ABS(1000*AE47/(SQRT(3)*AC23*AI7)))</f>
        <v>5.2041649663536242</v>
      </c>
      <c r="AD47" s="210"/>
      <c r="AE47" s="211">
        <v>-4.8000000417232513E-2</v>
      </c>
      <c r="AF47" s="211"/>
      <c r="AG47" s="211"/>
      <c r="AH47" s="49">
        <f>-ABS(AE47)*TAN(ACOS(AI7))</f>
        <v>-3.2000000278155E-2</v>
      </c>
      <c r="AI47" s="49"/>
      <c r="AJ47" s="50"/>
      <c r="AK47" s="209">
        <f>IF(OR(AK23=0,AQ7=0),0,ABS(1000*AM47/(SQRT(3)*AK23*AQ7)))</f>
        <v>2.4936143070843539</v>
      </c>
      <c r="AL47" s="210"/>
      <c r="AM47" s="211">
        <v>-2.4000000208616257E-2</v>
      </c>
      <c r="AN47" s="211"/>
      <c r="AO47" s="211"/>
      <c r="AP47" s="49">
        <f>-ABS(AM47)*TAN(ACOS(AQ7))</f>
        <v>-1.3714286482253053E-2</v>
      </c>
      <c r="AQ47" s="49"/>
      <c r="AR47" s="50"/>
    </row>
    <row r="48" spans="1:44" x14ac:dyDescent="0.2">
      <c r="A48" s="57" t="s">
        <v>228</v>
      </c>
      <c r="B48" s="58"/>
      <c r="C48" s="58"/>
      <c r="D48" s="58"/>
      <c r="E48" s="24">
        <v>47.9</v>
      </c>
      <c r="F48" s="24">
        <v>0.5</v>
      </c>
      <c r="G48" s="24">
        <v>48.9</v>
      </c>
      <c r="H48" s="24">
        <v>25</v>
      </c>
      <c r="I48" s="24"/>
      <c r="J48" s="24"/>
      <c r="K48" s="24"/>
      <c r="L48" s="21"/>
      <c r="M48" s="209">
        <f>IF(OR(M23=0,S7=0),0,ABS(1000*O48/(SQRT(3)*M23*S7)))</f>
        <v>40.594941810581815</v>
      </c>
      <c r="N48" s="210"/>
      <c r="O48" s="211">
        <v>-0.36000001430511475</v>
      </c>
      <c r="P48" s="211"/>
      <c r="Q48" s="211"/>
      <c r="R48" s="49">
        <f>-ABS(O48)*TAN(ACOS(S7))</f>
        <v>-0.270000010728836</v>
      </c>
      <c r="S48" s="49"/>
      <c r="T48" s="50"/>
      <c r="U48" s="209">
        <f>IF(OR(U23=0,AA7=0),0,ABS(1000*W48/(SQRT(3)*U23*AA7)))</f>
        <v>12.103072506023585</v>
      </c>
      <c r="V48" s="210"/>
      <c r="W48" s="211">
        <v>-0.11999999731779099</v>
      </c>
      <c r="X48" s="211"/>
      <c r="Y48" s="211"/>
      <c r="Z48" s="49">
        <f>-ABS(W48)*TAN(ACOS(AA7))</f>
        <v>-5.9999998658895493E-2</v>
      </c>
      <c r="AA48" s="49"/>
      <c r="AB48" s="50"/>
      <c r="AC48" s="209">
        <f>IF(OR(AC23=0,AI7=0),0,ABS(1000*AE48/(SQRT(3)*AC23*AI7)))</f>
        <v>39.031238459341246</v>
      </c>
      <c r="AD48" s="210"/>
      <c r="AE48" s="211">
        <v>-0.36000001430511475</v>
      </c>
      <c r="AF48" s="211"/>
      <c r="AG48" s="211"/>
      <c r="AH48" s="49">
        <f>-ABS(AE48)*TAN(ACOS(AI7))</f>
        <v>-0.24000000953674308</v>
      </c>
      <c r="AI48" s="49"/>
      <c r="AJ48" s="50"/>
      <c r="AK48" s="209">
        <f>IF(OR(AK23=0,AQ7=0),0,ABS(1000*AM48/(SQRT(3)*AK23*AQ7)))</f>
        <v>12.46807114836189</v>
      </c>
      <c r="AL48" s="210"/>
      <c r="AM48" s="211">
        <v>-0.11999999731779099</v>
      </c>
      <c r="AN48" s="211"/>
      <c r="AO48" s="211"/>
      <c r="AP48" s="49">
        <f>-ABS(AM48)*TAN(ACOS(AQ7))</f>
        <v>-6.8571430282527851E-2</v>
      </c>
      <c r="AQ48" s="49"/>
      <c r="AR48" s="50"/>
    </row>
    <row r="49" spans="1:44" x14ac:dyDescent="0.2">
      <c r="A49" s="57" t="s">
        <v>229</v>
      </c>
      <c r="B49" s="58"/>
      <c r="C49" s="58"/>
      <c r="D49" s="58"/>
      <c r="E49" s="24">
        <v>47.9</v>
      </c>
      <c r="F49" s="24">
        <v>0.5</v>
      </c>
      <c r="G49" s="24">
        <v>48.9</v>
      </c>
      <c r="H49" s="24">
        <v>25</v>
      </c>
      <c r="I49" s="24"/>
      <c r="J49" s="24"/>
      <c r="K49" s="24"/>
      <c r="L49" s="21"/>
      <c r="M49" s="209">
        <f>IF(OR(M23=0,S7=0),0,ABS(1000*O49/(SQRT(3)*M23*S7)))</f>
        <v>0</v>
      </c>
      <c r="N49" s="210"/>
      <c r="O49" s="211">
        <v>0</v>
      </c>
      <c r="P49" s="211"/>
      <c r="Q49" s="211"/>
      <c r="R49" s="49">
        <f>-ABS(O49)*TAN(ACOS(S7))</f>
        <v>0</v>
      </c>
      <c r="S49" s="49"/>
      <c r="T49" s="50"/>
      <c r="U49" s="209">
        <f>IF(OR(U23=0,AA7=0),0,ABS(1000*W49/(SQRT(3)*U23*AA7)))</f>
        <v>0</v>
      </c>
      <c r="V49" s="210"/>
      <c r="W49" s="211">
        <v>0</v>
      </c>
      <c r="X49" s="211"/>
      <c r="Y49" s="211"/>
      <c r="Z49" s="49">
        <f>-ABS(W49)*TAN(ACOS(AA7))</f>
        <v>0</v>
      </c>
      <c r="AA49" s="49"/>
      <c r="AB49" s="50"/>
      <c r="AC49" s="209">
        <f>IF(OR(AC23=0,AI7=0),0,ABS(1000*AE49/(SQRT(3)*AC23*AI7)))</f>
        <v>0</v>
      </c>
      <c r="AD49" s="210"/>
      <c r="AE49" s="211">
        <v>0</v>
      </c>
      <c r="AF49" s="211"/>
      <c r="AG49" s="211"/>
      <c r="AH49" s="49">
        <f>-ABS(AE49)*TAN(ACOS(AI7))</f>
        <v>0</v>
      </c>
      <c r="AI49" s="49"/>
      <c r="AJ49" s="50"/>
      <c r="AK49" s="209">
        <f>IF(OR(AK23=0,AQ7=0),0,ABS(1000*AM49/(SQRT(3)*AK23*AQ7)))</f>
        <v>0</v>
      </c>
      <c r="AL49" s="210"/>
      <c r="AM49" s="211">
        <v>0</v>
      </c>
      <c r="AN49" s="211"/>
      <c r="AO49" s="211"/>
      <c r="AP49" s="49">
        <f>-ABS(AM49)*TAN(ACOS(AQ7))</f>
        <v>0</v>
      </c>
      <c r="AQ49" s="49"/>
      <c r="AR49" s="50"/>
    </row>
    <row r="50" spans="1:44" ht="13.5" thickBot="1" x14ac:dyDescent="0.25">
      <c r="A50" s="74" t="s">
        <v>64</v>
      </c>
      <c r="B50" s="75"/>
      <c r="C50" s="75"/>
      <c r="D50" s="75"/>
      <c r="E50" s="76"/>
      <c r="F50" s="76"/>
      <c r="G50" s="76"/>
      <c r="H50" s="76"/>
      <c r="I50" s="76"/>
      <c r="J50" s="76"/>
      <c r="K50" s="76"/>
      <c r="L50" s="77"/>
      <c r="M50" s="65"/>
      <c r="N50" s="66"/>
      <c r="O50" s="63">
        <f>SUM(O40:Q49)</f>
        <v>1.5300000943243504</v>
      </c>
      <c r="P50" s="63"/>
      <c r="Q50" s="63"/>
      <c r="R50" s="63">
        <f>SUM(R40:T49)</f>
        <v>1.1475000707432628</v>
      </c>
      <c r="S50" s="63"/>
      <c r="T50" s="64"/>
      <c r="U50" s="65"/>
      <c r="V50" s="66"/>
      <c r="W50" s="63">
        <f>SUM(W40:Y49)</f>
        <v>4.1100002005696297</v>
      </c>
      <c r="X50" s="63"/>
      <c r="Y50" s="63"/>
      <c r="Z50" s="63">
        <f>SUM(Z40:AB49)</f>
        <v>2.0550001002848148</v>
      </c>
      <c r="AA50" s="63"/>
      <c r="AB50" s="64"/>
      <c r="AC50" s="65"/>
      <c r="AD50" s="66"/>
      <c r="AE50" s="63">
        <f>SUM(AE40:AG49)</f>
        <v>2.5500001385807991</v>
      </c>
      <c r="AF50" s="63"/>
      <c r="AG50" s="63"/>
      <c r="AH50" s="63">
        <f>SUM(AH40:AJ49)</f>
        <v>1.7000000923871992</v>
      </c>
      <c r="AI50" s="63"/>
      <c r="AJ50" s="64"/>
      <c r="AK50" s="65"/>
      <c r="AL50" s="66"/>
      <c r="AM50" s="63">
        <f>SUM(AM40:AO49)</f>
        <v>3.3419999293982983</v>
      </c>
      <c r="AN50" s="63"/>
      <c r="AO50" s="63"/>
      <c r="AP50" s="63">
        <f>SUM(AP40:AR49)</f>
        <v>1.9097143357100124</v>
      </c>
      <c r="AQ50" s="63"/>
      <c r="AR50" s="64"/>
    </row>
    <row r="51" spans="1:44" x14ac:dyDescent="0.2">
      <c r="A51" s="67" t="s">
        <v>65</v>
      </c>
      <c r="B51" s="68"/>
      <c r="C51" s="68"/>
      <c r="D51" s="68"/>
      <c r="E51" s="35"/>
      <c r="F51" s="35"/>
      <c r="G51" s="35"/>
      <c r="H51" s="35"/>
      <c r="I51" s="35"/>
      <c r="J51" s="35"/>
      <c r="K51" s="35"/>
      <c r="L51" s="69"/>
      <c r="M51" s="70"/>
      <c r="N51" s="71"/>
      <c r="O51" s="72"/>
      <c r="P51" s="72"/>
      <c r="Q51" s="72"/>
      <c r="R51" s="72"/>
      <c r="S51" s="72"/>
      <c r="T51" s="73"/>
      <c r="U51" s="70"/>
      <c r="V51" s="71"/>
      <c r="W51" s="72"/>
      <c r="X51" s="72"/>
      <c r="Y51" s="72"/>
      <c r="Z51" s="72"/>
      <c r="AA51" s="72"/>
      <c r="AB51" s="73"/>
      <c r="AC51" s="70"/>
      <c r="AD51" s="71"/>
      <c r="AE51" s="72"/>
      <c r="AF51" s="72"/>
      <c r="AG51" s="72"/>
      <c r="AH51" s="72"/>
      <c r="AI51" s="72"/>
      <c r="AJ51" s="73"/>
      <c r="AK51" s="70"/>
      <c r="AL51" s="71"/>
      <c r="AM51" s="72"/>
      <c r="AN51" s="72"/>
      <c r="AO51" s="72"/>
      <c r="AP51" s="72"/>
      <c r="AQ51" s="72"/>
      <c r="AR51" s="73"/>
    </row>
    <row r="52" spans="1:44" x14ac:dyDescent="0.2">
      <c r="A52" s="57" t="s">
        <v>66</v>
      </c>
      <c r="B52" s="58"/>
      <c r="C52" s="58"/>
      <c r="D52" s="58"/>
      <c r="E52" s="24"/>
      <c r="F52" s="24"/>
      <c r="G52" s="24"/>
      <c r="H52" s="24"/>
      <c r="I52" s="24"/>
      <c r="J52" s="24"/>
      <c r="K52" s="24"/>
      <c r="L52" s="21"/>
      <c r="M52" s="61">
        <f>M10</f>
        <v>271.32810536682337</v>
      </c>
      <c r="N52" s="62"/>
      <c r="O52" s="59">
        <f>O10</f>
        <v>2.1600000858306885</v>
      </c>
      <c r="P52" s="59"/>
      <c r="Q52" s="59"/>
      <c r="R52" s="59">
        <f>Q10</f>
        <v>2.1600000858306885</v>
      </c>
      <c r="S52" s="59"/>
      <c r="T52" s="60"/>
      <c r="U52" s="61">
        <f>U10</f>
        <v>404.47205853762841</v>
      </c>
      <c r="V52" s="62"/>
      <c r="W52" s="59">
        <f>W10</f>
        <v>4.320000171661377</v>
      </c>
      <c r="X52" s="59"/>
      <c r="Y52" s="59"/>
      <c r="Z52" s="59">
        <f>Y10</f>
        <v>1.440000057220459</v>
      </c>
      <c r="AA52" s="59"/>
      <c r="AB52" s="60"/>
      <c r="AC52" s="61">
        <f>AC10</f>
        <v>361.77080715576454</v>
      </c>
      <c r="AD52" s="62"/>
      <c r="AE52" s="59">
        <f>AE10</f>
        <v>2.880000114440918</v>
      </c>
      <c r="AF52" s="59"/>
      <c r="AG52" s="59"/>
      <c r="AH52" s="59">
        <f>AG10</f>
        <v>2.880000114440918</v>
      </c>
      <c r="AI52" s="59"/>
      <c r="AJ52" s="60"/>
      <c r="AK52" s="61">
        <f>AK10</f>
        <v>286.00493539243922</v>
      </c>
      <c r="AL52" s="62"/>
      <c r="AM52" s="59">
        <f>AM10</f>
        <v>2.880000114440918</v>
      </c>
      <c r="AN52" s="59"/>
      <c r="AO52" s="59"/>
      <c r="AP52" s="59">
        <f>AO10</f>
        <v>1.440000057220459</v>
      </c>
      <c r="AQ52" s="59"/>
      <c r="AR52" s="60"/>
    </row>
    <row r="53" spans="1:44" x14ac:dyDescent="0.2">
      <c r="A53" s="57" t="s">
        <v>230</v>
      </c>
      <c r="B53" s="58"/>
      <c r="C53" s="58"/>
      <c r="D53" s="58"/>
      <c r="E53" s="24">
        <v>47.9</v>
      </c>
      <c r="F53" s="24">
        <v>0.5</v>
      </c>
      <c r="G53" s="24">
        <v>48.9</v>
      </c>
      <c r="H53" s="24">
        <v>25</v>
      </c>
      <c r="I53" s="24"/>
      <c r="J53" s="24"/>
      <c r="K53" s="24"/>
      <c r="L53" s="21"/>
      <c r="M53" s="209">
        <f>IF(OR(M24=0,S10=0),0,ABS(1000*O53/(SQRT(3)*M24*S10)))</f>
        <v>45.221350894470568</v>
      </c>
      <c r="N53" s="210"/>
      <c r="O53" s="211">
        <v>-0.36000001430511475</v>
      </c>
      <c r="P53" s="211"/>
      <c r="Q53" s="211"/>
      <c r="R53" s="49">
        <f>-ABS(O53)*TAN(ACOS(S10))</f>
        <v>-0.36000001430511464</v>
      </c>
      <c r="S53" s="49"/>
      <c r="T53" s="50"/>
      <c r="U53" s="209">
        <f>IF(OR(U24=0,AA10=0),0,ABS(1000*W53/(SQRT(3)*U24*AA10)))</f>
        <v>44.941337047188753</v>
      </c>
      <c r="V53" s="210"/>
      <c r="W53" s="211">
        <v>-0.47999998927116394</v>
      </c>
      <c r="X53" s="211"/>
      <c r="Y53" s="211"/>
      <c r="Z53" s="49">
        <f>-ABS(W53)*TAN(ACOS(AA10))</f>
        <v>-0.15999999642372142</v>
      </c>
      <c r="AA53" s="49"/>
      <c r="AB53" s="50"/>
      <c r="AC53" s="209">
        <f>IF(OR(AC24=0,AI10=0),0,ABS(1000*AE53/(SQRT(3)*AC24*AI10)))</f>
        <v>60.295130782346241</v>
      </c>
      <c r="AD53" s="210"/>
      <c r="AE53" s="211">
        <v>-0.47999998927116394</v>
      </c>
      <c r="AF53" s="211"/>
      <c r="AG53" s="211"/>
      <c r="AH53" s="49">
        <f>-ABS(AE53)*TAN(ACOS(AI10))</f>
        <v>-0.47999998927116377</v>
      </c>
      <c r="AI53" s="49"/>
      <c r="AJ53" s="50"/>
      <c r="AK53" s="209">
        <f>IF(OR(AK24=0,AQ10=0),0,ABS(1000*AM53/(SQRT(3)*AK24*AQ10)))</f>
        <v>35.750616924054903</v>
      </c>
      <c r="AL53" s="210"/>
      <c r="AM53" s="211">
        <v>-0.36000001430511475</v>
      </c>
      <c r="AN53" s="211"/>
      <c r="AO53" s="211"/>
      <c r="AP53" s="49">
        <f>-ABS(AM53)*TAN(ACOS(AQ10))</f>
        <v>-0.18000000715255737</v>
      </c>
      <c r="AQ53" s="49"/>
      <c r="AR53" s="50"/>
    </row>
    <row r="54" spans="1:44" x14ac:dyDescent="0.2">
      <c r="A54" s="57" t="s">
        <v>231</v>
      </c>
      <c r="B54" s="58"/>
      <c r="C54" s="58"/>
      <c r="D54" s="58"/>
      <c r="E54" s="24"/>
      <c r="F54" s="24"/>
      <c r="G54" s="24"/>
      <c r="H54" s="24"/>
      <c r="I54" s="24"/>
      <c r="J54" s="24"/>
      <c r="K54" s="24"/>
      <c r="L54" s="21"/>
      <c r="M54" s="209">
        <f>IF(OR(M24=0,S10=0),0,ABS(1000*O54/(SQRT(3)*M24*S10)))</f>
        <v>30.147565391173121</v>
      </c>
      <c r="N54" s="210"/>
      <c r="O54" s="211">
        <v>-0.23999999463558197</v>
      </c>
      <c r="P54" s="211"/>
      <c r="Q54" s="211"/>
      <c r="R54" s="49">
        <f>-ABS(O54)*TAN(ACOS(S10))</f>
        <v>-0.23999999463558189</v>
      </c>
      <c r="S54" s="49"/>
      <c r="T54" s="50"/>
      <c r="U54" s="209">
        <f>IF(OR(U24=0,AA10=0),0,ABS(1000*W54/(SQRT(3)*U24*AA10)))</f>
        <v>44.941337047188753</v>
      </c>
      <c r="V54" s="210"/>
      <c r="W54" s="211">
        <v>-0.47999998927116394</v>
      </c>
      <c r="X54" s="211"/>
      <c r="Y54" s="211"/>
      <c r="Z54" s="49">
        <f>-ABS(W54)*TAN(ACOS(AA10))</f>
        <v>-0.15999999642372142</v>
      </c>
      <c r="AA54" s="49"/>
      <c r="AB54" s="50"/>
      <c r="AC54" s="209">
        <f>IF(OR(AC24=0,AI10=0),0,ABS(1000*AE54/(SQRT(3)*AC24*AI10)))</f>
        <v>45.221350894470568</v>
      </c>
      <c r="AD54" s="210"/>
      <c r="AE54" s="211">
        <v>-0.36000001430511475</v>
      </c>
      <c r="AF54" s="211"/>
      <c r="AG54" s="211"/>
      <c r="AH54" s="49">
        <f>-ABS(AE54)*TAN(ACOS(AI10))</f>
        <v>-0.36000001430511464</v>
      </c>
      <c r="AI54" s="49"/>
      <c r="AJ54" s="50"/>
      <c r="AK54" s="209">
        <f>IF(OR(AK24=0,AQ10=0),0,ABS(1000*AM54/(SQRT(3)*AK24*AQ10)))</f>
        <v>23.833743136243037</v>
      </c>
      <c r="AL54" s="210"/>
      <c r="AM54" s="211">
        <v>-0.23999999463558197</v>
      </c>
      <c r="AN54" s="211"/>
      <c r="AO54" s="211"/>
      <c r="AP54" s="49">
        <f>-ABS(AM54)*TAN(ACOS(AQ10))</f>
        <v>-0.11999999731779099</v>
      </c>
      <c r="AQ54" s="49"/>
      <c r="AR54" s="50"/>
    </row>
    <row r="55" spans="1:44" x14ac:dyDescent="0.2">
      <c r="A55" s="57" t="s">
        <v>232</v>
      </c>
      <c r="B55" s="58"/>
      <c r="C55" s="58"/>
      <c r="D55" s="58"/>
      <c r="E55" s="24"/>
      <c r="F55" s="24"/>
      <c r="G55" s="24"/>
      <c r="H55" s="24"/>
      <c r="I55" s="24"/>
      <c r="J55" s="24"/>
      <c r="K55" s="24"/>
      <c r="L55" s="21"/>
      <c r="M55" s="209">
        <f>IF(OR(M24=0,S10=0),0,ABS(1000*O55/(SQRT(3)*M24*S10)))</f>
        <v>12.0590265308307</v>
      </c>
      <c r="N55" s="210"/>
      <c r="O55" s="211">
        <v>-9.6000000834465027E-2</v>
      </c>
      <c r="P55" s="211"/>
      <c r="Q55" s="211"/>
      <c r="R55" s="49">
        <f>-ABS(O55)*TAN(ACOS(S10))</f>
        <v>-9.6000000834464999E-2</v>
      </c>
      <c r="S55" s="49"/>
      <c r="T55" s="50"/>
      <c r="U55" s="209">
        <f>IF(OR(U24=0,AA10=0),0,ABS(1000*W55/(SQRT(3)*U24*AA10)))</f>
        <v>17.976535376940603</v>
      </c>
      <c r="V55" s="210"/>
      <c r="W55" s="211">
        <v>-0.19200000166893005</v>
      </c>
      <c r="X55" s="211"/>
      <c r="Y55" s="211"/>
      <c r="Z55" s="49">
        <f>-ABS(W55)*TAN(ACOS(AA10))</f>
        <v>-6.4000000556310055E-2</v>
      </c>
      <c r="AA55" s="49"/>
      <c r="AB55" s="50"/>
      <c r="AC55" s="209">
        <f>IF(OR(AC24=0,AI10=0),0,ABS(1000*AE55/(SQRT(3)*AC24*AI10)))</f>
        <v>12.0590265308307</v>
      </c>
      <c r="AD55" s="210"/>
      <c r="AE55" s="211">
        <v>-9.6000000834465027E-2</v>
      </c>
      <c r="AF55" s="211"/>
      <c r="AG55" s="211"/>
      <c r="AH55" s="49">
        <f>-ABS(AE55)*TAN(ACOS(AI10))</f>
        <v>-9.6000000834464999E-2</v>
      </c>
      <c r="AI55" s="49"/>
      <c r="AJ55" s="50"/>
      <c r="AK55" s="209">
        <f>IF(OR(AK24=0,AQ10=0),0,ABS(1000*AM55/(SQRT(3)*AK24*AQ10)))</f>
        <v>19.066995100911857</v>
      </c>
      <c r="AL55" s="210"/>
      <c r="AM55" s="211">
        <v>-0.19200000166893005</v>
      </c>
      <c r="AN55" s="211"/>
      <c r="AO55" s="211"/>
      <c r="AP55" s="49">
        <f>-ABS(AM55)*TAN(ACOS(AQ10))</f>
        <v>-9.6000000834465027E-2</v>
      </c>
      <c r="AQ55" s="49"/>
      <c r="AR55" s="50"/>
    </row>
    <row r="56" spans="1:44" x14ac:dyDescent="0.2">
      <c r="A56" s="57" t="s">
        <v>233</v>
      </c>
      <c r="B56" s="58"/>
      <c r="C56" s="58"/>
      <c r="D56" s="58"/>
      <c r="E56" s="24"/>
      <c r="F56" s="24"/>
      <c r="G56" s="24"/>
      <c r="H56" s="24"/>
      <c r="I56" s="24"/>
      <c r="J56" s="24"/>
      <c r="K56" s="24"/>
      <c r="L56" s="21"/>
      <c r="M56" s="209">
        <f>IF(OR(M24=0,S10=0),0,ABS(1000*O56/(SQRT(3)*M24*S10)))</f>
        <v>9.0442694301712105</v>
      </c>
      <c r="N56" s="210"/>
      <c r="O56" s="211">
        <v>-7.1999996900558472E-2</v>
      </c>
      <c r="P56" s="211"/>
      <c r="Q56" s="211"/>
      <c r="R56" s="49">
        <f>-ABS(O56)*TAN(ACOS(S10))</f>
        <v>-7.1999996900558444E-2</v>
      </c>
      <c r="S56" s="49"/>
      <c r="T56" s="50"/>
      <c r="U56" s="209">
        <f>IF(OR(U24=0,AA10=0),0,ABS(1000*W56/(SQRT(3)*U24*AA10)))</f>
        <v>6.7412004175620384</v>
      </c>
      <c r="V56" s="210"/>
      <c r="W56" s="211">
        <v>-7.1999996900558472E-2</v>
      </c>
      <c r="X56" s="211"/>
      <c r="Y56" s="211"/>
      <c r="Z56" s="49">
        <f>-ABS(W56)*TAN(ACOS(AA10))</f>
        <v>-2.3999998966852839E-2</v>
      </c>
      <c r="AA56" s="49"/>
      <c r="AB56" s="50"/>
      <c r="AC56" s="209">
        <f>IF(OR(AC24=0,AI10=0),0,ABS(1000*AE56/(SQRT(3)*AC24*AI10)))</f>
        <v>0</v>
      </c>
      <c r="AD56" s="210"/>
      <c r="AE56" s="211">
        <v>0</v>
      </c>
      <c r="AF56" s="211"/>
      <c r="AG56" s="211"/>
      <c r="AH56" s="49">
        <f>-ABS(AE56)*TAN(ACOS(AI10))</f>
        <v>0</v>
      </c>
      <c r="AI56" s="49"/>
      <c r="AJ56" s="50"/>
      <c r="AK56" s="209">
        <f>IF(OR(AK24=0,AQ10=0),0,ABS(1000*AM56/(SQRT(3)*AK24*AQ10)))</f>
        <v>5.3625924646185572</v>
      </c>
      <c r="AL56" s="210"/>
      <c r="AM56" s="211">
        <v>-5.4000001400709152E-2</v>
      </c>
      <c r="AN56" s="211"/>
      <c r="AO56" s="211"/>
      <c r="AP56" s="49">
        <f>-ABS(AM56)*TAN(ACOS(AQ10))</f>
        <v>-2.7000000700354576E-2</v>
      </c>
      <c r="AQ56" s="49"/>
      <c r="AR56" s="50"/>
    </row>
    <row r="57" spans="1:44" x14ac:dyDescent="0.2">
      <c r="A57" s="57" t="s">
        <v>234</v>
      </c>
      <c r="B57" s="58"/>
      <c r="C57" s="58"/>
      <c r="D57" s="58"/>
      <c r="E57" s="24">
        <v>47.9</v>
      </c>
      <c r="F57" s="24">
        <v>0.5</v>
      </c>
      <c r="G57" s="24">
        <v>48.9</v>
      </c>
      <c r="H57" s="24">
        <v>25</v>
      </c>
      <c r="I57" s="24"/>
      <c r="J57" s="24"/>
      <c r="K57" s="24"/>
      <c r="L57" s="21"/>
      <c r="M57" s="209">
        <f>IF(OR(M24=0,S10=0),0,ABS(1000*O57/(SQRT(3)*M24*S10)))</f>
        <v>6.2807430238036401</v>
      </c>
      <c r="N57" s="210"/>
      <c r="O57" s="211">
        <v>-5.000000074505806E-2</v>
      </c>
      <c r="P57" s="211"/>
      <c r="Q57" s="211"/>
      <c r="R57" s="49">
        <f>-ABS(O57)*TAN(ACOS(S10))</f>
        <v>-5.0000000745058046E-2</v>
      </c>
      <c r="S57" s="49"/>
      <c r="T57" s="50"/>
      <c r="U57" s="209">
        <f>IF(OR(U24=0,AA10=0),0,ABS(1000*W57/(SQRT(3)*U24*AA10)))</f>
        <v>4.6813894501441728</v>
      </c>
      <c r="V57" s="210"/>
      <c r="W57" s="211">
        <v>-5.000000074505806E-2</v>
      </c>
      <c r="X57" s="211"/>
      <c r="Y57" s="211"/>
      <c r="Z57" s="49">
        <f>-ABS(W57)*TAN(ACOS(AA10))</f>
        <v>-1.6666666915019362E-2</v>
      </c>
      <c r="AA57" s="49"/>
      <c r="AB57" s="50"/>
      <c r="AC57" s="209">
        <f>IF(OR(AC24=0,AI10=0),0,ABS(1000*AE57/(SQRT(3)*AC24*AI10)))</f>
        <v>6.2807430238036401</v>
      </c>
      <c r="AD57" s="210"/>
      <c r="AE57" s="211">
        <v>-5.000000074505806E-2</v>
      </c>
      <c r="AF57" s="211"/>
      <c r="AG57" s="211"/>
      <c r="AH57" s="49">
        <f>-ABS(AE57)*TAN(ACOS(AI10))</f>
        <v>-5.0000000745058046E-2</v>
      </c>
      <c r="AI57" s="49"/>
      <c r="AJ57" s="50"/>
      <c r="AK57" s="209">
        <f>IF(OR(AK24=0,AQ10=0),0,ABS(1000*AM57/(SQRT(3)*AK24*AQ10)))</f>
        <v>4.9653633383581619</v>
      </c>
      <c r="AL57" s="210"/>
      <c r="AM57" s="211">
        <v>-5.000000074505806E-2</v>
      </c>
      <c r="AN57" s="211"/>
      <c r="AO57" s="211"/>
      <c r="AP57" s="49">
        <f>-ABS(AM57)*TAN(ACOS(AQ10))</f>
        <v>-2.500000037252903E-2</v>
      </c>
      <c r="AQ57" s="49"/>
      <c r="AR57" s="50"/>
    </row>
    <row r="58" spans="1:44" x14ac:dyDescent="0.2">
      <c r="A58" s="57" t="s">
        <v>235</v>
      </c>
      <c r="B58" s="58"/>
      <c r="C58" s="58"/>
      <c r="D58" s="58"/>
      <c r="E58" s="24"/>
      <c r="F58" s="24"/>
      <c r="G58" s="24"/>
      <c r="H58" s="24"/>
      <c r="I58" s="24"/>
      <c r="J58" s="24"/>
      <c r="K58" s="24"/>
      <c r="L58" s="21"/>
      <c r="M58" s="209">
        <f>IF(OR(M24=0,S10=0),0,ABS(1000*O58/(SQRT(3)*M24*S10)))</f>
        <v>30.147565391173121</v>
      </c>
      <c r="N58" s="210"/>
      <c r="O58" s="211">
        <v>-0.23999999463558197</v>
      </c>
      <c r="P58" s="211"/>
      <c r="Q58" s="211"/>
      <c r="R58" s="49">
        <f>-ABS(O58)*TAN(ACOS(S10))</f>
        <v>-0.23999999463558189</v>
      </c>
      <c r="S58" s="49"/>
      <c r="T58" s="50"/>
      <c r="U58" s="209">
        <f>IF(OR(U24=0,AA10=0),0,ABS(1000*W58/(SQRT(3)*U24*AA10)))</f>
        <v>44.941337047188753</v>
      </c>
      <c r="V58" s="210"/>
      <c r="W58" s="211">
        <v>-0.47999998927116394</v>
      </c>
      <c r="X58" s="211"/>
      <c r="Y58" s="211"/>
      <c r="Z58" s="49">
        <f>-ABS(W58)*TAN(ACOS(AA10))</f>
        <v>-0.15999999642372142</v>
      </c>
      <c r="AA58" s="49"/>
      <c r="AB58" s="50"/>
      <c r="AC58" s="209">
        <f>IF(OR(AC24=0,AI10=0),0,ABS(1000*AE58/(SQRT(3)*AC24*AI10)))</f>
        <v>30.147565391173121</v>
      </c>
      <c r="AD58" s="210"/>
      <c r="AE58" s="211">
        <v>-0.23999999463558197</v>
      </c>
      <c r="AF58" s="211"/>
      <c r="AG58" s="211"/>
      <c r="AH58" s="49">
        <f>-ABS(AE58)*TAN(ACOS(AI10))</f>
        <v>-0.23999999463558189</v>
      </c>
      <c r="AI58" s="49"/>
      <c r="AJ58" s="50"/>
      <c r="AK58" s="209">
        <f>IF(OR(AK24=0,AQ10=0),0,ABS(1000*AM58/(SQRT(3)*AK24*AQ10)))</f>
        <v>35.750616924054903</v>
      </c>
      <c r="AL58" s="210"/>
      <c r="AM58" s="211">
        <v>-0.36000001430511475</v>
      </c>
      <c r="AN58" s="211"/>
      <c r="AO58" s="211"/>
      <c r="AP58" s="49">
        <f>-ABS(AM58)*TAN(ACOS(AQ10))</f>
        <v>-0.18000000715255737</v>
      </c>
      <c r="AQ58" s="49"/>
      <c r="AR58" s="50"/>
    </row>
    <row r="59" spans="1:44" x14ac:dyDescent="0.2">
      <c r="A59" s="57" t="s">
        <v>236</v>
      </c>
      <c r="B59" s="58"/>
      <c r="C59" s="58"/>
      <c r="D59" s="58"/>
      <c r="E59" s="24"/>
      <c r="F59" s="24"/>
      <c r="G59" s="24"/>
      <c r="H59" s="24"/>
      <c r="I59" s="24"/>
      <c r="J59" s="24"/>
      <c r="K59" s="24"/>
      <c r="L59" s="21"/>
      <c r="M59" s="209">
        <f>IF(OR(M24=0,S10=0),0,ABS(1000*O59/(SQRT(3)*M24*S10)))</f>
        <v>3.0147566327076749</v>
      </c>
      <c r="N59" s="210"/>
      <c r="O59" s="211">
        <v>-2.4000000208616257E-2</v>
      </c>
      <c r="P59" s="211"/>
      <c r="Q59" s="211"/>
      <c r="R59" s="49">
        <f>-ABS(O59)*TAN(ACOS(S10))</f>
        <v>-2.400000020861625E-2</v>
      </c>
      <c r="S59" s="49"/>
      <c r="T59" s="50"/>
      <c r="U59" s="209">
        <f>IF(OR(U24=0,AA10=0),0,ABS(1000*W59/(SQRT(3)*U24*AA10)))</f>
        <v>17.976535376940603</v>
      </c>
      <c r="V59" s="210"/>
      <c r="W59" s="211">
        <v>-0.19200000166893005</v>
      </c>
      <c r="X59" s="211"/>
      <c r="Y59" s="211"/>
      <c r="Z59" s="49">
        <f>-ABS(W59)*TAN(ACOS(AA10))</f>
        <v>-6.4000000556310055E-2</v>
      </c>
      <c r="AA59" s="49"/>
      <c r="AB59" s="50"/>
      <c r="AC59" s="209">
        <f>IF(OR(AC24=0,AI10=0),0,ABS(1000*AE59/(SQRT(3)*AC24*AI10)))</f>
        <v>12.0590265308307</v>
      </c>
      <c r="AD59" s="210"/>
      <c r="AE59" s="211">
        <v>-9.6000000834465027E-2</v>
      </c>
      <c r="AF59" s="211"/>
      <c r="AG59" s="211"/>
      <c r="AH59" s="49">
        <f>-ABS(AE59)*TAN(ACOS(AI10))</f>
        <v>-9.6000000834464999E-2</v>
      </c>
      <c r="AI59" s="49"/>
      <c r="AJ59" s="50"/>
      <c r="AK59" s="209">
        <f>IF(OR(AK24=0,AQ10=0),0,ABS(1000*AM59/(SQRT(3)*AK24*AQ10)))</f>
        <v>7.150122792893554</v>
      </c>
      <c r="AL59" s="210"/>
      <c r="AM59" s="211">
        <v>-7.1999996900558472E-2</v>
      </c>
      <c r="AN59" s="211"/>
      <c r="AO59" s="211"/>
      <c r="AP59" s="49">
        <f>-ABS(AM59)*TAN(ACOS(AQ10))</f>
        <v>-3.5999998450279236E-2</v>
      </c>
      <c r="AQ59" s="49"/>
      <c r="AR59" s="50"/>
    </row>
    <row r="60" spans="1:44" x14ac:dyDescent="0.2">
      <c r="A60" s="57" t="s">
        <v>237</v>
      </c>
      <c r="B60" s="58"/>
      <c r="C60" s="58"/>
      <c r="D60" s="58"/>
      <c r="E60" s="24"/>
      <c r="F60" s="24"/>
      <c r="G60" s="24"/>
      <c r="H60" s="24"/>
      <c r="I60" s="24"/>
      <c r="J60" s="24"/>
      <c r="K60" s="24"/>
      <c r="L60" s="21"/>
      <c r="M60" s="209">
        <f>IF(OR(M24=0,S10=0),0,ABS(1000*O60/(SQRT(3)*M24*S10)))</f>
        <v>0</v>
      </c>
      <c r="N60" s="210"/>
      <c r="O60" s="211">
        <v>0</v>
      </c>
      <c r="P60" s="211"/>
      <c r="Q60" s="211"/>
      <c r="R60" s="49">
        <f>-ABS(O60)*TAN(ACOS(S10))</f>
        <v>0</v>
      </c>
      <c r="S60" s="49"/>
      <c r="T60" s="50"/>
      <c r="U60" s="209">
        <f>IF(OR(U24=0,AA10=0),0,ABS(1000*W60/(SQRT(3)*U24*AA10)))</f>
        <v>0</v>
      </c>
      <c r="V60" s="210"/>
      <c r="W60" s="211">
        <v>0</v>
      </c>
      <c r="X60" s="211"/>
      <c r="Y60" s="211"/>
      <c r="Z60" s="49">
        <f>-ABS(W60)*TAN(ACOS(AA10))</f>
        <v>0</v>
      </c>
      <c r="AA60" s="49"/>
      <c r="AB60" s="50"/>
      <c r="AC60" s="209">
        <f>IF(OR(AC24=0,AI10=0),0,ABS(1000*AE60/(SQRT(3)*AC24*AI10)))</f>
        <v>0</v>
      </c>
      <c r="AD60" s="210"/>
      <c r="AE60" s="211">
        <v>0</v>
      </c>
      <c r="AF60" s="211"/>
      <c r="AG60" s="211"/>
      <c r="AH60" s="49">
        <f>-ABS(AE60)*TAN(ACOS(AI10))</f>
        <v>0</v>
      </c>
      <c r="AI60" s="49"/>
      <c r="AJ60" s="50"/>
      <c r="AK60" s="209">
        <f>IF(OR(AK24=0,AQ10=0),0,ABS(1000*AM60/(SQRT(3)*AK24*AQ10)))</f>
        <v>0</v>
      </c>
      <c r="AL60" s="210"/>
      <c r="AM60" s="211">
        <v>0</v>
      </c>
      <c r="AN60" s="211"/>
      <c r="AO60" s="211"/>
      <c r="AP60" s="49">
        <f>-ABS(AM60)*TAN(ACOS(AQ10))</f>
        <v>0</v>
      </c>
      <c r="AQ60" s="49"/>
      <c r="AR60" s="50"/>
    </row>
    <row r="61" spans="1:44" x14ac:dyDescent="0.2">
      <c r="A61" s="57" t="s">
        <v>238</v>
      </c>
      <c r="B61" s="58"/>
      <c r="C61" s="58"/>
      <c r="D61" s="58"/>
      <c r="E61" s="24"/>
      <c r="F61" s="24"/>
      <c r="G61" s="24"/>
      <c r="H61" s="24"/>
      <c r="I61" s="24"/>
      <c r="J61" s="24"/>
      <c r="K61" s="24"/>
      <c r="L61" s="21"/>
      <c r="M61" s="209">
        <f>IF(OR(M24=0,S10=0),0,ABS(1000*O61/(SQRT(3)*M24*S10)))</f>
        <v>27.132810162320887</v>
      </c>
      <c r="N61" s="210"/>
      <c r="O61" s="211">
        <v>-0.21600000560283661</v>
      </c>
      <c r="P61" s="211"/>
      <c r="Q61" s="211"/>
      <c r="R61" s="49">
        <f>-ABS(O61)*TAN(ACOS(S10))</f>
        <v>-0.21600000560283653</v>
      </c>
      <c r="S61" s="49"/>
      <c r="T61" s="50"/>
      <c r="U61" s="209">
        <f>IF(OR(U24=0,AA10=0),0,ABS(1000*W61/(SQRT(3)*U24*AA10)))</f>
        <v>53.929603340496307</v>
      </c>
      <c r="V61" s="210"/>
      <c r="W61" s="211">
        <v>-0.57599997520446777</v>
      </c>
      <c r="X61" s="211"/>
      <c r="Y61" s="211"/>
      <c r="Z61" s="49">
        <f>-ABS(W61)*TAN(ACOS(AA10))</f>
        <v>-0.19199999173482271</v>
      </c>
      <c r="AA61" s="49"/>
      <c r="AB61" s="50"/>
      <c r="AC61" s="209">
        <f>IF(OR(AC24=0,AI10=0),0,ABS(1000*AE61/(SQRT(3)*AC24*AI10)))</f>
        <v>36.177077720684842</v>
      </c>
      <c r="AD61" s="210"/>
      <c r="AE61" s="211">
        <v>-0.28799998760223389</v>
      </c>
      <c r="AF61" s="211"/>
      <c r="AG61" s="211"/>
      <c r="AH61" s="49">
        <f>-ABS(AE61)*TAN(ACOS(AI10))</f>
        <v>-0.28799998760223378</v>
      </c>
      <c r="AI61" s="49"/>
      <c r="AJ61" s="50"/>
      <c r="AK61" s="209">
        <f>IF(OR(AK24=0,AQ10=0),0,ABS(1000*AM61/(SQRT(3)*AK24*AQ10)))</f>
        <v>28.600491171574216</v>
      </c>
      <c r="AL61" s="210"/>
      <c r="AM61" s="211">
        <v>-0.28799998760223389</v>
      </c>
      <c r="AN61" s="211"/>
      <c r="AO61" s="211"/>
      <c r="AP61" s="49">
        <f>-ABS(AM61)*TAN(ACOS(AQ10))</f>
        <v>-0.14399999380111694</v>
      </c>
      <c r="AQ61" s="49"/>
      <c r="AR61" s="50"/>
    </row>
    <row r="62" spans="1:44" x14ac:dyDescent="0.2">
      <c r="A62" s="57" t="s">
        <v>239</v>
      </c>
      <c r="B62" s="58"/>
      <c r="C62" s="58"/>
      <c r="D62" s="58"/>
      <c r="E62" s="24"/>
      <c r="F62" s="24"/>
      <c r="G62" s="24"/>
      <c r="H62" s="24"/>
      <c r="I62" s="24"/>
      <c r="J62" s="24"/>
      <c r="K62" s="24"/>
      <c r="L62" s="21"/>
      <c r="M62" s="209">
        <f>IF(OR(M24=0,S10=0),0,ABS(1000*O62/(SQRT(3)*M24*S10)))</f>
        <v>0</v>
      </c>
      <c r="N62" s="210"/>
      <c r="O62" s="211">
        <v>0</v>
      </c>
      <c r="P62" s="211"/>
      <c r="Q62" s="211"/>
      <c r="R62" s="49">
        <f>-ABS(O62)*TAN(ACOS(S10))</f>
        <v>0</v>
      </c>
      <c r="S62" s="49"/>
      <c r="T62" s="50"/>
      <c r="U62" s="209">
        <f>IF(OR(U24=0,AA10=0),0,ABS(1000*W62/(SQRT(3)*U24*AA10)))</f>
        <v>3.3706002087810192</v>
      </c>
      <c r="V62" s="210"/>
      <c r="W62" s="211">
        <v>-3.5999998450279236E-2</v>
      </c>
      <c r="X62" s="211"/>
      <c r="Y62" s="211"/>
      <c r="Z62" s="49">
        <f>-ABS(W62)*TAN(ACOS(AA10))</f>
        <v>-1.1999999483426419E-2</v>
      </c>
      <c r="AA62" s="49"/>
      <c r="AB62" s="50"/>
      <c r="AC62" s="209">
        <f>IF(OR(AC24=0,AI10=0),0,ABS(1000*AE62/(SQRT(3)*AC24*AI10)))</f>
        <v>0</v>
      </c>
      <c r="AD62" s="210"/>
      <c r="AE62" s="211">
        <v>0</v>
      </c>
      <c r="AF62" s="211"/>
      <c r="AG62" s="211"/>
      <c r="AH62" s="49">
        <f>-ABS(AE62)*TAN(ACOS(AI10))</f>
        <v>0</v>
      </c>
      <c r="AI62" s="49"/>
      <c r="AJ62" s="50"/>
      <c r="AK62" s="209">
        <f>IF(OR(AK24=0,AQ10=0),0,ABS(1000*AM62/(SQRT(3)*AK24*AQ10)))</f>
        <v>10.725184929237114</v>
      </c>
      <c r="AL62" s="210"/>
      <c r="AM62" s="211">
        <v>-0.1080000028014183</v>
      </c>
      <c r="AN62" s="211"/>
      <c r="AO62" s="211"/>
      <c r="AP62" s="49">
        <f>-ABS(AM62)*TAN(ACOS(AQ10))</f>
        <v>-5.4000001400709152E-2</v>
      </c>
      <c r="AQ62" s="49"/>
      <c r="AR62" s="50"/>
    </row>
    <row r="63" spans="1:44" x14ac:dyDescent="0.2">
      <c r="A63" s="57" t="s">
        <v>240</v>
      </c>
      <c r="B63" s="58"/>
      <c r="C63" s="58"/>
      <c r="D63" s="58"/>
      <c r="E63" s="24">
        <v>47.9</v>
      </c>
      <c r="F63" s="24">
        <v>0.5</v>
      </c>
      <c r="G63" s="24">
        <v>48.9</v>
      </c>
      <c r="H63" s="24">
        <v>25</v>
      </c>
      <c r="I63" s="24"/>
      <c r="J63" s="24"/>
      <c r="K63" s="24"/>
      <c r="L63" s="21"/>
      <c r="M63" s="209">
        <f>IF(OR(M24=0,S10=0),0,ABS(1000*O63/(SQRT(3)*M24*S10)))</f>
        <v>125.61485860426555</v>
      </c>
      <c r="N63" s="210"/>
      <c r="O63" s="211">
        <v>-1</v>
      </c>
      <c r="P63" s="211"/>
      <c r="Q63" s="211"/>
      <c r="R63" s="49">
        <f>-ABS(O63)*TAN(ACOS(S10))</f>
        <v>-0.99999999999999967</v>
      </c>
      <c r="S63" s="49"/>
      <c r="T63" s="50"/>
      <c r="U63" s="209">
        <f>IF(OR(U24=0,AA10=0),0,ABS(1000*W63/(SQRT(3)*U24*AA10)))</f>
        <v>215.3439070332368</v>
      </c>
      <c r="V63" s="210"/>
      <c r="W63" s="211">
        <v>-2.2999999523162842</v>
      </c>
      <c r="X63" s="211"/>
      <c r="Y63" s="211"/>
      <c r="Z63" s="49">
        <f>-ABS(W63)*TAN(ACOS(AA10))</f>
        <v>-0.76666665077209517</v>
      </c>
      <c r="AA63" s="49"/>
      <c r="AB63" s="50"/>
      <c r="AC63" s="209">
        <f>IF(OR(AC24=0,AI10=0),0,ABS(1000*AE63/(SQRT(3)*AC24*AI10)))</f>
        <v>163.29931019576199</v>
      </c>
      <c r="AD63" s="210"/>
      <c r="AE63" s="211">
        <v>-1.2999999523162842</v>
      </c>
      <c r="AF63" s="211"/>
      <c r="AG63" s="211"/>
      <c r="AH63" s="49">
        <f>-ABS(AE63)*TAN(ACOS(AI10))</f>
        <v>-1.2999999523162837</v>
      </c>
      <c r="AI63" s="49"/>
      <c r="AJ63" s="50"/>
      <c r="AK63" s="209">
        <f>IF(OR(AK24=0,AQ10=0),0,ABS(1000*AM63/(SQRT(3)*AK24*AQ10)))</f>
        <v>143.00246769621961</v>
      </c>
      <c r="AL63" s="210"/>
      <c r="AM63" s="211">
        <v>-1.440000057220459</v>
      </c>
      <c r="AN63" s="211"/>
      <c r="AO63" s="211"/>
      <c r="AP63" s="49">
        <f>-ABS(AM63)*TAN(ACOS(AQ10))</f>
        <v>-0.72000002861022949</v>
      </c>
      <c r="AQ63" s="49"/>
      <c r="AR63" s="50"/>
    </row>
    <row r="64" spans="1:44" ht="13.5" thickBot="1" x14ac:dyDescent="0.25">
      <c r="A64" s="53" t="s">
        <v>76</v>
      </c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6"/>
      <c r="M64" s="47"/>
      <c r="N64" s="48"/>
      <c r="O64" s="42">
        <f>SUM(O52:Q63)</f>
        <v>-0.13799992203712463</v>
      </c>
      <c r="P64" s="42"/>
      <c r="Q64" s="42"/>
      <c r="R64" s="42">
        <f>SUM(R52:T63)</f>
        <v>-0.13799992203712419</v>
      </c>
      <c r="S64" s="42"/>
      <c r="T64" s="43"/>
      <c r="U64" s="47"/>
      <c r="V64" s="48"/>
      <c r="W64" s="42">
        <f>SUM(W52:Y63)</f>
        <v>-0.5379997231066227</v>
      </c>
      <c r="X64" s="42"/>
      <c r="Y64" s="42"/>
      <c r="Z64" s="42">
        <f>SUM(Z52:AB63)</f>
        <v>-0.17933324103554182</v>
      </c>
      <c r="AA64" s="42"/>
      <c r="AB64" s="43"/>
      <c r="AC64" s="47"/>
      <c r="AD64" s="48"/>
      <c r="AE64" s="42">
        <f>SUM(AE52:AG63)</f>
        <v>-2.9999826103448868E-2</v>
      </c>
      <c r="AF64" s="42"/>
      <c r="AG64" s="42"/>
      <c r="AH64" s="42">
        <f>SUM(AH52:AJ63)</f>
        <v>-2.9999826103448424E-2</v>
      </c>
      <c r="AI64" s="42"/>
      <c r="AJ64" s="43"/>
      <c r="AK64" s="47"/>
      <c r="AL64" s="48"/>
      <c r="AM64" s="42">
        <f>SUM(AM52:AO63)</f>
        <v>-0.28399995714426041</v>
      </c>
      <c r="AN64" s="42"/>
      <c r="AO64" s="42"/>
      <c r="AP64" s="42">
        <f>SUM(AP52:AR63)</f>
        <v>-0.1419999785721302</v>
      </c>
      <c r="AQ64" s="42"/>
      <c r="AR64" s="43"/>
    </row>
    <row r="65" spans="1:44" ht="13.5" thickBot="1" x14ac:dyDescent="0.25">
      <c r="A65" s="44" t="s">
        <v>77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6"/>
      <c r="M65" s="33"/>
      <c r="N65" s="34"/>
      <c r="O65" s="31">
        <f>SUM(O40:Q49)+SUM(O52:Q63)</f>
        <v>1.3920001722872257</v>
      </c>
      <c r="P65" s="31"/>
      <c r="Q65" s="31"/>
      <c r="R65" s="31">
        <f>SUM(R40:T49)+SUM(R52:T63)</f>
        <v>1.0095001487061386</v>
      </c>
      <c r="S65" s="31"/>
      <c r="T65" s="32"/>
      <c r="U65" s="33"/>
      <c r="V65" s="34"/>
      <c r="W65" s="31">
        <f>SUM(W40:Y49)+SUM(W52:Y63)</f>
        <v>3.572000477463007</v>
      </c>
      <c r="X65" s="31"/>
      <c r="Y65" s="31"/>
      <c r="Z65" s="31">
        <f>SUM(Z40:AB49)+SUM(Z52:AB63)</f>
        <v>1.8756668592492729</v>
      </c>
      <c r="AA65" s="31"/>
      <c r="AB65" s="32"/>
      <c r="AC65" s="33"/>
      <c r="AD65" s="34"/>
      <c r="AE65" s="31">
        <f>SUM(AE40:AG49)+SUM(AE52:AG63)</f>
        <v>2.5200003124773502</v>
      </c>
      <c r="AF65" s="31"/>
      <c r="AG65" s="31"/>
      <c r="AH65" s="31">
        <f>SUM(AH40:AJ49)+SUM(AH52:AJ63)</f>
        <v>1.6700002662837508</v>
      </c>
      <c r="AI65" s="31"/>
      <c r="AJ65" s="32"/>
      <c r="AK65" s="33"/>
      <c r="AL65" s="34"/>
      <c r="AM65" s="31">
        <f>SUM(AM40:AO49)+SUM(AM52:AO63)</f>
        <v>3.0579999722540379</v>
      </c>
      <c r="AN65" s="31"/>
      <c r="AO65" s="31"/>
      <c r="AP65" s="31">
        <f>SUM(AP40:AR49)+SUM(AP52:AR63)</f>
        <v>1.7677143571378822</v>
      </c>
      <c r="AQ65" s="31"/>
      <c r="AR65" s="32"/>
    </row>
    <row r="66" spans="1:44" ht="13.5" thickBo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</row>
    <row r="67" spans="1:44" ht="13.5" thickBot="1" x14ac:dyDescent="0.25">
      <c r="A67" s="36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8"/>
      <c r="M67" s="39" t="s">
        <v>536</v>
      </c>
      <c r="N67" s="40"/>
      <c r="O67" s="40"/>
      <c r="P67" s="40"/>
      <c r="Q67" s="40"/>
      <c r="R67" s="40"/>
      <c r="S67" s="40"/>
      <c r="T67" s="41"/>
      <c r="U67" s="39" t="s">
        <v>241</v>
      </c>
      <c r="V67" s="40"/>
      <c r="W67" s="40"/>
      <c r="X67" s="40"/>
      <c r="Y67" s="40"/>
      <c r="Z67" s="40"/>
      <c r="AA67" s="40"/>
      <c r="AB67" s="41"/>
      <c r="AC67" s="39" t="s">
        <v>241</v>
      </c>
      <c r="AD67" s="40"/>
      <c r="AE67" s="40"/>
      <c r="AF67" s="40"/>
      <c r="AG67" s="40"/>
      <c r="AH67" s="40"/>
      <c r="AI67" s="40"/>
      <c r="AJ67" s="41"/>
      <c r="AK67" s="39" t="s">
        <v>537</v>
      </c>
      <c r="AL67" s="40"/>
      <c r="AM67" s="40"/>
      <c r="AN67" s="40"/>
      <c r="AO67" s="40"/>
      <c r="AP67" s="40"/>
      <c r="AQ67" s="40"/>
      <c r="AR67" s="41"/>
    </row>
    <row r="71" spans="1:44" x14ac:dyDescent="0.2">
      <c r="E71" s="22" t="s">
        <v>118</v>
      </c>
    </row>
    <row r="72" spans="1:44" x14ac:dyDescent="0.2">
      <c r="E72" s="22" t="s">
        <v>119</v>
      </c>
      <c r="AA72" s="22" t="s">
        <v>120</v>
      </c>
    </row>
    <row r="75" spans="1:44" x14ac:dyDescent="0.2">
      <c r="E75" s="22" t="s">
        <v>121</v>
      </c>
      <c r="AA75" s="22" t="s">
        <v>122</v>
      </c>
    </row>
    <row r="78" spans="1:44" x14ac:dyDescent="0.2">
      <c r="B78" s="22" t="s">
        <v>123</v>
      </c>
    </row>
    <row r="79" spans="1:44" x14ac:dyDescent="0.2">
      <c r="B79" s="22" t="s">
        <v>124</v>
      </c>
    </row>
    <row r="80" spans="1:44" x14ac:dyDescent="0.2">
      <c r="B80" s="22" t="s">
        <v>125</v>
      </c>
    </row>
  </sheetData>
  <mergeCells count="750">
    <mergeCell ref="AH65:AJ65"/>
    <mergeCell ref="AK65:AL65"/>
    <mergeCell ref="AM65:AO65"/>
    <mergeCell ref="AP65:AR65"/>
    <mergeCell ref="A66:AR66"/>
    <mergeCell ref="A67:L67"/>
    <mergeCell ref="M67:T67"/>
    <mergeCell ref="U67:AB67"/>
    <mergeCell ref="AC67:AJ67"/>
    <mergeCell ref="AK67:AR67"/>
    <mergeCell ref="AP64:AR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L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AH50:AJ50"/>
    <mergeCell ref="AK50:AL50"/>
    <mergeCell ref="AM50:AO50"/>
    <mergeCell ref="AP50:AR50"/>
    <mergeCell ref="A51:D51"/>
    <mergeCell ref="E51:AR51"/>
    <mergeCell ref="AP49:AR49"/>
    <mergeCell ref="A50:L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1:D41"/>
    <mergeCell ref="M41:N41"/>
    <mergeCell ref="O41:Q41"/>
    <mergeCell ref="R41:T41"/>
    <mergeCell ref="U41:V41"/>
    <mergeCell ref="W41:Y41"/>
    <mergeCell ref="AC40:AD40"/>
    <mergeCell ref="AE40:AG40"/>
    <mergeCell ref="AH40:AJ40"/>
    <mergeCell ref="AK40:AL40"/>
    <mergeCell ref="AM40:AO40"/>
    <mergeCell ref="AP40:AR40"/>
    <mergeCell ref="AP38:AR38"/>
    <mergeCell ref="A39:D39"/>
    <mergeCell ref="E39:AR39"/>
    <mergeCell ref="A40:D40"/>
    <mergeCell ref="M40:N40"/>
    <mergeCell ref="O40:Q40"/>
    <mergeCell ref="R40:T40"/>
    <mergeCell ref="U40:V40"/>
    <mergeCell ref="W40:Y40"/>
    <mergeCell ref="Z40:AB40"/>
    <mergeCell ref="Z38:AB38"/>
    <mergeCell ref="AC38:AD38"/>
    <mergeCell ref="AE38:AG38"/>
    <mergeCell ref="AH38:AJ38"/>
    <mergeCell ref="AK38:AL38"/>
    <mergeCell ref="AM38:AO38"/>
    <mergeCell ref="AH37:AJ37"/>
    <mergeCell ref="AK37:AL37"/>
    <mergeCell ref="AM37:AO37"/>
    <mergeCell ref="AP37:AR37"/>
    <mergeCell ref="A38:L38"/>
    <mergeCell ref="M38:N38"/>
    <mergeCell ref="O38:Q38"/>
    <mergeCell ref="R38:T38"/>
    <mergeCell ref="U38:V38"/>
    <mergeCell ref="W38:Y38"/>
    <mergeCell ref="AP36:AR36"/>
    <mergeCell ref="A37:L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W36:Y36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2:AJ32"/>
    <mergeCell ref="AK32:AL32"/>
    <mergeCell ref="AM32:AO32"/>
    <mergeCell ref="AP32:AR32"/>
    <mergeCell ref="A33:D33"/>
    <mergeCell ref="E33:AR33"/>
    <mergeCell ref="AP31:AR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6:AE16"/>
    <mergeCell ref="AF16:AG16"/>
    <mergeCell ref="AH16:AJ16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0"/>
  <sheetViews>
    <sheetView workbookViewId="0">
      <pane ySplit="3" topLeftCell="A88" activePane="bottomLeft" state="frozenSplit"/>
      <selection pane="bottomLeft" activeCell="M116" sqref="M116"/>
    </sheetView>
  </sheetViews>
  <sheetFormatPr defaultRowHeight="12.75" x14ac:dyDescent="0.2"/>
  <cols>
    <col min="1" max="4" width="7.140625" style="22" customWidth="1"/>
    <col min="5" max="12" width="5.28515625" style="22" customWidth="1"/>
    <col min="13" max="44" width="3.28515625" style="22" customWidth="1"/>
    <col min="45" max="16384" width="9.140625" style="22"/>
  </cols>
  <sheetData>
    <row r="1" spans="1:44" ht="30" customHeight="1" x14ac:dyDescent="0.2">
      <c r="A1" s="201" t="s">
        <v>242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30" t="s">
        <v>3</v>
      </c>
      <c r="B5" s="27" t="s">
        <v>4</v>
      </c>
      <c r="C5" s="27" t="s">
        <v>5</v>
      </c>
      <c r="D5" s="23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28" t="s">
        <v>15</v>
      </c>
      <c r="B6" s="25">
        <v>63</v>
      </c>
      <c r="C6" s="26">
        <v>4.6999998390674591E-2</v>
      </c>
      <c r="D6" s="6">
        <v>0.19499999284744263</v>
      </c>
      <c r="E6" s="111">
        <v>110</v>
      </c>
      <c r="F6" s="112"/>
      <c r="G6" s="113" t="s">
        <v>243</v>
      </c>
      <c r="H6" s="113"/>
      <c r="I6" s="195">
        <v>0.25200000405311584</v>
      </c>
      <c r="J6" s="195"/>
      <c r="K6" s="195">
        <v>10.520000457763672</v>
      </c>
      <c r="L6" s="196"/>
      <c r="M6" s="220">
        <f>IF(OR(M39=0,O6=0),0,ABS(1000*O6/(SQRT(3)*M39*COS(ATAN(Q6/O6)))))</f>
        <v>34.521356496185319</v>
      </c>
      <c r="N6" s="221"/>
      <c r="O6" s="182">
        <f>M31</f>
        <v>7.0501111095518239</v>
      </c>
      <c r="P6" s="182"/>
      <c r="Q6" s="182">
        <f>R31</f>
        <v>0.27682221863004897</v>
      </c>
      <c r="R6" s="182"/>
      <c r="S6" s="183">
        <f>IF(O6=0,0,COS(ATAN(Q6/O6)))</f>
        <v>0.99923002229469626</v>
      </c>
      <c r="T6" s="184"/>
      <c r="U6" s="222">
        <f>IF(OR(U39=0,W6=0),0,ABS(1000*W6/(SQRT(3)*U39*COS(ATAN(Y6/W6)))))</f>
        <v>8.3359048797125261</v>
      </c>
      <c r="V6" s="221"/>
      <c r="W6" s="182">
        <f>U31</f>
        <v>1.4471555301015759</v>
      </c>
      <c r="X6" s="182"/>
      <c r="Y6" s="182">
        <f>Z31</f>
        <v>0.89909109207630156</v>
      </c>
      <c r="Z6" s="182"/>
      <c r="AA6" s="183">
        <f>IF(W6=0,0,COS(ATAN(Y6/W6)))</f>
        <v>0.84941479966393674</v>
      </c>
      <c r="AB6" s="184"/>
      <c r="AC6" s="222">
        <f>IF(OR(AC39=0,AE6=0),0,ABS(1000*AE6/(SQRT(3)*AC39*COS(ATAN(AG6/AE6)))))</f>
        <v>52.370412012436141</v>
      </c>
      <c r="AD6" s="221"/>
      <c r="AE6" s="182">
        <f>AC31</f>
        <v>10.554124442945469</v>
      </c>
      <c r="AF6" s="182"/>
      <c r="AG6" s="182">
        <f>AH31</f>
        <v>1.7823728659362792</v>
      </c>
      <c r="AH6" s="182"/>
      <c r="AI6" s="183">
        <f>IF(AE6=0,0,COS(ATAN(AG6/AE6)))</f>
        <v>0.9860378482849167</v>
      </c>
      <c r="AJ6" s="184"/>
      <c r="AK6" s="222">
        <f>IF(OR(AK39=0,AM6=0),0,ABS(1000*AM6/(SQRT(3)*AK39*COS(ATAN(AO6/AM6)))))</f>
        <v>31.421685137698621</v>
      </c>
      <c r="AL6" s="221"/>
      <c r="AM6" s="182">
        <f>AK31</f>
        <v>6.3495513004292086</v>
      </c>
      <c r="AN6" s="182"/>
      <c r="AO6" s="182">
        <f>AP31</f>
        <v>0.9620942100534442</v>
      </c>
      <c r="AP6" s="182"/>
      <c r="AQ6" s="183">
        <f>IF(AM6=0,0,COS(ATAN(AO6/AM6)))</f>
        <v>0.98871455899710603</v>
      </c>
      <c r="AR6" s="184"/>
    </row>
    <row r="7" spans="1:44" x14ac:dyDescent="0.2">
      <c r="A7" s="185"/>
      <c r="B7" s="186"/>
      <c r="C7" s="186"/>
      <c r="D7" s="187"/>
      <c r="E7" s="104">
        <v>35</v>
      </c>
      <c r="F7" s="105"/>
      <c r="G7" s="106" t="s">
        <v>16</v>
      </c>
      <c r="H7" s="106"/>
      <c r="I7" s="190">
        <f>I6</f>
        <v>0.25200000405311584</v>
      </c>
      <c r="J7" s="190"/>
      <c r="K7" s="190">
        <f>K6</f>
        <v>10.520000457763672</v>
      </c>
      <c r="L7" s="191"/>
      <c r="M7" s="212">
        <f>IF(OR(M41=0,O7=0),0,ABS(1000*O7/(SQRT(3)*M41*COS(ATAN(Q7/O7)))))</f>
        <v>115.47005383792516</v>
      </c>
      <c r="N7" s="210"/>
      <c r="O7" s="211">
        <v>7</v>
      </c>
      <c r="P7" s="211"/>
      <c r="Q7" s="211">
        <v>0</v>
      </c>
      <c r="R7" s="211"/>
      <c r="S7" s="207">
        <f>IF(O7=0,0,COS(ATAN(Q7/O7)))</f>
        <v>1</v>
      </c>
      <c r="T7" s="208"/>
      <c r="U7" s="209">
        <f>IF(OR(U41=0,W7=0),0,ABS(1000*W7/(SQRT(3)*U41*COS(ATAN(Y7/W7)))))</f>
        <v>26.579297021329733</v>
      </c>
      <c r="V7" s="210"/>
      <c r="W7" s="211">
        <v>1.3999999761581421</v>
      </c>
      <c r="X7" s="211"/>
      <c r="Y7" s="211">
        <v>0.69999998807907104</v>
      </c>
      <c r="Z7" s="211"/>
      <c r="AA7" s="207">
        <f>IF(W7=0,0,COS(ATAN(Y7/W7)))</f>
        <v>0.89442719099991586</v>
      </c>
      <c r="AB7" s="208"/>
      <c r="AC7" s="209">
        <f>IF(OR(AC41=0,AE7=0),0,ABS(1000*AE7/(SQRT(3)*AC41*COS(ATAN(AG7/AE7)))))</f>
        <v>174.73789890910362</v>
      </c>
      <c r="AD7" s="210"/>
      <c r="AE7" s="211">
        <v>10.5</v>
      </c>
      <c r="AF7" s="211"/>
      <c r="AG7" s="211">
        <v>1.3999999761581421</v>
      </c>
      <c r="AH7" s="211"/>
      <c r="AI7" s="207">
        <f>IF(AE7=0,0,COS(ATAN(AG7/AE7)))</f>
        <v>0.99122790097749069</v>
      </c>
      <c r="AJ7" s="208"/>
      <c r="AK7" s="209">
        <f>IF(OR(AK41=0,AM7=0),0,ABS(1000*AM7/(SQRT(3)*AK41*COS(ATAN(AO7/AM7)))))</f>
        <v>104.56258404773736</v>
      </c>
      <c r="AL7" s="210"/>
      <c r="AM7" s="211">
        <v>6.3000001907348633</v>
      </c>
      <c r="AN7" s="211"/>
      <c r="AO7" s="211">
        <v>0.69999998807907104</v>
      </c>
      <c r="AP7" s="211"/>
      <c r="AQ7" s="207">
        <f>IF(AM7=0,0,COS(ATAN(AO7/AM7)))</f>
        <v>0.99388373524698403</v>
      </c>
      <c r="AR7" s="208"/>
    </row>
    <row r="8" spans="1:44" ht="15.75" customHeight="1" thickBot="1" x14ac:dyDescent="0.25">
      <c r="A8" s="188"/>
      <c r="B8" s="189"/>
      <c r="C8" s="189"/>
      <c r="D8" s="189"/>
      <c r="E8" s="175" t="s">
        <v>17</v>
      </c>
      <c r="F8" s="176"/>
      <c r="G8" s="176"/>
      <c r="H8" s="176"/>
      <c r="I8" s="176"/>
      <c r="J8" s="176"/>
      <c r="K8" s="176"/>
      <c r="L8" s="181"/>
      <c r="M8" s="176">
        <v>1</v>
      </c>
      <c r="N8" s="176"/>
      <c r="O8" s="176"/>
      <c r="P8" s="160" t="s">
        <v>18</v>
      </c>
      <c r="Q8" s="160"/>
      <c r="R8" s="173"/>
      <c r="S8" s="173"/>
      <c r="T8" s="174"/>
      <c r="U8" s="175">
        <v>1</v>
      </c>
      <c r="V8" s="176"/>
      <c r="W8" s="176"/>
      <c r="X8" s="160" t="s">
        <v>18</v>
      </c>
      <c r="Y8" s="160"/>
      <c r="Z8" s="173"/>
      <c r="AA8" s="173"/>
      <c r="AB8" s="174"/>
      <c r="AC8" s="175">
        <v>1</v>
      </c>
      <c r="AD8" s="176"/>
      <c r="AE8" s="176"/>
      <c r="AF8" s="160" t="s">
        <v>18</v>
      </c>
      <c r="AG8" s="160"/>
      <c r="AH8" s="173"/>
      <c r="AI8" s="173"/>
      <c r="AJ8" s="174"/>
      <c r="AK8" s="175">
        <v>1</v>
      </c>
      <c r="AL8" s="176"/>
      <c r="AM8" s="176"/>
      <c r="AN8" s="160" t="s">
        <v>18</v>
      </c>
      <c r="AO8" s="160"/>
      <c r="AP8" s="173"/>
      <c r="AQ8" s="173"/>
      <c r="AR8" s="174"/>
    </row>
    <row r="9" spans="1:44" x14ac:dyDescent="0.2">
      <c r="A9" s="28" t="s">
        <v>19</v>
      </c>
      <c r="B9" s="25">
        <v>63</v>
      </c>
      <c r="C9" s="26">
        <v>4.6000000089406967E-2</v>
      </c>
      <c r="D9" s="6">
        <v>0.31499999761581421</v>
      </c>
      <c r="E9" s="111">
        <v>110</v>
      </c>
      <c r="F9" s="112"/>
      <c r="G9" s="113" t="s">
        <v>244</v>
      </c>
      <c r="H9" s="113"/>
      <c r="I9" s="195">
        <v>0.25</v>
      </c>
      <c r="J9" s="195"/>
      <c r="K9" s="195">
        <v>10.340000152587891</v>
      </c>
      <c r="L9" s="196"/>
      <c r="M9" s="220">
        <f>IF(OR(M40=0,O9=0),0,ABS(1000*O9/(SQRT(3)*M40*COS(ATAN(Q9/O9)))))</f>
        <v>35.13957014244879</v>
      </c>
      <c r="N9" s="221"/>
      <c r="O9" s="182">
        <f>M32</f>
        <v>7.0490864198424932</v>
      </c>
      <c r="P9" s="182"/>
      <c r="Q9" s="182">
        <f>R32</f>
        <v>0.39542222102483116</v>
      </c>
      <c r="R9" s="182"/>
      <c r="S9" s="183">
        <f>IF(O9=0,0,COS(ATAN(Q9/O9)))</f>
        <v>0.99843034935251673</v>
      </c>
      <c r="T9" s="184"/>
      <c r="U9" s="222">
        <f>IF(OR(U40=0,W9=0),0,ABS(1000*W9/(SQRT(3)*U40*COS(ATAN(Y9/W9)))))</f>
        <v>77.546322562802501</v>
      </c>
      <c r="V9" s="221"/>
      <c r="W9" s="182">
        <f>U32</f>
        <v>15.461215667237102</v>
      </c>
      <c r="X9" s="182"/>
      <c r="Y9" s="182">
        <f>Z32</f>
        <v>2.8114814437137179</v>
      </c>
      <c r="Z9" s="182"/>
      <c r="AA9" s="183">
        <f>IF(W9=0,0,COS(ATAN(Y9/W9)))</f>
        <v>0.98386597516929586</v>
      </c>
      <c r="AB9" s="184"/>
      <c r="AC9" s="222">
        <f>IF(OR(AC40=0,AE9=0),0,ABS(1000*AE9/(SQRT(3)*AC40*COS(ATAN(AG9/AE9)))))</f>
        <v>25.909488342018008</v>
      </c>
      <c r="AD9" s="221"/>
      <c r="AE9" s="182">
        <f>AC32</f>
        <v>4.9476358979806383</v>
      </c>
      <c r="AF9" s="182"/>
      <c r="AG9" s="182">
        <f>AH32</f>
        <v>1.7576237536051009</v>
      </c>
      <c r="AH9" s="182"/>
      <c r="AI9" s="183">
        <f>IF(AE9=0,0,COS(ATAN(AG9/AE9)))</f>
        <v>0.94230697575796463</v>
      </c>
      <c r="AJ9" s="184"/>
      <c r="AK9" s="222">
        <f>IF(OR(AK40=0,AM9=0),0,ABS(1000*AM9/(SQRT(3)*AK40*COS(ATAN(AO9/AM9)))))</f>
        <v>42.671102754975998</v>
      </c>
      <c r="AL9" s="221"/>
      <c r="AM9" s="182">
        <f>AK32</f>
        <v>8.4505675194463716</v>
      </c>
      <c r="AN9" s="182"/>
      <c r="AO9" s="182">
        <f>AP32</f>
        <v>1.8340248537913428</v>
      </c>
      <c r="AP9" s="182"/>
      <c r="AQ9" s="183">
        <f>IF(AM9=0,0,COS(ATAN(AO9/AM9)))</f>
        <v>0.97724964298249928</v>
      </c>
      <c r="AR9" s="184"/>
    </row>
    <row r="10" spans="1:44" x14ac:dyDescent="0.2">
      <c r="A10" s="185"/>
      <c r="B10" s="186"/>
      <c r="C10" s="186"/>
      <c r="D10" s="187"/>
      <c r="E10" s="104">
        <v>35</v>
      </c>
      <c r="F10" s="105"/>
      <c r="G10" s="106" t="s">
        <v>20</v>
      </c>
      <c r="H10" s="106"/>
      <c r="I10" s="190">
        <f>I9</f>
        <v>0.25</v>
      </c>
      <c r="J10" s="190"/>
      <c r="K10" s="190">
        <f>K9</f>
        <v>10.340000152587891</v>
      </c>
      <c r="L10" s="191"/>
      <c r="M10" s="212">
        <f>IF(OR(M42=0,O10=0),0,ABS(1000*O10/(SQRT(3)*M42*COS(ATAN(Q10/O10)))))</f>
        <v>115.47005383792516</v>
      </c>
      <c r="N10" s="210"/>
      <c r="O10" s="211">
        <v>7</v>
      </c>
      <c r="P10" s="211"/>
      <c r="Q10" s="211">
        <v>0</v>
      </c>
      <c r="R10" s="211"/>
      <c r="S10" s="207">
        <f>IF(O10=0,0,COS(ATAN(Q10/O10)))</f>
        <v>1</v>
      </c>
      <c r="T10" s="208"/>
      <c r="U10" s="209">
        <f>IF(OR(U42=0,W10=0),0,ABS(1000*W10/(SQRT(3)*U42*COS(ATAN(Y10/W10)))))</f>
        <v>256.38512052625521</v>
      </c>
      <c r="V10" s="210"/>
      <c r="W10" s="211">
        <v>15.399999618530273</v>
      </c>
      <c r="X10" s="211"/>
      <c r="Y10" s="211">
        <v>2.0999999046325684</v>
      </c>
      <c r="Z10" s="211"/>
      <c r="AA10" s="207">
        <f>IF(W10=0,0,COS(ATAN(Y10/W10)))</f>
        <v>0.99083016841768057</v>
      </c>
      <c r="AB10" s="208"/>
      <c r="AC10" s="209">
        <f>IF(OR(AC42=0,AE10=0),0,ABS(1000*AE10/(SQRT(3)*AC42*COS(ATAN(AG10/AE10)))))</f>
        <v>84.063469490704435</v>
      </c>
      <c r="AD10" s="210"/>
      <c r="AE10" s="211">
        <v>4.9000000953674316</v>
      </c>
      <c r="AF10" s="211"/>
      <c r="AG10" s="211">
        <v>1.3999999761581421</v>
      </c>
      <c r="AH10" s="211"/>
      <c r="AI10" s="207">
        <f>IF(AE10=0,0,COS(ATAN(AG10/AE10)))</f>
        <v>0.96152395028901527</v>
      </c>
      <c r="AJ10" s="208"/>
      <c r="AK10" s="209">
        <f>IF(OR(AK42=0,AM10=0),0,ABS(1000*AM10/(SQRT(3)*AK42*COS(ATAN(AO10/AM10)))))</f>
        <v>144.60700583793974</v>
      </c>
      <c r="AL10" s="210"/>
      <c r="AM10" s="211">
        <v>8.3999996185302734</v>
      </c>
      <c r="AN10" s="211"/>
      <c r="AO10" s="211">
        <v>1.3999999761581421</v>
      </c>
      <c r="AP10" s="211"/>
      <c r="AQ10" s="207">
        <f>IF(AM10=0,0,COS(ATAN(AO10/AM10)))</f>
        <v>0.98639392307546858</v>
      </c>
      <c r="AR10" s="208"/>
    </row>
    <row r="11" spans="1:44" ht="15.75" customHeight="1" thickBot="1" x14ac:dyDescent="0.25">
      <c r="A11" s="188"/>
      <c r="B11" s="189"/>
      <c r="C11" s="189"/>
      <c r="D11" s="189"/>
      <c r="E11" s="175" t="s">
        <v>17</v>
      </c>
      <c r="F11" s="176"/>
      <c r="G11" s="176"/>
      <c r="H11" s="176"/>
      <c r="I11" s="176"/>
      <c r="J11" s="176"/>
      <c r="K11" s="176"/>
      <c r="L11" s="181"/>
      <c r="M11" s="176">
        <v>1</v>
      </c>
      <c r="N11" s="176"/>
      <c r="O11" s="176"/>
      <c r="P11" s="160" t="s">
        <v>18</v>
      </c>
      <c r="Q11" s="160"/>
      <c r="R11" s="173"/>
      <c r="S11" s="173"/>
      <c r="T11" s="174"/>
      <c r="U11" s="175">
        <v>1</v>
      </c>
      <c r="V11" s="176"/>
      <c r="W11" s="176"/>
      <c r="X11" s="160" t="s">
        <v>18</v>
      </c>
      <c r="Y11" s="160"/>
      <c r="Z11" s="173"/>
      <c r="AA11" s="173"/>
      <c r="AB11" s="174"/>
      <c r="AC11" s="175">
        <v>1</v>
      </c>
      <c r="AD11" s="176"/>
      <c r="AE11" s="176"/>
      <c r="AF11" s="160" t="s">
        <v>18</v>
      </c>
      <c r="AG11" s="160"/>
      <c r="AH11" s="173"/>
      <c r="AI11" s="173"/>
      <c r="AJ11" s="174"/>
      <c r="AK11" s="175">
        <v>1</v>
      </c>
      <c r="AL11" s="176"/>
      <c r="AM11" s="176"/>
      <c r="AN11" s="160" t="s">
        <v>18</v>
      </c>
      <c r="AO11" s="160"/>
      <c r="AP11" s="173"/>
      <c r="AQ11" s="173"/>
      <c r="AR11" s="174"/>
    </row>
    <row r="12" spans="1:44" x14ac:dyDescent="0.2">
      <c r="A12" s="28" t="s">
        <v>245</v>
      </c>
      <c r="B12" s="25">
        <v>40</v>
      </c>
      <c r="C12" s="26">
        <v>3.2000001519918442E-2</v>
      </c>
      <c r="D12" s="6">
        <v>0.12399999797344208</v>
      </c>
      <c r="E12" s="111">
        <v>110</v>
      </c>
      <c r="F12" s="112"/>
      <c r="G12" s="113" t="s">
        <v>243</v>
      </c>
      <c r="H12" s="113"/>
      <c r="I12" s="195">
        <v>0.16699999570846558</v>
      </c>
      <c r="J12" s="195"/>
      <c r="K12" s="195">
        <v>10.470000267028809</v>
      </c>
      <c r="L12" s="196"/>
      <c r="M12" s="220">
        <f>IF(OR(M39=0,O12=0),0,ABS(1000*O12/(SQRT(3)*M39*COS(ATAN(Q12/O12)))))</f>
        <v>42.741587511337848</v>
      </c>
      <c r="N12" s="221"/>
      <c r="O12" s="182">
        <f>M33</f>
        <v>6.2795272738800065</v>
      </c>
      <c r="P12" s="182"/>
      <c r="Q12" s="182">
        <f>R33</f>
        <v>6.0727617826709066</v>
      </c>
      <c r="R12" s="182"/>
      <c r="S12" s="183">
        <f>IF(O12=0,0,COS(ATAN(Q12/O12)))</f>
        <v>0.71884237047212052</v>
      </c>
      <c r="T12" s="184"/>
      <c r="U12" s="222">
        <f>IF(OR(U39=0,W12=0),0,ABS(1000*W12/(SQRT(3)*U39*COS(ATAN(Y12/W12)))))</f>
        <v>33.387349775979345</v>
      </c>
      <c r="V12" s="221"/>
      <c r="W12" s="182">
        <f>U33</f>
        <v>5.7966414348077988</v>
      </c>
      <c r="X12" s="182"/>
      <c r="Y12" s="182">
        <f>Z33</f>
        <v>3.6003927952968677</v>
      </c>
      <c r="Z12" s="182"/>
      <c r="AA12" s="183">
        <f>IF(W12=0,0,COS(ATAN(Y12/W12)))</f>
        <v>0.84947745108817585</v>
      </c>
      <c r="AB12" s="184"/>
      <c r="AC12" s="222">
        <f>IF(OR(AC39=0,AE12=0),0,ABS(1000*AE12/(SQRT(3)*AC39*COS(ATAN(AG12/AE12)))))</f>
        <v>48.223699120658729</v>
      </c>
      <c r="AD12" s="221"/>
      <c r="AE12" s="182">
        <f>AC33</f>
        <v>7.7216193878125665</v>
      </c>
      <c r="AF12" s="182"/>
      <c r="AG12" s="182">
        <f>AH33</f>
        <v>6.1252290473859796</v>
      </c>
      <c r="AH12" s="182"/>
      <c r="AI12" s="183">
        <f>IF(AE12=0,0,COS(ATAN(AG12/AE12)))</f>
        <v>0.78343908637665738</v>
      </c>
      <c r="AJ12" s="184"/>
      <c r="AK12" s="222">
        <f>IF(OR(AK39=0,AM12=0),0,ABS(1000*AM12/(SQRT(3)*AK39*COS(ATAN(AO12/AM12)))))</f>
        <v>42.741587511337848</v>
      </c>
      <c r="AL12" s="221"/>
      <c r="AM12" s="182">
        <f>AK33</f>
        <v>6.2795272738800065</v>
      </c>
      <c r="AN12" s="182"/>
      <c r="AO12" s="182">
        <f>AP33</f>
        <v>6.0727617826709066</v>
      </c>
      <c r="AP12" s="182"/>
      <c r="AQ12" s="183">
        <f>IF(AM12=0,0,COS(ATAN(AO12/AM12)))</f>
        <v>0.71884237047212052</v>
      </c>
      <c r="AR12" s="184"/>
    </row>
    <row r="13" spans="1:44" x14ac:dyDescent="0.2">
      <c r="A13" s="185"/>
      <c r="B13" s="186"/>
      <c r="C13" s="186"/>
      <c r="D13" s="187"/>
      <c r="E13" s="104">
        <v>6</v>
      </c>
      <c r="F13" s="105"/>
      <c r="G13" s="106" t="s">
        <v>16</v>
      </c>
      <c r="H13" s="106"/>
      <c r="I13" s="190">
        <f>I12</f>
        <v>0.16699999570846558</v>
      </c>
      <c r="J13" s="190"/>
      <c r="K13" s="190">
        <f>K12</f>
        <v>10.470000267028809</v>
      </c>
      <c r="L13" s="191"/>
      <c r="M13" s="212">
        <f>IF(OR(M44=0,O13=0),0,ABS(1000*O13/(SQRT(3)*M44*COS(ATAN(Q13/O13)))))</f>
        <v>591.80598389655836</v>
      </c>
      <c r="N13" s="210"/>
      <c r="O13" s="211">
        <v>4.8000001907348633</v>
      </c>
      <c r="P13" s="211"/>
      <c r="Q13" s="211">
        <v>4.320000171661377</v>
      </c>
      <c r="R13" s="211"/>
      <c r="S13" s="207">
        <f>IF(O13=0,0,COS(ATAN(Q13/O13)))</f>
        <v>0.74329414624716639</v>
      </c>
      <c r="T13" s="208"/>
      <c r="U13" s="209">
        <f>IF(OR(U44=0,W13=0),0,ABS(1000*W13/(SQRT(3)*U44*COS(ATAN(Y13/W13)))))</f>
        <v>545.60969055600992</v>
      </c>
      <c r="V13" s="210"/>
      <c r="W13" s="211">
        <v>4.8000001907348633</v>
      </c>
      <c r="X13" s="211"/>
      <c r="Y13" s="211">
        <v>3.3599998950958252</v>
      </c>
      <c r="Z13" s="211"/>
      <c r="AA13" s="207">
        <f>IF(W13=0,0,COS(ATAN(Y13/W13)))</f>
        <v>0.81923193963594088</v>
      </c>
      <c r="AB13" s="208"/>
      <c r="AC13" s="209">
        <f>IF(OR(AC44=0,AE13=0),0,ABS(1000*AE13/(SQRT(3)*AC44*COS(ATAN(AG13/AE13)))))</f>
        <v>670.47132761754835</v>
      </c>
      <c r="AD13" s="210"/>
      <c r="AE13" s="211">
        <v>5.7600002288818359</v>
      </c>
      <c r="AF13" s="211"/>
      <c r="AG13" s="211">
        <v>4.320000171661377</v>
      </c>
      <c r="AH13" s="211"/>
      <c r="AI13" s="207">
        <f>IF(AE13=0,0,COS(ATAN(AG13/AE13)))</f>
        <v>0.8</v>
      </c>
      <c r="AJ13" s="208"/>
      <c r="AK13" s="209">
        <f>IF(OR(AK44=0,AM13=0),0,ABS(1000*AM13/(SQRT(3)*AK44*COS(ATAN(AO13/AM13)))))</f>
        <v>601.35127840725886</v>
      </c>
      <c r="AL13" s="210"/>
      <c r="AM13" s="211">
        <v>4.8000001907348633</v>
      </c>
      <c r="AN13" s="211"/>
      <c r="AO13" s="211">
        <v>4.320000171661377</v>
      </c>
      <c r="AP13" s="211"/>
      <c r="AQ13" s="207">
        <f>IF(AM13=0,0,COS(ATAN(AO13/AM13)))</f>
        <v>0.74329414624716639</v>
      </c>
      <c r="AR13" s="208"/>
    </row>
    <row r="14" spans="1:44" x14ac:dyDescent="0.2">
      <c r="A14" s="185"/>
      <c r="B14" s="186"/>
      <c r="C14" s="186"/>
      <c r="D14" s="187"/>
      <c r="E14" s="104">
        <v>6</v>
      </c>
      <c r="F14" s="105"/>
      <c r="G14" s="106" t="s">
        <v>83</v>
      </c>
      <c r="H14" s="106"/>
      <c r="I14" s="190">
        <f>I12</f>
        <v>0.16699999570846558</v>
      </c>
      <c r="J14" s="190"/>
      <c r="K14" s="190">
        <f>K12</f>
        <v>10.470000267028809</v>
      </c>
      <c r="L14" s="191"/>
      <c r="M14" s="212">
        <f>IF(OR(M46=0,O14=0),0,ABS(1000*O14/(SQRT(3)*M46*COS(ATAN(Q14/O14)))))</f>
        <v>186.62779169203307</v>
      </c>
      <c r="N14" s="210"/>
      <c r="O14" s="211">
        <v>1.440000057220459</v>
      </c>
      <c r="P14" s="211"/>
      <c r="Q14" s="211">
        <v>1.440000057220459</v>
      </c>
      <c r="R14" s="211"/>
      <c r="S14" s="207">
        <f>IF(O14=0,0,COS(ATAN(Q14/O14)))</f>
        <v>0.70710678118654757</v>
      </c>
      <c r="T14" s="208"/>
      <c r="U14" s="209">
        <f>IF(OR(U46=0,W14=0),0,ABS(1000*W14/(SQRT(3)*U46*COS(ATAN(Y14/W14)))))</f>
        <v>87.977179246529005</v>
      </c>
      <c r="V14" s="210"/>
      <c r="W14" s="211">
        <v>0.95999997854232788</v>
      </c>
      <c r="X14" s="211"/>
      <c r="Y14" s="211">
        <v>0</v>
      </c>
      <c r="Z14" s="211"/>
      <c r="AA14" s="207">
        <f>IF(W14=0,0,COS(ATAN(Y14/W14)))</f>
        <v>1</v>
      </c>
      <c r="AB14" s="208"/>
      <c r="AC14" s="209">
        <f>IF(OR(AC46=0,AE14=0),0,ABS(1000*AE14/(SQRT(3)*AC46*COS(ATAN(AG14/AE14)))))</f>
        <v>219.94295303243069</v>
      </c>
      <c r="AD14" s="210"/>
      <c r="AE14" s="211">
        <v>1.9199999570846558</v>
      </c>
      <c r="AF14" s="211"/>
      <c r="AG14" s="211">
        <v>1.440000057220459</v>
      </c>
      <c r="AH14" s="211"/>
      <c r="AI14" s="207">
        <f>IF(AE14=0,0,COS(ATAN(AG14/AE14)))</f>
        <v>0.79999998211860623</v>
      </c>
      <c r="AJ14" s="208"/>
      <c r="AK14" s="209">
        <f>IF(OR(AK46=0,AM14=0),0,ABS(1000*AM14/(SQRT(3)*AK46*COS(ATAN(AO14/AM14)))))</f>
        <v>186.62779169203307</v>
      </c>
      <c r="AL14" s="210"/>
      <c r="AM14" s="211">
        <v>1.440000057220459</v>
      </c>
      <c r="AN14" s="211"/>
      <c r="AO14" s="211">
        <v>1.440000057220459</v>
      </c>
      <c r="AP14" s="211"/>
      <c r="AQ14" s="207">
        <f>IF(AM14=0,0,COS(ATAN(AO14/AM14)))</f>
        <v>0.70710678118654757</v>
      </c>
      <c r="AR14" s="208"/>
    </row>
    <row r="15" spans="1:44" ht="15.75" customHeight="1" thickBot="1" x14ac:dyDescent="0.25">
      <c r="A15" s="188"/>
      <c r="B15" s="189"/>
      <c r="C15" s="189"/>
      <c r="D15" s="189"/>
      <c r="E15" s="175" t="s">
        <v>17</v>
      </c>
      <c r="F15" s="176"/>
      <c r="G15" s="176"/>
      <c r="H15" s="176"/>
      <c r="I15" s="176"/>
      <c r="J15" s="176"/>
      <c r="K15" s="176"/>
      <c r="L15" s="181"/>
      <c r="M15" s="176">
        <v>1</v>
      </c>
      <c r="N15" s="176"/>
      <c r="O15" s="176"/>
      <c r="P15" s="160" t="s">
        <v>18</v>
      </c>
      <c r="Q15" s="160"/>
      <c r="R15" s="173"/>
      <c r="S15" s="173"/>
      <c r="T15" s="174"/>
      <c r="U15" s="175">
        <v>1</v>
      </c>
      <c r="V15" s="176"/>
      <c r="W15" s="176"/>
      <c r="X15" s="160" t="s">
        <v>18</v>
      </c>
      <c r="Y15" s="160"/>
      <c r="Z15" s="173"/>
      <c r="AA15" s="173"/>
      <c r="AB15" s="174"/>
      <c r="AC15" s="175">
        <v>1</v>
      </c>
      <c r="AD15" s="176"/>
      <c r="AE15" s="176"/>
      <c r="AF15" s="160" t="s">
        <v>18</v>
      </c>
      <c r="AG15" s="160"/>
      <c r="AH15" s="173"/>
      <c r="AI15" s="173"/>
      <c r="AJ15" s="174"/>
      <c r="AK15" s="175">
        <v>1</v>
      </c>
      <c r="AL15" s="176"/>
      <c r="AM15" s="176"/>
      <c r="AN15" s="160" t="s">
        <v>18</v>
      </c>
      <c r="AO15" s="160"/>
      <c r="AP15" s="173"/>
      <c r="AQ15" s="173"/>
      <c r="AR15" s="174"/>
    </row>
    <row r="16" spans="1:44" x14ac:dyDescent="0.2">
      <c r="A16" s="28" t="s">
        <v>246</v>
      </c>
      <c r="B16" s="25">
        <v>40</v>
      </c>
      <c r="C16" s="26">
        <v>3.2000001519918442E-2</v>
      </c>
      <c r="D16" s="6">
        <v>0.14399999380111694</v>
      </c>
      <c r="E16" s="111">
        <v>110</v>
      </c>
      <c r="F16" s="112"/>
      <c r="G16" s="113" t="s">
        <v>244</v>
      </c>
      <c r="H16" s="113"/>
      <c r="I16" s="195">
        <v>0.17599999904632568</v>
      </c>
      <c r="J16" s="195"/>
      <c r="K16" s="195">
        <v>10.520000457763672</v>
      </c>
      <c r="L16" s="196"/>
      <c r="M16" s="220">
        <f>IF(OR(M40=0,O16=0),0,ABS(1000*O16/(SQRT(3)*M40*COS(ATAN(Q16/O16)))))</f>
        <v>52.34333587332857</v>
      </c>
      <c r="N16" s="221"/>
      <c r="O16" s="182">
        <f>M34</f>
        <v>7.7234556759570827</v>
      </c>
      <c r="P16" s="182"/>
      <c r="Q16" s="182">
        <f>R34</f>
        <v>7.137890470276063</v>
      </c>
      <c r="R16" s="182"/>
      <c r="S16" s="183">
        <f>IF(O16=0,0,COS(ATAN(Q16/O16)))</f>
        <v>0.73439826958256349</v>
      </c>
      <c r="T16" s="184"/>
      <c r="U16" s="222">
        <f>IF(OR(U40=0,W16=0),0,ABS(1000*W16/(SQRT(3)*U40*COS(ATAN(Y16/W16)))))</f>
        <v>48.426456683692493</v>
      </c>
      <c r="V16" s="221"/>
      <c r="W16" s="182">
        <f>U34</f>
        <v>7.2419858241980339</v>
      </c>
      <c r="X16" s="182"/>
      <c r="Y16" s="182">
        <f>Z34</f>
        <v>6.6227452359968426</v>
      </c>
      <c r="Z16" s="182"/>
      <c r="AA16" s="183">
        <f>IF(W16=0,0,COS(ATAN(Y16/W16)))</f>
        <v>0.73795263524624766</v>
      </c>
      <c r="AB16" s="184"/>
      <c r="AC16" s="222">
        <f>IF(OR(AC40=0,AE16=0),0,ABS(1000*AE16/(SQRT(3)*AC40*COS(ATAN(AG16/AE16)))))</f>
        <v>58.864170460257199</v>
      </c>
      <c r="AD16" s="221"/>
      <c r="AE16" s="182">
        <f>AC34</f>
        <v>8.6866993879862875</v>
      </c>
      <c r="AF16" s="182"/>
      <c r="AG16" s="182">
        <f>AH34</f>
        <v>8.1754523565052803</v>
      </c>
      <c r="AH16" s="182"/>
      <c r="AI16" s="183">
        <f>IF(AE16=0,0,COS(ATAN(AG16/AE16)))</f>
        <v>0.7282110678258894</v>
      </c>
      <c r="AJ16" s="184"/>
      <c r="AK16" s="222">
        <f>IF(OR(AK40=0,AM16=0),0,ABS(1000*AM16/(SQRT(3)*AK40*COS(ATAN(AO16/AM16)))))</f>
        <v>50.263173011531443</v>
      </c>
      <c r="AL16" s="221"/>
      <c r="AM16" s="182">
        <f>AK34</f>
        <v>7.7227713880826476</v>
      </c>
      <c r="AN16" s="182"/>
      <c r="AO16" s="182">
        <f>AP34</f>
        <v>6.6415298686134348</v>
      </c>
      <c r="AP16" s="182"/>
      <c r="AQ16" s="183">
        <f>IF(AM16=0,0,COS(ATAN(AO16/AM16)))</f>
        <v>0.75818779413403192</v>
      </c>
      <c r="AR16" s="184"/>
    </row>
    <row r="17" spans="1:44" x14ac:dyDescent="0.2">
      <c r="A17" s="185"/>
      <c r="B17" s="186"/>
      <c r="C17" s="186"/>
      <c r="D17" s="187"/>
      <c r="E17" s="104">
        <v>6</v>
      </c>
      <c r="F17" s="105"/>
      <c r="G17" s="106" t="s">
        <v>20</v>
      </c>
      <c r="H17" s="106"/>
      <c r="I17" s="190">
        <f>I16</f>
        <v>0.17599999904632568</v>
      </c>
      <c r="J17" s="190"/>
      <c r="K17" s="190">
        <f>K16</f>
        <v>10.520000457763672</v>
      </c>
      <c r="L17" s="191"/>
      <c r="M17" s="212">
        <f>IF(OR(M45=0,O17=0),0,ABS(1000*O17/(SQRT(3)*M45*COS(ATAN(Q17/O17)))))</f>
        <v>248.83704013954022</v>
      </c>
      <c r="N17" s="210"/>
      <c r="O17" s="211">
        <v>1.9199999570846558</v>
      </c>
      <c r="P17" s="211"/>
      <c r="Q17" s="211">
        <v>1.9199999570846558</v>
      </c>
      <c r="R17" s="211"/>
      <c r="S17" s="207">
        <f>IF(O17=0,0,COS(ATAN(Q17/O17)))</f>
        <v>0.70710678118654757</v>
      </c>
      <c r="T17" s="208"/>
      <c r="U17" s="209">
        <f>IF(OR(U45=0,W17=0),0,ABS(1000*W17/(SQRT(3)*U45*COS(ATAN(Y17/W17)))))</f>
        <v>223.49043365847092</v>
      </c>
      <c r="V17" s="210"/>
      <c r="W17" s="211">
        <v>1.440000057220459</v>
      </c>
      <c r="X17" s="211"/>
      <c r="Y17" s="211">
        <v>1.9199999570846558</v>
      </c>
      <c r="Z17" s="211"/>
      <c r="AA17" s="207">
        <f>IF(W17=0,0,COS(ATAN(Y17/W17)))</f>
        <v>0.60000002384185769</v>
      </c>
      <c r="AB17" s="208"/>
      <c r="AC17" s="209">
        <f>IF(OR(AC45=0,AE17=0),0,ABS(1000*AE17/(SQRT(3)*AC45*COS(ATAN(AG17/AE17)))))</f>
        <v>286.20740695677614</v>
      </c>
      <c r="AD17" s="210"/>
      <c r="AE17" s="211">
        <v>2.4000000953674316</v>
      </c>
      <c r="AF17" s="211"/>
      <c r="AG17" s="211">
        <v>1.9199999570846558</v>
      </c>
      <c r="AH17" s="211"/>
      <c r="AI17" s="207">
        <f>IF(AE17=0,0,COS(ATAN(AG17/AE17)))</f>
        <v>0.78086882836311422</v>
      </c>
      <c r="AJ17" s="208"/>
      <c r="AK17" s="209">
        <f>IF(OR(AK45=0,AM17=0),0,ABS(1000*AM17/(SQRT(3)*AK45*COS(ATAN(AO17/AM17)))))</f>
        <v>223.49043365847095</v>
      </c>
      <c r="AL17" s="210"/>
      <c r="AM17" s="211">
        <v>1.9199999570846558</v>
      </c>
      <c r="AN17" s="211"/>
      <c r="AO17" s="211">
        <v>1.440000057220459</v>
      </c>
      <c r="AP17" s="211"/>
      <c r="AQ17" s="207">
        <f>IF(AM17=0,0,COS(ATAN(AO17/AM17)))</f>
        <v>0.79999998211860623</v>
      </c>
      <c r="AR17" s="208"/>
    </row>
    <row r="18" spans="1:44" x14ac:dyDescent="0.2">
      <c r="A18" s="185"/>
      <c r="B18" s="186"/>
      <c r="C18" s="186"/>
      <c r="D18" s="187"/>
      <c r="E18" s="104">
        <v>6</v>
      </c>
      <c r="F18" s="105"/>
      <c r="G18" s="106" t="s">
        <v>84</v>
      </c>
      <c r="H18" s="106"/>
      <c r="I18" s="190">
        <f>I16</f>
        <v>0.17599999904632568</v>
      </c>
      <c r="J18" s="190"/>
      <c r="K18" s="190">
        <f>K16</f>
        <v>10.520000457763672</v>
      </c>
      <c r="L18" s="191"/>
      <c r="M18" s="212">
        <f>IF(OR(M47=0,O18=0),0,ABS(1000*O18/(SQRT(3)*M47*COS(ATAN(Q18/O18)))))</f>
        <v>698.2064625639548</v>
      </c>
      <c r="N18" s="210"/>
      <c r="O18" s="211">
        <v>5.7600002288818359</v>
      </c>
      <c r="P18" s="211"/>
      <c r="Q18" s="211">
        <v>4.8000001907348633</v>
      </c>
      <c r="R18" s="211"/>
      <c r="S18" s="207">
        <f>IF(O18=0,0,COS(ATAN(Q18/O18)))</f>
        <v>0.76822127959737585</v>
      </c>
      <c r="T18" s="208"/>
      <c r="U18" s="209">
        <f>IF(OR(U47=0,W18=0),0,ABS(1000*W18/(SQRT(3)*U47*COS(ATAN(Y18/W18)))))</f>
        <v>659.82888531653509</v>
      </c>
      <c r="V18" s="210"/>
      <c r="W18" s="211">
        <v>5.7600002288818359</v>
      </c>
      <c r="X18" s="211"/>
      <c r="Y18" s="211">
        <v>4.320000171661377</v>
      </c>
      <c r="Z18" s="211"/>
      <c r="AA18" s="207">
        <f>IF(W18=0,0,COS(ATAN(Y18/W18)))</f>
        <v>0.8</v>
      </c>
      <c r="AB18" s="208"/>
      <c r="AC18" s="209">
        <f>IF(OR(AC47=0,AE18=0),0,ABS(1000*AE18/(SQRT(3)*AC47*COS(ATAN(AG18/AE18)))))</f>
        <v>790.78987840261073</v>
      </c>
      <c r="AD18" s="210"/>
      <c r="AE18" s="211">
        <v>6.2399997711181641</v>
      </c>
      <c r="AF18" s="211"/>
      <c r="AG18" s="211">
        <v>5.7600002288818359</v>
      </c>
      <c r="AH18" s="211"/>
      <c r="AI18" s="207">
        <f>IF(AE18=0,0,COS(ATAN(AG18/AE18)))</f>
        <v>0.73480341879448763</v>
      </c>
      <c r="AJ18" s="208"/>
      <c r="AK18" s="209">
        <f>IF(OR(AK47=0,AM18=0),0,ABS(1000*AM18/(SQRT(3)*AK47*COS(ATAN(AO18/AM18)))))</f>
        <v>687.12377835964219</v>
      </c>
      <c r="AL18" s="210"/>
      <c r="AM18" s="211">
        <v>5.7600002288818359</v>
      </c>
      <c r="AN18" s="211"/>
      <c r="AO18" s="211">
        <v>4.8000001907348633</v>
      </c>
      <c r="AP18" s="211"/>
      <c r="AQ18" s="207">
        <f>IF(AM18=0,0,COS(ATAN(AO18/AM18)))</f>
        <v>0.76822127959737585</v>
      </c>
      <c r="AR18" s="208"/>
    </row>
    <row r="19" spans="1:44" ht="15.75" customHeight="1" thickBot="1" x14ac:dyDescent="0.25">
      <c r="A19" s="188"/>
      <c r="B19" s="189"/>
      <c r="C19" s="189"/>
      <c r="D19" s="189"/>
      <c r="E19" s="175" t="s">
        <v>17</v>
      </c>
      <c r="F19" s="176"/>
      <c r="G19" s="176"/>
      <c r="H19" s="176"/>
      <c r="I19" s="176"/>
      <c r="J19" s="176"/>
      <c r="K19" s="176"/>
      <c r="L19" s="181"/>
      <c r="M19" s="176">
        <v>1</v>
      </c>
      <c r="N19" s="176"/>
      <c r="O19" s="176"/>
      <c r="P19" s="160" t="s">
        <v>18</v>
      </c>
      <c r="Q19" s="160"/>
      <c r="R19" s="173"/>
      <c r="S19" s="173"/>
      <c r="T19" s="174"/>
      <c r="U19" s="175">
        <v>1</v>
      </c>
      <c r="V19" s="176"/>
      <c r="W19" s="176"/>
      <c r="X19" s="160" t="s">
        <v>18</v>
      </c>
      <c r="Y19" s="160"/>
      <c r="Z19" s="173"/>
      <c r="AA19" s="173"/>
      <c r="AB19" s="174"/>
      <c r="AC19" s="175">
        <v>1</v>
      </c>
      <c r="AD19" s="176"/>
      <c r="AE19" s="176"/>
      <c r="AF19" s="160" t="s">
        <v>18</v>
      </c>
      <c r="AG19" s="160"/>
      <c r="AH19" s="173"/>
      <c r="AI19" s="173"/>
      <c r="AJ19" s="174"/>
      <c r="AK19" s="175">
        <v>1</v>
      </c>
      <c r="AL19" s="176"/>
      <c r="AM19" s="176"/>
      <c r="AN19" s="160" t="s">
        <v>18</v>
      </c>
      <c r="AO19" s="160"/>
      <c r="AP19" s="173"/>
      <c r="AQ19" s="173"/>
      <c r="AR19" s="174"/>
    </row>
    <row r="20" spans="1:44" x14ac:dyDescent="0.2">
      <c r="A20" s="28" t="s">
        <v>247</v>
      </c>
      <c r="B20" s="25">
        <v>63</v>
      </c>
      <c r="C20" s="26">
        <v>3.2999999821186066E-2</v>
      </c>
      <c r="D20" s="6">
        <v>0.10100000351667404</v>
      </c>
      <c r="E20" s="111">
        <v>110</v>
      </c>
      <c r="F20" s="112"/>
      <c r="G20" s="113" t="s">
        <v>243</v>
      </c>
      <c r="H20" s="113"/>
      <c r="I20" s="195">
        <v>0.22300000488758087</v>
      </c>
      <c r="J20" s="195"/>
      <c r="K20" s="195">
        <v>10.810000419616699</v>
      </c>
      <c r="L20" s="196"/>
      <c r="M20" s="219">
        <v>0</v>
      </c>
      <c r="N20" s="218"/>
      <c r="O20" s="213">
        <v>0</v>
      </c>
      <c r="P20" s="213"/>
      <c r="Q20" s="213">
        <v>0</v>
      </c>
      <c r="R20" s="213"/>
      <c r="S20" s="214">
        <v>0</v>
      </c>
      <c r="T20" s="215"/>
      <c r="U20" s="217">
        <v>0</v>
      </c>
      <c r="V20" s="218"/>
      <c r="W20" s="213">
        <v>0</v>
      </c>
      <c r="X20" s="213"/>
      <c r="Y20" s="213">
        <v>0</v>
      </c>
      <c r="Z20" s="213"/>
      <c r="AA20" s="214">
        <v>0</v>
      </c>
      <c r="AB20" s="215"/>
      <c r="AC20" s="217">
        <v>0</v>
      </c>
      <c r="AD20" s="218"/>
      <c r="AE20" s="213">
        <v>0</v>
      </c>
      <c r="AF20" s="213"/>
      <c r="AG20" s="213">
        <v>0</v>
      </c>
      <c r="AH20" s="213"/>
      <c r="AI20" s="214">
        <v>0</v>
      </c>
      <c r="AJ20" s="215"/>
      <c r="AK20" s="217">
        <v>0</v>
      </c>
      <c r="AL20" s="218"/>
      <c r="AM20" s="213">
        <v>0</v>
      </c>
      <c r="AN20" s="213"/>
      <c r="AO20" s="213">
        <v>0</v>
      </c>
      <c r="AP20" s="213"/>
      <c r="AQ20" s="214">
        <v>0</v>
      </c>
      <c r="AR20" s="215"/>
    </row>
    <row r="21" spans="1:44" x14ac:dyDescent="0.2">
      <c r="A21" s="185"/>
      <c r="B21" s="186"/>
      <c r="C21" s="186"/>
      <c r="D21" s="187"/>
      <c r="E21" s="104">
        <v>35</v>
      </c>
      <c r="F21" s="105"/>
      <c r="G21" s="106" t="s">
        <v>83</v>
      </c>
      <c r="H21" s="106"/>
      <c r="I21" s="190">
        <f>I20</f>
        <v>0.22300000488758087</v>
      </c>
      <c r="J21" s="190"/>
      <c r="K21" s="190">
        <f>K20</f>
        <v>10.810000419616699</v>
      </c>
      <c r="L21" s="191"/>
      <c r="M21" s="216">
        <v>0</v>
      </c>
      <c r="N21" s="62"/>
      <c r="O21" s="59">
        <v>0</v>
      </c>
      <c r="P21" s="59"/>
      <c r="Q21" s="59">
        <v>0</v>
      </c>
      <c r="R21" s="59"/>
      <c r="S21" s="190">
        <v>0</v>
      </c>
      <c r="T21" s="191"/>
      <c r="U21" s="61">
        <v>0</v>
      </c>
      <c r="V21" s="62"/>
      <c r="W21" s="59">
        <v>0</v>
      </c>
      <c r="X21" s="59"/>
      <c r="Y21" s="59">
        <v>0</v>
      </c>
      <c r="Z21" s="59"/>
      <c r="AA21" s="190">
        <v>0</v>
      </c>
      <c r="AB21" s="191"/>
      <c r="AC21" s="61">
        <v>0</v>
      </c>
      <c r="AD21" s="62"/>
      <c r="AE21" s="59">
        <v>0</v>
      </c>
      <c r="AF21" s="59"/>
      <c r="AG21" s="59">
        <v>0</v>
      </c>
      <c r="AH21" s="59"/>
      <c r="AI21" s="190">
        <v>0</v>
      </c>
      <c r="AJ21" s="191"/>
      <c r="AK21" s="61">
        <v>0</v>
      </c>
      <c r="AL21" s="62"/>
      <c r="AM21" s="59">
        <v>0</v>
      </c>
      <c r="AN21" s="59"/>
      <c r="AO21" s="59">
        <v>0</v>
      </c>
      <c r="AP21" s="59"/>
      <c r="AQ21" s="190">
        <v>0</v>
      </c>
      <c r="AR21" s="191"/>
    </row>
    <row r="22" spans="1:44" ht="15.75" customHeight="1" thickBot="1" x14ac:dyDescent="0.25">
      <c r="A22" s="188"/>
      <c r="B22" s="189"/>
      <c r="C22" s="189"/>
      <c r="D22" s="189"/>
      <c r="E22" s="175" t="s">
        <v>17</v>
      </c>
      <c r="F22" s="176"/>
      <c r="G22" s="176"/>
      <c r="H22" s="176"/>
      <c r="I22" s="176"/>
      <c r="J22" s="176"/>
      <c r="K22" s="176"/>
      <c r="L22" s="181"/>
      <c r="M22" s="160" t="s">
        <v>248</v>
      </c>
      <c r="N22" s="160"/>
      <c r="O22" s="160"/>
      <c r="P22" s="160"/>
      <c r="Q22" s="160"/>
      <c r="R22" s="160"/>
      <c r="S22" s="160"/>
      <c r="T22" s="161"/>
      <c r="U22" s="159" t="s">
        <v>248</v>
      </c>
      <c r="V22" s="160"/>
      <c r="W22" s="160"/>
      <c r="X22" s="160"/>
      <c r="Y22" s="160"/>
      <c r="Z22" s="160"/>
      <c r="AA22" s="160"/>
      <c r="AB22" s="161"/>
      <c r="AC22" s="159" t="s">
        <v>248</v>
      </c>
      <c r="AD22" s="160"/>
      <c r="AE22" s="160"/>
      <c r="AF22" s="160"/>
      <c r="AG22" s="160"/>
      <c r="AH22" s="160"/>
      <c r="AI22" s="160"/>
      <c r="AJ22" s="161"/>
      <c r="AK22" s="159" t="s">
        <v>248</v>
      </c>
      <c r="AL22" s="160"/>
      <c r="AM22" s="160"/>
      <c r="AN22" s="160"/>
      <c r="AO22" s="160"/>
      <c r="AP22" s="160"/>
      <c r="AQ22" s="160"/>
      <c r="AR22" s="161"/>
    </row>
    <row r="23" spans="1:44" x14ac:dyDescent="0.2">
      <c r="A23" s="86" t="s">
        <v>21</v>
      </c>
      <c r="B23" s="79"/>
      <c r="C23" s="79"/>
      <c r="D23" s="79"/>
      <c r="E23" s="177" t="s">
        <v>85</v>
      </c>
      <c r="F23" s="113"/>
      <c r="G23" s="113"/>
      <c r="H23" s="113"/>
      <c r="I23" s="113"/>
      <c r="J23" s="113"/>
      <c r="K23" s="113"/>
      <c r="L23" s="114"/>
      <c r="M23" s="178">
        <f>SUM(M6,M9,M12,M16,M20)</f>
        <v>164.74585002330053</v>
      </c>
      <c r="N23" s="167"/>
      <c r="O23" s="171">
        <f>SUM(O6,O9,O12,O16,O20)</f>
        <v>28.102180479231407</v>
      </c>
      <c r="P23" s="167"/>
      <c r="Q23" s="171">
        <f>SUM(Q6,Q9,Q12,Q16,Q20)</f>
        <v>13.88289669260185</v>
      </c>
      <c r="R23" s="167"/>
      <c r="S23" s="167"/>
      <c r="T23" s="168"/>
      <c r="U23" s="172">
        <f>SUM(U6,U9,U12,U16,U20)</f>
        <v>167.69603390218685</v>
      </c>
      <c r="V23" s="167"/>
      <c r="W23" s="171">
        <f>SUM(W6,W9,W12,W16,W20)</f>
        <v>29.94699845634451</v>
      </c>
      <c r="X23" s="167"/>
      <c r="Y23" s="171">
        <f>SUM(Y6,Y9,Y12,Y16,Y20)</f>
        <v>13.933710567083729</v>
      </c>
      <c r="Z23" s="167"/>
      <c r="AA23" s="167"/>
      <c r="AB23" s="168"/>
      <c r="AC23" s="172">
        <f>SUM(AC6,AC9,AC12,AC16,AC20)</f>
        <v>185.36776993537006</v>
      </c>
      <c r="AD23" s="167"/>
      <c r="AE23" s="171">
        <f>SUM(AE6,AE9,AE12,AE16,AE20)</f>
        <v>31.910079116724962</v>
      </c>
      <c r="AF23" s="167"/>
      <c r="AG23" s="171">
        <f>SUM(AG6,AG9,AG12,AG16,AG20)</f>
        <v>17.840678023432638</v>
      </c>
      <c r="AH23" s="167"/>
      <c r="AI23" s="167"/>
      <c r="AJ23" s="168"/>
      <c r="AK23" s="172">
        <f>SUM(AK6,AK9,AK12,AK16,AK20)</f>
        <v>167.09754841554391</v>
      </c>
      <c r="AL23" s="167"/>
      <c r="AM23" s="171">
        <f>SUM(AM6,AM9,AM12,AM16,AM20)</f>
        <v>28.802417481838233</v>
      </c>
      <c r="AN23" s="167"/>
      <c r="AO23" s="171">
        <f>SUM(AO6,AO9,AO12,AO16,AO20)</f>
        <v>15.510410715129129</v>
      </c>
      <c r="AP23" s="167"/>
      <c r="AQ23" s="167"/>
      <c r="AR23" s="168"/>
    </row>
    <row r="24" spans="1:44" x14ac:dyDescent="0.2">
      <c r="A24" s="229"/>
      <c r="B24" s="153"/>
      <c r="C24" s="153"/>
      <c r="D24" s="153"/>
      <c r="E24" s="223" t="s">
        <v>22</v>
      </c>
      <c r="F24" s="106"/>
      <c r="G24" s="106"/>
      <c r="H24" s="106"/>
      <c r="I24" s="106"/>
      <c r="J24" s="106"/>
      <c r="K24" s="106"/>
      <c r="L24" s="107"/>
      <c r="M24" s="224">
        <f>SUM(M7,M10,M21)</f>
        <v>230.94010767585033</v>
      </c>
      <c r="N24" s="225"/>
      <c r="O24" s="226">
        <f>SUM(O7,O10,O21)</f>
        <v>14</v>
      </c>
      <c r="P24" s="225"/>
      <c r="Q24" s="226">
        <f>SUM(Q7,Q10,Q21)</f>
        <v>0</v>
      </c>
      <c r="R24" s="225"/>
      <c r="S24" s="225"/>
      <c r="T24" s="227"/>
      <c r="U24" s="228">
        <f>SUM(U7,U10,U21)</f>
        <v>282.96441754758496</v>
      </c>
      <c r="V24" s="225"/>
      <c r="W24" s="226">
        <f>SUM(W7,W10,W21)</f>
        <v>16.799999594688416</v>
      </c>
      <c r="X24" s="225"/>
      <c r="Y24" s="226">
        <f>SUM(Y7,Y10,Y21)</f>
        <v>2.7999998927116394</v>
      </c>
      <c r="Z24" s="225"/>
      <c r="AA24" s="225"/>
      <c r="AB24" s="227"/>
      <c r="AC24" s="228">
        <f>SUM(AC7,AC10,AC21)</f>
        <v>258.80136839980804</v>
      </c>
      <c r="AD24" s="225"/>
      <c r="AE24" s="226">
        <f>SUM(AE7,AE10,AE21)</f>
        <v>15.400000095367432</v>
      </c>
      <c r="AF24" s="225"/>
      <c r="AG24" s="226">
        <f>SUM(AG7,AG10,AG21)</f>
        <v>2.7999999523162842</v>
      </c>
      <c r="AH24" s="225"/>
      <c r="AI24" s="225"/>
      <c r="AJ24" s="227"/>
      <c r="AK24" s="228">
        <f>SUM(AK7,AK10,AK21)</f>
        <v>249.16958988567711</v>
      </c>
      <c r="AL24" s="225"/>
      <c r="AM24" s="226">
        <f>SUM(AM7,AM10,AM21)</f>
        <v>14.699999809265137</v>
      </c>
      <c r="AN24" s="225"/>
      <c r="AO24" s="226">
        <f>SUM(AO7,AO10,AO21)</f>
        <v>2.0999999642372131</v>
      </c>
      <c r="AP24" s="225"/>
      <c r="AQ24" s="225"/>
      <c r="AR24" s="227"/>
    </row>
    <row r="25" spans="1:44" ht="13.5" thickBot="1" x14ac:dyDescent="0.25">
      <c r="A25" s="87"/>
      <c r="B25" s="82"/>
      <c r="C25" s="82"/>
      <c r="D25" s="82"/>
      <c r="E25" s="169" t="s">
        <v>23</v>
      </c>
      <c r="F25" s="99"/>
      <c r="G25" s="99"/>
      <c r="H25" s="99"/>
      <c r="I25" s="99"/>
      <c r="J25" s="99"/>
      <c r="K25" s="99"/>
      <c r="L25" s="100"/>
      <c r="M25" s="170">
        <f>SUM(M13,M14,M17,M18)</f>
        <v>1725.4772782920863</v>
      </c>
      <c r="N25" s="165"/>
      <c r="O25" s="63">
        <f>SUM(O13,O14,O17,O18)</f>
        <v>13.920000433921814</v>
      </c>
      <c r="P25" s="165"/>
      <c r="Q25" s="63">
        <f>SUM(Q13,Q14,Q17,Q18)</f>
        <v>12.480000376701355</v>
      </c>
      <c r="R25" s="165"/>
      <c r="S25" s="165"/>
      <c r="T25" s="166"/>
      <c r="U25" s="65">
        <f>SUM(U13,U14,U17,U18)</f>
        <v>1516.9061887775449</v>
      </c>
      <c r="V25" s="165"/>
      <c r="W25" s="63">
        <f>SUM(W13,W14,W17,W18)</f>
        <v>12.960000455379486</v>
      </c>
      <c r="X25" s="165"/>
      <c r="Y25" s="63">
        <f>SUM(Y13,Y14,Y17,Y18)</f>
        <v>9.6000000238418579</v>
      </c>
      <c r="Z25" s="165"/>
      <c r="AA25" s="165"/>
      <c r="AB25" s="166"/>
      <c r="AC25" s="65">
        <f>SUM(AC13,AC14,AC17,AC18)</f>
        <v>1967.4115660093657</v>
      </c>
      <c r="AD25" s="165"/>
      <c r="AE25" s="63">
        <f>SUM(AE13,AE14,AE17,AE18)</f>
        <v>16.320000052452087</v>
      </c>
      <c r="AF25" s="165"/>
      <c r="AG25" s="63">
        <f>SUM(AG13,AG14,AG17,AG18)</f>
        <v>13.440000414848328</v>
      </c>
      <c r="AH25" s="165"/>
      <c r="AI25" s="165"/>
      <c r="AJ25" s="166"/>
      <c r="AK25" s="65">
        <f>SUM(AK13,AK14,AK17,AK18)</f>
        <v>1698.5932821174051</v>
      </c>
      <c r="AL25" s="165"/>
      <c r="AM25" s="63">
        <f>SUM(AM13,AM14,AM17,AM18)</f>
        <v>13.920000433921814</v>
      </c>
      <c r="AN25" s="165"/>
      <c r="AO25" s="63">
        <f>SUM(AO13,AO14,AO17,AO18)</f>
        <v>12.000000476837158</v>
      </c>
      <c r="AP25" s="165"/>
      <c r="AQ25" s="165"/>
      <c r="AR25" s="166"/>
    </row>
    <row r="26" spans="1:44" x14ac:dyDescent="0.2">
      <c r="A26" s="86" t="s">
        <v>24</v>
      </c>
      <c r="B26" s="79"/>
      <c r="C26" s="79"/>
      <c r="D26" s="79"/>
      <c r="E26" s="79" t="s">
        <v>25</v>
      </c>
      <c r="F26" s="79"/>
      <c r="G26" s="79"/>
      <c r="H26" s="79"/>
      <c r="I26" s="154" t="s">
        <v>15</v>
      </c>
      <c r="J26" s="155"/>
      <c r="K26" s="155"/>
      <c r="L26" s="156"/>
      <c r="M26" s="163">
        <f>I6*(POWER(O7,2)+POWER(Q7,2))/POWER(B6,2)</f>
        <v>3.1111111611495782E-3</v>
      </c>
      <c r="N26" s="163"/>
      <c r="O26" s="163"/>
      <c r="P26" s="164" t="s">
        <v>26</v>
      </c>
      <c r="Q26" s="164"/>
      <c r="R26" s="157">
        <f>K6*(POWER(O7,2)+POWER(Q7,2))/(100*B6)</f>
        <v>8.1822225782606339E-2</v>
      </c>
      <c r="S26" s="157"/>
      <c r="T26" s="158"/>
      <c r="U26" s="162">
        <f>I6*(POWER(W7,2)+POWER(Y7,2))/POWER(B6,2)</f>
        <v>1.5555555275928822E-4</v>
      </c>
      <c r="V26" s="163"/>
      <c r="W26" s="163"/>
      <c r="X26" s="164" t="s">
        <v>26</v>
      </c>
      <c r="Y26" s="164"/>
      <c r="Z26" s="157">
        <f>K6*(POWER(W7,2)+POWER(Y7,2))/(100*B6)</f>
        <v>4.0911111497878979E-3</v>
      </c>
      <c r="AA26" s="157"/>
      <c r="AB26" s="158"/>
      <c r="AC26" s="162">
        <f>I6*(POWER(AE7,2)+POWER(AG7,2))/POWER(B6,2)</f>
        <v>7.1244445547939813E-3</v>
      </c>
      <c r="AD26" s="163"/>
      <c r="AE26" s="163"/>
      <c r="AF26" s="164" t="s">
        <v>26</v>
      </c>
      <c r="AG26" s="164"/>
      <c r="AH26" s="157">
        <f>K6*(POWER(AE7,2)+POWER(AG7,2))/(100*B6)</f>
        <v>0.18737289693069456</v>
      </c>
      <c r="AI26" s="157"/>
      <c r="AJ26" s="158"/>
      <c r="AK26" s="162">
        <f>I6*(POWER(AM7,2)+POWER(AO7,2))/POWER(B6,2)</f>
        <v>2.5511113036709109E-3</v>
      </c>
      <c r="AL26" s="163"/>
      <c r="AM26" s="163"/>
      <c r="AN26" s="164" t="s">
        <v>26</v>
      </c>
      <c r="AO26" s="164"/>
      <c r="AP26" s="157">
        <f>K6*(POWER(AM7,2)+POWER(AO7,2))/(100*B6)</f>
        <v>6.7094229126930471E-2</v>
      </c>
      <c r="AQ26" s="157"/>
      <c r="AR26" s="158"/>
    </row>
    <row r="27" spans="1:44" x14ac:dyDescent="0.2">
      <c r="A27" s="229"/>
      <c r="B27" s="153"/>
      <c r="C27" s="153"/>
      <c r="D27" s="153"/>
      <c r="E27" s="153"/>
      <c r="F27" s="153"/>
      <c r="G27" s="153"/>
      <c r="H27" s="153"/>
      <c r="I27" s="139" t="s">
        <v>19</v>
      </c>
      <c r="J27" s="140"/>
      <c r="K27" s="140"/>
      <c r="L27" s="141"/>
      <c r="M27" s="230">
        <f>I9*(POWER(O10,2)+POWER(Q10,2))/POWER(B9,2)</f>
        <v>3.0864197530864196E-3</v>
      </c>
      <c r="N27" s="230"/>
      <c r="O27" s="230"/>
      <c r="P27" s="231" t="s">
        <v>26</v>
      </c>
      <c r="Q27" s="231"/>
      <c r="R27" s="232">
        <f>K9*(POWER(O10,2)+POWER(Q10,2))/(100*B9)</f>
        <v>8.0422223409016932E-2</v>
      </c>
      <c r="S27" s="232"/>
      <c r="T27" s="233"/>
      <c r="U27" s="234">
        <f>I9*(POWER(W10,2)+POWER(Y10,2))/POWER(B9,2)</f>
        <v>1.5216048617421854E-2</v>
      </c>
      <c r="V27" s="230"/>
      <c r="W27" s="230"/>
      <c r="X27" s="231" t="s">
        <v>26</v>
      </c>
      <c r="Y27" s="231"/>
      <c r="Z27" s="232">
        <f>K9*(POWER(W10,2)+POWER(Y10,2))/(100*B9)</f>
        <v>0.39648154146533543</v>
      </c>
      <c r="AA27" s="232"/>
      <c r="AB27" s="233"/>
      <c r="AC27" s="234">
        <f>I9*(POWER(AE10,2)+POWER(AG10,2))/POWER(B9,2)</f>
        <v>1.6358025237996749E-3</v>
      </c>
      <c r="AD27" s="230"/>
      <c r="AE27" s="230"/>
      <c r="AF27" s="231" t="s">
        <v>26</v>
      </c>
      <c r="AG27" s="231"/>
      <c r="AH27" s="232">
        <f>K9*(POWER(AE10,2)+POWER(AG10,2))/(100*B9)</f>
        <v>4.2623779831144584E-2</v>
      </c>
      <c r="AI27" s="232"/>
      <c r="AJ27" s="233"/>
      <c r="AK27" s="234">
        <f>I9*(POWER(AM10,2)+POWER(AO10,2))/POWER(B9,2)</f>
        <v>4.5679008266913288E-3</v>
      </c>
      <c r="AL27" s="230"/>
      <c r="AM27" s="230"/>
      <c r="AN27" s="231" t="s">
        <v>26</v>
      </c>
      <c r="AO27" s="231"/>
      <c r="AP27" s="232">
        <f>K9*(POWER(AM10,2)+POWER(AO10,2))/(100*B9)</f>
        <v>0.11902488001738662</v>
      </c>
      <c r="AQ27" s="232"/>
      <c r="AR27" s="233"/>
    </row>
    <row r="28" spans="1:44" x14ac:dyDescent="0.2">
      <c r="A28" s="229"/>
      <c r="B28" s="153"/>
      <c r="C28" s="153"/>
      <c r="D28" s="153"/>
      <c r="E28" s="153"/>
      <c r="F28" s="153"/>
      <c r="G28" s="153"/>
      <c r="H28" s="153"/>
      <c r="I28" s="139" t="s">
        <v>245</v>
      </c>
      <c r="J28" s="140"/>
      <c r="K28" s="140"/>
      <c r="L28" s="141"/>
      <c r="M28" s="230">
        <f>I12*(POWER(O13+O14,2)+POWER(Q13+Q14,2))/POWER(B12,2)</f>
        <v>7.5270244047660794E-3</v>
      </c>
      <c r="N28" s="230"/>
      <c r="O28" s="230"/>
      <c r="P28" s="231" t="s">
        <v>26</v>
      </c>
      <c r="Q28" s="231"/>
      <c r="R28" s="232">
        <f>K12*(POWER(O13+O14,2)+POWER(Q13+Q14,2))/(100*B12)</f>
        <v>0.18876155581562873</v>
      </c>
      <c r="S28" s="232"/>
      <c r="T28" s="233"/>
      <c r="U28" s="234">
        <f>I12*(POWER(W13+W14,2)+POWER(Y13+Y14,2))/POWER(B12,2)</f>
        <v>4.6412640106887823E-3</v>
      </c>
      <c r="V28" s="230"/>
      <c r="W28" s="230"/>
      <c r="X28" s="231" t="s">
        <v>26</v>
      </c>
      <c r="Y28" s="231"/>
      <c r="Z28" s="232">
        <f>K12*(POWER(W13+W14,2)+POWER(Y13+Y14,2))/(100*B12)</f>
        <v>0.11639290222760028</v>
      </c>
      <c r="AA28" s="232"/>
      <c r="AB28" s="233"/>
      <c r="AC28" s="234">
        <f>I12*(POWER(AE13+AE14,2)+POWER(AG13+AG14,2))/POWER(B12,2)</f>
        <v>9.61920032615661E-3</v>
      </c>
      <c r="AD28" s="230"/>
      <c r="AE28" s="230"/>
      <c r="AF28" s="231" t="s">
        <v>26</v>
      </c>
      <c r="AG28" s="231"/>
      <c r="AH28" s="232">
        <f>K12*(POWER(AE13+AE14,2)+POWER(AG13+AG14,2))/(100*B12)</f>
        <v>0.24122882053070127</v>
      </c>
      <c r="AI28" s="232"/>
      <c r="AJ28" s="233"/>
      <c r="AK28" s="234">
        <f>I12*(POWER(AM13+AM14,2)+POWER(AO13+AO14,2))/POWER(B12,2)</f>
        <v>7.5270244047660794E-3</v>
      </c>
      <c r="AL28" s="230"/>
      <c r="AM28" s="230"/>
      <c r="AN28" s="231" t="s">
        <v>26</v>
      </c>
      <c r="AO28" s="231"/>
      <c r="AP28" s="232">
        <f>K12*(POWER(AM13+AM14,2)+POWER(AO13+AO14,2))/(100*B12)</f>
        <v>0.18876155581562873</v>
      </c>
      <c r="AQ28" s="232"/>
      <c r="AR28" s="233"/>
    </row>
    <row r="29" spans="1:44" x14ac:dyDescent="0.2">
      <c r="A29" s="229"/>
      <c r="B29" s="153"/>
      <c r="C29" s="153"/>
      <c r="D29" s="153"/>
      <c r="E29" s="153"/>
      <c r="F29" s="153"/>
      <c r="G29" s="153"/>
      <c r="H29" s="153"/>
      <c r="I29" s="139" t="s">
        <v>246</v>
      </c>
      <c r="J29" s="140"/>
      <c r="K29" s="140"/>
      <c r="L29" s="141"/>
      <c r="M29" s="230">
        <f>I16*(POWER(O17+O18,2)+POWER(Q17+Q18,2))/POWER(B16,2)</f>
        <v>1.145548847067261E-2</v>
      </c>
      <c r="N29" s="230"/>
      <c r="O29" s="230"/>
      <c r="P29" s="231" t="s">
        <v>26</v>
      </c>
      <c r="Q29" s="231"/>
      <c r="R29" s="232">
        <f>K16*(POWER(O17+O18,2)+POWER(Q17+Q18,2))/(100*B16)</f>
        <v>0.27389032865542673</v>
      </c>
      <c r="S29" s="232"/>
      <c r="T29" s="233"/>
      <c r="U29" s="234">
        <f>I16*(POWER(W17+W18,2)+POWER(Y17+Y18,2))/POWER(B16,2)</f>
        <v>9.9855365758209306E-3</v>
      </c>
      <c r="V29" s="230"/>
      <c r="W29" s="230"/>
      <c r="X29" s="231" t="s">
        <v>26</v>
      </c>
      <c r="Y29" s="231"/>
      <c r="Z29" s="232">
        <f>K16*(POWER(W17+W18,2)+POWER(Y17+Y18,2))/(100*B16)</f>
        <v>0.23874511344969271</v>
      </c>
      <c r="AA29" s="232"/>
      <c r="AB29" s="233"/>
      <c r="AC29" s="234">
        <f>I16*(POWER(AE17+AE18,2)+POWER(AG17+AG18,2))/POWER(B16,2)</f>
        <v>1.469951998077393E-2</v>
      </c>
      <c r="AD29" s="230"/>
      <c r="AE29" s="230"/>
      <c r="AF29" s="231" t="s">
        <v>26</v>
      </c>
      <c r="AG29" s="231"/>
      <c r="AH29" s="232">
        <f>K16*(POWER(AE17+AE18,2)+POWER(AG17+AG18,2))/(100*B16)</f>
        <v>0.35145217673767104</v>
      </c>
      <c r="AI29" s="232"/>
      <c r="AJ29" s="233"/>
      <c r="AK29" s="234">
        <f>I16*(POWER(AM17+AM18,2)+POWER(AO17+AO18,2))/POWER(B16,2)</f>
        <v>1.077120059623719E-2</v>
      </c>
      <c r="AL29" s="230"/>
      <c r="AM29" s="230"/>
      <c r="AN29" s="231" t="s">
        <v>26</v>
      </c>
      <c r="AO29" s="231"/>
      <c r="AP29" s="232">
        <f>K16*(POWER(AM17+AM18,2)+POWER(AO17+AO18,2))/(100*B16)</f>
        <v>0.25752962685699554</v>
      </c>
      <c r="AQ29" s="232"/>
      <c r="AR29" s="233"/>
    </row>
    <row r="30" spans="1:44" ht="13.5" thickBot="1" x14ac:dyDescent="0.25">
      <c r="A30" s="87"/>
      <c r="B30" s="82"/>
      <c r="C30" s="82"/>
      <c r="D30" s="82"/>
      <c r="E30" s="82"/>
      <c r="F30" s="82"/>
      <c r="G30" s="82"/>
      <c r="H30" s="82"/>
      <c r="I30" s="159" t="s">
        <v>247</v>
      </c>
      <c r="J30" s="160"/>
      <c r="K30" s="160"/>
      <c r="L30" s="161"/>
      <c r="M30" s="145">
        <v>0</v>
      </c>
      <c r="N30" s="145"/>
      <c r="O30" s="145"/>
      <c r="P30" s="146" t="s">
        <v>26</v>
      </c>
      <c r="Q30" s="146"/>
      <c r="R30" s="142">
        <v>0</v>
      </c>
      <c r="S30" s="142"/>
      <c r="T30" s="143"/>
      <c r="U30" s="144">
        <v>0</v>
      </c>
      <c r="V30" s="145"/>
      <c r="W30" s="145"/>
      <c r="X30" s="146" t="s">
        <v>26</v>
      </c>
      <c r="Y30" s="146"/>
      <c r="Z30" s="142">
        <v>0</v>
      </c>
      <c r="AA30" s="142"/>
      <c r="AB30" s="143"/>
      <c r="AC30" s="144">
        <v>0</v>
      </c>
      <c r="AD30" s="145"/>
      <c r="AE30" s="145"/>
      <c r="AF30" s="146" t="s">
        <v>26</v>
      </c>
      <c r="AG30" s="146"/>
      <c r="AH30" s="142">
        <v>0</v>
      </c>
      <c r="AI30" s="142"/>
      <c r="AJ30" s="143"/>
      <c r="AK30" s="144">
        <v>0</v>
      </c>
      <c r="AL30" s="145"/>
      <c r="AM30" s="145"/>
      <c r="AN30" s="146" t="s">
        <v>26</v>
      </c>
      <c r="AO30" s="146"/>
      <c r="AP30" s="142">
        <v>0</v>
      </c>
      <c r="AQ30" s="142"/>
      <c r="AR30" s="143"/>
    </row>
    <row r="31" spans="1:44" x14ac:dyDescent="0.2">
      <c r="A31" s="147" t="s">
        <v>87</v>
      </c>
      <c r="B31" s="148"/>
      <c r="C31" s="148"/>
      <c r="D31" s="148"/>
      <c r="E31" s="79" t="s">
        <v>28</v>
      </c>
      <c r="F31" s="79"/>
      <c r="G31" s="79"/>
      <c r="H31" s="79"/>
      <c r="I31" s="154" t="s">
        <v>15</v>
      </c>
      <c r="J31" s="155"/>
      <c r="K31" s="155"/>
      <c r="L31" s="156"/>
      <c r="M31" s="135">
        <f>SUM(O7:P7)+C6+M26</f>
        <v>7.0501111095518239</v>
      </c>
      <c r="N31" s="135"/>
      <c r="O31" s="135"/>
      <c r="P31" s="136" t="s">
        <v>26</v>
      </c>
      <c r="Q31" s="136"/>
      <c r="R31" s="137">
        <f>SUM(Q7:R7)+D6+R26</f>
        <v>0.27682221863004897</v>
      </c>
      <c r="S31" s="137"/>
      <c r="T31" s="138"/>
      <c r="U31" s="134">
        <f>SUM(W7:X7)+C6+U26</f>
        <v>1.4471555301015759</v>
      </c>
      <c r="V31" s="135"/>
      <c r="W31" s="135"/>
      <c r="X31" s="136" t="s">
        <v>26</v>
      </c>
      <c r="Y31" s="136"/>
      <c r="Z31" s="137">
        <f>SUM(Y7:Z7)+D6+Z26</f>
        <v>0.89909109207630156</v>
      </c>
      <c r="AA31" s="137"/>
      <c r="AB31" s="138"/>
      <c r="AC31" s="134">
        <f>SUM(AE7:AF7)+C6+AC26</f>
        <v>10.554124442945469</v>
      </c>
      <c r="AD31" s="135"/>
      <c r="AE31" s="135"/>
      <c r="AF31" s="136" t="s">
        <v>26</v>
      </c>
      <c r="AG31" s="136"/>
      <c r="AH31" s="137">
        <f>SUM(AG7:AH7)+D6+AH26</f>
        <v>1.7823728659362792</v>
      </c>
      <c r="AI31" s="137"/>
      <c r="AJ31" s="138"/>
      <c r="AK31" s="134">
        <f>SUM(AM7:AN7)+C6+AK26</f>
        <v>6.3495513004292086</v>
      </c>
      <c r="AL31" s="135"/>
      <c r="AM31" s="135"/>
      <c r="AN31" s="136" t="s">
        <v>26</v>
      </c>
      <c r="AO31" s="136"/>
      <c r="AP31" s="137">
        <f>SUM(AO7:AP7)+D6+AP26</f>
        <v>0.9620942100534442</v>
      </c>
      <c r="AQ31" s="137"/>
      <c r="AR31" s="138"/>
    </row>
    <row r="32" spans="1:44" x14ac:dyDescent="0.2">
      <c r="A32" s="149"/>
      <c r="B32" s="150"/>
      <c r="C32" s="150"/>
      <c r="D32" s="150"/>
      <c r="E32" s="153"/>
      <c r="F32" s="153"/>
      <c r="G32" s="153"/>
      <c r="H32" s="153"/>
      <c r="I32" s="139" t="s">
        <v>19</v>
      </c>
      <c r="J32" s="140"/>
      <c r="K32" s="140"/>
      <c r="L32" s="141"/>
      <c r="M32" s="130">
        <f>SUM(O10:P10)+C9+M27</f>
        <v>7.0490864198424932</v>
      </c>
      <c r="N32" s="130"/>
      <c r="O32" s="130"/>
      <c r="P32" s="131" t="s">
        <v>26</v>
      </c>
      <c r="Q32" s="131"/>
      <c r="R32" s="132">
        <f>SUM(Q10:R10)+D9+R27</f>
        <v>0.39542222102483116</v>
      </c>
      <c r="S32" s="132"/>
      <c r="T32" s="133"/>
      <c r="U32" s="129">
        <f>SUM(W10:X10)+C9+U27</f>
        <v>15.461215667237102</v>
      </c>
      <c r="V32" s="130"/>
      <c r="W32" s="130"/>
      <c r="X32" s="131" t="s">
        <v>26</v>
      </c>
      <c r="Y32" s="131"/>
      <c r="Z32" s="132">
        <f>SUM(Y10:Z10)+D9+Z27</f>
        <v>2.8114814437137179</v>
      </c>
      <c r="AA32" s="132"/>
      <c r="AB32" s="133"/>
      <c r="AC32" s="129">
        <f>SUM(AE10:AF10)+C9+AC27</f>
        <v>4.9476358979806383</v>
      </c>
      <c r="AD32" s="130"/>
      <c r="AE32" s="130"/>
      <c r="AF32" s="131" t="s">
        <v>26</v>
      </c>
      <c r="AG32" s="131"/>
      <c r="AH32" s="132">
        <f>SUM(AG10:AH10)+D9+AH27</f>
        <v>1.7576237536051009</v>
      </c>
      <c r="AI32" s="132"/>
      <c r="AJ32" s="133"/>
      <c r="AK32" s="129">
        <f>SUM(AM10:AN10)+C9+AK27</f>
        <v>8.4505675194463716</v>
      </c>
      <c r="AL32" s="130"/>
      <c r="AM32" s="130"/>
      <c r="AN32" s="131" t="s">
        <v>26</v>
      </c>
      <c r="AO32" s="131"/>
      <c r="AP32" s="132">
        <f>SUM(AO10:AP10)+D9+AP27</f>
        <v>1.8340248537913428</v>
      </c>
      <c r="AQ32" s="132"/>
      <c r="AR32" s="133"/>
    </row>
    <row r="33" spans="1:44" x14ac:dyDescent="0.2">
      <c r="A33" s="149"/>
      <c r="B33" s="150"/>
      <c r="C33" s="150"/>
      <c r="D33" s="150"/>
      <c r="E33" s="153"/>
      <c r="F33" s="153"/>
      <c r="G33" s="153"/>
      <c r="H33" s="153"/>
      <c r="I33" s="139" t="s">
        <v>245</v>
      </c>
      <c r="J33" s="140"/>
      <c r="K33" s="140"/>
      <c r="L33" s="141"/>
      <c r="M33" s="130">
        <f>SUM(O13:P14)+C12+M28</f>
        <v>6.2795272738800065</v>
      </c>
      <c r="N33" s="130"/>
      <c r="O33" s="130"/>
      <c r="P33" s="131" t="s">
        <v>26</v>
      </c>
      <c r="Q33" s="131"/>
      <c r="R33" s="132">
        <f>SUM(Q13:R14)+D12+R28</f>
        <v>6.0727617826709066</v>
      </c>
      <c r="S33" s="132"/>
      <c r="T33" s="133"/>
      <c r="U33" s="129">
        <f>SUM(W13:X14)+C12+U28</f>
        <v>5.7966414348077988</v>
      </c>
      <c r="V33" s="130"/>
      <c r="W33" s="130"/>
      <c r="X33" s="131" t="s">
        <v>26</v>
      </c>
      <c r="Y33" s="131"/>
      <c r="Z33" s="132">
        <f>SUM(Y13:Z14)+D12+Z28</f>
        <v>3.6003927952968677</v>
      </c>
      <c r="AA33" s="132"/>
      <c r="AB33" s="133"/>
      <c r="AC33" s="129">
        <f>SUM(AE13:AF14)+C12+AC28</f>
        <v>7.7216193878125665</v>
      </c>
      <c r="AD33" s="130"/>
      <c r="AE33" s="130"/>
      <c r="AF33" s="131" t="s">
        <v>26</v>
      </c>
      <c r="AG33" s="131"/>
      <c r="AH33" s="132">
        <f>SUM(AG13:AH14)+D12+AH28</f>
        <v>6.1252290473859796</v>
      </c>
      <c r="AI33" s="132"/>
      <c r="AJ33" s="133"/>
      <c r="AK33" s="129">
        <f>SUM(AM13:AN14)+C12+AK28</f>
        <v>6.2795272738800065</v>
      </c>
      <c r="AL33" s="130"/>
      <c r="AM33" s="130"/>
      <c r="AN33" s="131" t="s">
        <v>26</v>
      </c>
      <c r="AO33" s="131"/>
      <c r="AP33" s="132">
        <f>SUM(AO13:AP14)+D12+AP28</f>
        <v>6.0727617826709066</v>
      </c>
      <c r="AQ33" s="132"/>
      <c r="AR33" s="133"/>
    </row>
    <row r="34" spans="1:44" x14ac:dyDescent="0.2">
      <c r="A34" s="149"/>
      <c r="B34" s="150"/>
      <c r="C34" s="150"/>
      <c r="D34" s="150"/>
      <c r="E34" s="153"/>
      <c r="F34" s="153"/>
      <c r="G34" s="153"/>
      <c r="H34" s="153"/>
      <c r="I34" s="139" t="s">
        <v>246</v>
      </c>
      <c r="J34" s="140"/>
      <c r="K34" s="140"/>
      <c r="L34" s="141"/>
      <c r="M34" s="130">
        <f>SUM(O17:P18)+C16+M29</f>
        <v>7.7234556759570827</v>
      </c>
      <c r="N34" s="130"/>
      <c r="O34" s="130"/>
      <c r="P34" s="131" t="s">
        <v>26</v>
      </c>
      <c r="Q34" s="131"/>
      <c r="R34" s="132">
        <f>SUM(Q17:R18)+D16+R29</f>
        <v>7.137890470276063</v>
      </c>
      <c r="S34" s="132"/>
      <c r="T34" s="133"/>
      <c r="U34" s="129">
        <f>SUM(W17:X18)+C16+U29</f>
        <v>7.2419858241980339</v>
      </c>
      <c r="V34" s="130"/>
      <c r="W34" s="130"/>
      <c r="X34" s="131" t="s">
        <v>26</v>
      </c>
      <c r="Y34" s="131"/>
      <c r="Z34" s="132">
        <f>SUM(Y17:Z18)+D16+Z29</f>
        <v>6.6227452359968426</v>
      </c>
      <c r="AA34" s="132"/>
      <c r="AB34" s="133"/>
      <c r="AC34" s="129">
        <f>SUM(AE17:AF18)+C16+AC29</f>
        <v>8.6866993879862875</v>
      </c>
      <c r="AD34" s="130"/>
      <c r="AE34" s="130"/>
      <c r="AF34" s="131" t="s">
        <v>26</v>
      </c>
      <c r="AG34" s="131"/>
      <c r="AH34" s="132">
        <f>SUM(AG17:AH18)+D16+AH29</f>
        <v>8.1754523565052803</v>
      </c>
      <c r="AI34" s="132"/>
      <c r="AJ34" s="133"/>
      <c r="AK34" s="129">
        <f>SUM(AM17:AN18)+C16+AK29</f>
        <v>7.7227713880826476</v>
      </c>
      <c r="AL34" s="130"/>
      <c r="AM34" s="130"/>
      <c r="AN34" s="131" t="s">
        <v>26</v>
      </c>
      <c r="AO34" s="131"/>
      <c r="AP34" s="132">
        <f>SUM(AO17:AP18)+D16+AP29</f>
        <v>6.6415298686134348</v>
      </c>
      <c r="AQ34" s="132"/>
      <c r="AR34" s="133"/>
    </row>
    <row r="35" spans="1:44" x14ac:dyDescent="0.2">
      <c r="A35" s="149"/>
      <c r="B35" s="150"/>
      <c r="C35" s="150"/>
      <c r="D35" s="150"/>
      <c r="E35" s="153"/>
      <c r="F35" s="153"/>
      <c r="G35" s="153"/>
      <c r="H35" s="153"/>
      <c r="I35" s="139" t="s">
        <v>247</v>
      </c>
      <c r="J35" s="140"/>
      <c r="K35" s="140"/>
      <c r="L35" s="141"/>
      <c r="M35" s="130">
        <v>0</v>
      </c>
      <c r="N35" s="130"/>
      <c r="O35" s="130"/>
      <c r="P35" s="131" t="s">
        <v>26</v>
      </c>
      <c r="Q35" s="131"/>
      <c r="R35" s="132">
        <v>0</v>
      </c>
      <c r="S35" s="132"/>
      <c r="T35" s="133"/>
      <c r="U35" s="129">
        <v>0</v>
      </c>
      <c r="V35" s="130"/>
      <c r="W35" s="130"/>
      <c r="X35" s="131" t="s">
        <v>26</v>
      </c>
      <c r="Y35" s="131"/>
      <c r="Z35" s="132">
        <v>0</v>
      </c>
      <c r="AA35" s="132"/>
      <c r="AB35" s="133"/>
      <c r="AC35" s="129">
        <v>0</v>
      </c>
      <c r="AD35" s="130"/>
      <c r="AE35" s="130"/>
      <c r="AF35" s="131" t="s">
        <v>26</v>
      </c>
      <c r="AG35" s="131"/>
      <c r="AH35" s="132">
        <v>0</v>
      </c>
      <c r="AI35" s="132"/>
      <c r="AJ35" s="133"/>
      <c r="AK35" s="129">
        <v>0</v>
      </c>
      <c r="AL35" s="130"/>
      <c r="AM35" s="130"/>
      <c r="AN35" s="131" t="s">
        <v>26</v>
      </c>
      <c r="AO35" s="131"/>
      <c r="AP35" s="132">
        <v>0</v>
      </c>
      <c r="AQ35" s="132"/>
      <c r="AR35" s="133"/>
    </row>
    <row r="36" spans="1:44" ht="13.5" thickBot="1" x14ac:dyDescent="0.25">
      <c r="A36" s="151"/>
      <c r="B36" s="152"/>
      <c r="C36" s="152"/>
      <c r="D36" s="152"/>
      <c r="E36" s="82"/>
      <c r="F36" s="82"/>
      <c r="G36" s="82"/>
      <c r="H36" s="82"/>
      <c r="I36" s="126" t="s">
        <v>29</v>
      </c>
      <c r="J36" s="127"/>
      <c r="K36" s="127"/>
      <c r="L36" s="128"/>
      <c r="M36" s="124">
        <f>SUM(M31,M32,M33,M34,M35)</f>
        <v>28.102180479231407</v>
      </c>
      <c r="N36" s="124"/>
      <c r="O36" s="124"/>
      <c r="P36" s="125" t="s">
        <v>26</v>
      </c>
      <c r="Q36" s="125"/>
      <c r="R36" s="115">
        <f>SUM(R31,R32,R33,R34,R35)</f>
        <v>13.88289669260185</v>
      </c>
      <c r="S36" s="115"/>
      <c r="T36" s="116"/>
      <c r="U36" s="123">
        <f>SUM(U31,U32,U33,U34,U35)</f>
        <v>29.94699845634451</v>
      </c>
      <c r="V36" s="124"/>
      <c r="W36" s="124"/>
      <c r="X36" s="125" t="s">
        <v>26</v>
      </c>
      <c r="Y36" s="125"/>
      <c r="Z36" s="115">
        <f>SUM(Z31,Z32,Z33,Z34,Z35)</f>
        <v>13.933710567083729</v>
      </c>
      <c r="AA36" s="115"/>
      <c r="AB36" s="116"/>
      <c r="AC36" s="123">
        <f>SUM(AC31,AC32,AC33,AC34,AC35)</f>
        <v>31.910079116724962</v>
      </c>
      <c r="AD36" s="124"/>
      <c r="AE36" s="124"/>
      <c r="AF36" s="125" t="s">
        <v>26</v>
      </c>
      <c r="AG36" s="125"/>
      <c r="AH36" s="115">
        <f>SUM(AH31,AH32,AH33,AH34,AH35)</f>
        <v>17.840678023432638</v>
      </c>
      <c r="AI36" s="115"/>
      <c r="AJ36" s="116"/>
      <c r="AK36" s="123">
        <f>SUM(AK31,AK32,AK33,AK34,AK35)</f>
        <v>28.802417481838233</v>
      </c>
      <c r="AL36" s="124"/>
      <c r="AM36" s="124"/>
      <c r="AN36" s="125" t="s">
        <v>26</v>
      </c>
      <c r="AO36" s="125"/>
      <c r="AP36" s="115">
        <f>SUM(AP31,AP32,AP33,AP34,AP35)</f>
        <v>15.510410715129129</v>
      </c>
      <c r="AQ36" s="115"/>
      <c r="AR36" s="116"/>
    </row>
    <row r="37" spans="1:44" ht="30" customHeight="1" thickBot="1" x14ac:dyDescent="0.25">
      <c r="A37" s="88" t="s">
        <v>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</row>
    <row r="38" spans="1:44" ht="15.75" customHeight="1" thickBot="1" x14ac:dyDescent="0.25">
      <c r="A38" s="117" t="s">
        <v>7</v>
      </c>
      <c r="B38" s="118"/>
      <c r="C38" s="118" t="s">
        <v>3</v>
      </c>
      <c r="D38" s="118"/>
      <c r="E38" s="118" t="s">
        <v>31</v>
      </c>
      <c r="F38" s="118"/>
      <c r="G38" s="118"/>
      <c r="H38" s="118"/>
      <c r="I38" s="118"/>
      <c r="J38" s="118"/>
      <c r="K38" s="118"/>
      <c r="L38" s="119"/>
      <c r="M38" s="120" t="s">
        <v>32</v>
      </c>
      <c r="N38" s="121"/>
      <c r="O38" s="121"/>
      <c r="P38" s="121"/>
      <c r="Q38" s="121"/>
      <c r="R38" s="121"/>
      <c r="S38" s="121"/>
      <c r="T38" s="122"/>
      <c r="U38" s="120" t="s">
        <v>32</v>
      </c>
      <c r="V38" s="121"/>
      <c r="W38" s="121"/>
      <c r="X38" s="121"/>
      <c r="Y38" s="121"/>
      <c r="Z38" s="121"/>
      <c r="AA38" s="121"/>
      <c r="AB38" s="122"/>
      <c r="AC38" s="120" t="s">
        <v>32</v>
      </c>
      <c r="AD38" s="121"/>
      <c r="AE38" s="121"/>
      <c r="AF38" s="121"/>
      <c r="AG38" s="121"/>
      <c r="AH38" s="121"/>
      <c r="AI38" s="121"/>
      <c r="AJ38" s="122"/>
      <c r="AK38" s="120" t="s">
        <v>32</v>
      </c>
      <c r="AL38" s="121"/>
      <c r="AM38" s="121"/>
      <c r="AN38" s="121"/>
      <c r="AO38" s="121"/>
      <c r="AP38" s="121"/>
      <c r="AQ38" s="121"/>
      <c r="AR38" s="122"/>
    </row>
    <row r="39" spans="1:44" x14ac:dyDescent="0.2">
      <c r="A39" s="111">
        <v>110</v>
      </c>
      <c r="B39" s="112"/>
      <c r="C39" s="112" t="s">
        <v>243</v>
      </c>
      <c r="D39" s="112"/>
      <c r="E39" s="113" t="s">
        <v>33</v>
      </c>
      <c r="F39" s="113"/>
      <c r="G39" s="113"/>
      <c r="H39" s="113"/>
      <c r="I39" s="113"/>
      <c r="J39" s="113"/>
      <c r="K39" s="113"/>
      <c r="L39" s="114"/>
      <c r="M39" s="108">
        <v>118</v>
      </c>
      <c r="N39" s="109"/>
      <c r="O39" s="109"/>
      <c r="P39" s="109"/>
      <c r="Q39" s="109"/>
      <c r="R39" s="109"/>
      <c r="S39" s="109"/>
      <c r="T39" s="110"/>
      <c r="U39" s="108">
        <v>118</v>
      </c>
      <c r="V39" s="109"/>
      <c r="W39" s="109"/>
      <c r="X39" s="109"/>
      <c r="Y39" s="109"/>
      <c r="Z39" s="109"/>
      <c r="AA39" s="109"/>
      <c r="AB39" s="110"/>
      <c r="AC39" s="108">
        <v>118</v>
      </c>
      <c r="AD39" s="109"/>
      <c r="AE39" s="109"/>
      <c r="AF39" s="109"/>
      <c r="AG39" s="109"/>
      <c r="AH39" s="109"/>
      <c r="AI39" s="109"/>
      <c r="AJ39" s="110"/>
      <c r="AK39" s="108">
        <v>118</v>
      </c>
      <c r="AL39" s="109"/>
      <c r="AM39" s="109"/>
      <c r="AN39" s="109"/>
      <c r="AO39" s="109"/>
      <c r="AP39" s="109"/>
      <c r="AQ39" s="109"/>
      <c r="AR39" s="110"/>
    </row>
    <row r="40" spans="1:44" x14ac:dyDescent="0.2">
      <c r="A40" s="104">
        <v>110</v>
      </c>
      <c r="B40" s="105"/>
      <c r="C40" s="105" t="s">
        <v>244</v>
      </c>
      <c r="D40" s="105"/>
      <c r="E40" s="106" t="s">
        <v>34</v>
      </c>
      <c r="F40" s="106"/>
      <c r="G40" s="106"/>
      <c r="H40" s="106"/>
      <c r="I40" s="106"/>
      <c r="J40" s="106"/>
      <c r="K40" s="106"/>
      <c r="L40" s="107"/>
      <c r="M40" s="94">
        <v>116</v>
      </c>
      <c r="N40" s="95"/>
      <c r="O40" s="95"/>
      <c r="P40" s="95"/>
      <c r="Q40" s="95"/>
      <c r="R40" s="95"/>
      <c r="S40" s="95"/>
      <c r="T40" s="96"/>
      <c r="U40" s="94">
        <v>117</v>
      </c>
      <c r="V40" s="95"/>
      <c r="W40" s="95"/>
      <c r="X40" s="95"/>
      <c r="Y40" s="95"/>
      <c r="Z40" s="95"/>
      <c r="AA40" s="95"/>
      <c r="AB40" s="96"/>
      <c r="AC40" s="94">
        <v>117</v>
      </c>
      <c r="AD40" s="95"/>
      <c r="AE40" s="95"/>
      <c r="AF40" s="95"/>
      <c r="AG40" s="95"/>
      <c r="AH40" s="95"/>
      <c r="AI40" s="95"/>
      <c r="AJ40" s="96"/>
      <c r="AK40" s="94">
        <v>117</v>
      </c>
      <c r="AL40" s="95"/>
      <c r="AM40" s="95"/>
      <c r="AN40" s="95"/>
      <c r="AO40" s="95"/>
      <c r="AP40" s="95"/>
      <c r="AQ40" s="95"/>
      <c r="AR40" s="96"/>
    </row>
    <row r="41" spans="1:44" x14ac:dyDescent="0.2">
      <c r="A41" s="104">
        <v>35</v>
      </c>
      <c r="B41" s="105"/>
      <c r="C41" s="105" t="s">
        <v>16</v>
      </c>
      <c r="D41" s="105"/>
      <c r="E41" s="106" t="s">
        <v>35</v>
      </c>
      <c r="F41" s="106"/>
      <c r="G41" s="106"/>
      <c r="H41" s="106"/>
      <c r="I41" s="106"/>
      <c r="J41" s="106"/>
      <c r="K41" s="106"/>
      <c r="L41" s="107"/>
      <c r="M41" s="94">
        <v>35</v>
      </c>
      <c r="N41" s="95"/>
      <c r="O41" s="95"/>
      <c r="P41" s="95"/>
      <c r="Q41" s="95"/>
      <c r="R41" s="95"/>
      <c r="S41" s="95"/>
      <c r="T41" s="96"/>
      <c r="U41" s="94">
        <v>34</v>
      </c>
      <c r="V41" s="95"/>
      <c r="W41" s="95"/>
      <c r="X41" s="95"/>
      <c r="Y41" s="95"/>
      <c r="Z41" s="95"/>
      <c r="AA41" s="95"/>
      <c r="AB41" s="96"/>
      <c r="AC41" s="94">
        <v>35</v>
      </c>
      <c r="AD41" s="95"/>
      <c r="AE41" s="95"/>
      <c r="AF41" s="95"/>
      <c r="AG41" s="95"/>
      <c r="AH41" s="95"/>
      <c r="AI41" s="95"/>
      <c r="AJ41" s="96"/>
      <c r="AK41" s="94">
        <v>35</v>
      </c>
      <c r="AL41" s="95"/>
      <c r="AM41" s="95"/>
      <c r="AN41" s="95"/>
      <c r="AO41" s="95"/>
      <c r="AP41" s="95"/>
      <c r="AQ41" s="95"/>
      <c r="AR41" s="96"/>
    </row>
    <row r="42" spans="1:44" x14ac:dyDescent="0.2">
      <c r="A42" s="104">
        <v>35</v>
      </c>
      <c r="B42" s="105"/>
      <c r="C42" s="105" t="s">
        <v>20</v>
      </c>
      <c r="D42" s="105"/>
      <c r="E42" s="106" t="s">
        <v>36</v>
      </c>
      <c r="F42" s="106"/>
      <c r="G42" s="106"/>
      <c r="H42" s="106"/>
      <c r="I42" s="106"/>
      <c r="J42" s="106"/>
      <c r="K42" s="106"/>
      <c r="L42" s="107"/>
      <c r="M42" s="94">
        <v>35</v>
      </c>
      <c r="N42" s="95"/>
      <c r="O42" s="95"/>
      <c r="P42" s="95"/>
      <c r="Q42" s="95"/>
      <c r="R42" s="95"/>
      <c r="S42" s="95"/>
      <c r="T42" s="96"/>
      <c r="U42" s="94">
        <v>35</v>
      </c>
      <c r="V42" s="95"/>
      <c r="W42" s="95"/>
      <c r="X42" s="95"/>
      <c r="Y42" s="95"/>
      <c r="Z42" s="95"/>
      <c r="AA42" s="95"/>
      <c r="AB42" s="96"/>
      <c r="AC42" s="94">
        <v>35</v>
      </c>
      <c r="AD42" s="95"/>
      <c r="AE42" s="95"/>
      <c r="AF42" s="95"/>
      <c r="AG42" s="95"/>
      <c r="AH42" s="95"/>
      <c r="AI42" s="95"/>
      <c r="AJ42" s="96"/>
      <c r="AK42" s="94">
        <v>34</v>
      </c>
      <c r="AL42" s="95"/>
      <c r="AM42" s="95"/>
      <c r="AN42" s="95"/>
      <c r="AO42" s="95"/>
      <c r="AP42" s="95"/>
      <c r="AQ42" s="95"/>
      <c r="AR42" s="96"/>
    </row>
    <row r="43" spans="1:44" x14ac:dyDescent="0.2">
      <c r="A43" s="104">
        <v>35</v>
      </c>
      <c r="B43" s="105"/>
      <c r="C43" s="105" t="s">
        <v>83</v>
      </c>
      <c r="D43" s="105"/>
      <c r="E43" s="106" t="s">
        <v>249</v>
      </c>
      <c r="F43" s="106"/>
      <c r="G43" s="106"/>
      <c r="H43" s="106"/>
      <c r="I43" s="106"/>
      <c r="J43" s="106"/>
      <c r="K43" s="106"/>
      <c r="L43" s="107"/>
      <c r="M43" s="94">
        <v>35</v>
      </c>
      <c r="N43" s="95"/>
      <c r="O43" s="95"/>
      <c r="P43" s="95"/>
      <c r="Q43" s="95"/>
      <c r="R43" s="95"/>
      <c r="S43" s="95"/>
      <c r="T43" s="96"/>
      <c r="U43" s="94">
        <v>35</v>
      </c>
      <c r="V43" s="95"/>
      <c r="W43" s="95"/>
      <c r="X43" s="95"/>
      <c r="Y43" s="95"/>
      <c r="Z43" s="95"/>
      <c r="AA43" s="95"/>
      <c r="AB43" s="96"/>
      <c r="AC43" s="94">
        <v>35</v>
      </c>
      <c r="AD43" s="95"/>
      <c r="AE43" s="95"/>
      <c r="AF43" s="95"/>
      <c r="AG43" s="95"/>
      <c r="AH43" s="95"/>
      <c r="AI43" s="95"/>
      <c r="AJ43" s="96"/>
      <c r="AK43" s="94">
        <v>35</v>
      </c>
      <c r="AL43" s="95"/>
      <c r="AM43" s="95"/>
      <c r="AN43" s="95"/>
      <c r="AO43" s="95"/>
      <c r="AP43" s="95"/>
      <c r="AQ43" s="95"/>
      <c r="AR43" s="96"/>
    </row>
    <row r="44" spans="1:44" x14ac:dyDescent="0.2">
      <c r="A44" s="104">
        <v>6</v>
      </c>
      <c r="B44" s="105"/>
      <c r="C44" s="105" t="s">
        <v>16</v>
      </c>
      <c r="D44" s="105"/>
      <c r="E44" s="106" t="s">
        <v>250</v>
      </c>
      <c r="F44" s="106"/>
      <c r="G44" s="106"/>
      <c r="H44" s="106"/>
      <c r="I44" s="106"/>
      <c r="J44" s="106"/>
      <c r="K44" s="106"/>
      <c r="L44" s="107"/>
      <c r="M44" s="94">
        <v>6.3000001907348633</v>
      </c>
      <c r="N44" s="95"/>
      <c r="O44" s="95"/>
      <c r="P44" s="95"/>
      <c r="Q44" s="95"/>
      <c r="R44" s="95"/>
      <c r="S44" s="95"/>
      <c r="T44" s="96"/>
      <c r="U44" s="94">
        <v>6.1999998092651367</v>
      </c>
      <c r="V44" s="95"/>
      <c r="W44" s="95"/>
      <c r="X44" s="95"/>
      <c r="Y44" s="95"/>
      <c r="Z44" s="95"/>
      <c r="AA44" s="95"/>
      <c r="AB44" s="96"/>
      <c r="AC44" s="94">
        <v>6.1999998092651367</v>
      </c>
      <c r="AD44" s="95"/>
      <c r="AE44" s="95"/>
      <c r="AF44" s="95"/>
      <c r="AG44" s="95"/>
      <c r="AH44" s="95"/>
      <c r="AI44" s="95"/>
      <c r="AJ44" s="96"/>
      <c r="AK44" s="94">
        <v>6.1999998092651367</v>
      </c>
      <c r="AL44" s="95"/>
      <c r="AM44" s="95"/>
      <c r="AN44" s="95"/>
      <c r="AO44" s="95"/>
      <c r="AP44" s="95"/>
      <c r="AQ44" s="95"/>
      <c r="AR44" s="96"/>
    </row>
    <row r="45" spans="1:44" x14ac:dyDescent="0.2">
      <c r="A45" s="104">
        <v>6</v>
      </c>
      <c r="B45" s="105"/>
      <c r="C45" s="105" t="s">
        <v>20</v>
      </c>
      <c r="D45" s="105"/>
      <c r="E45" s="106" t="s">
        <v>251</v>
      </c>
      <c r="F45" s="106"/>
      <c r="G45" s="106"/>
      <c r="H45" s="106"/>
      <c r="I45" s="106"/>
      <c r="J45" s="106"/>
      <c r="K45" s="106"/>
      <c r="L45" s="107"/>
      <c r="M45" s="94">
        <v>6.3000001907348633</v>
      </c>
      <c r="N45" s="95"/>
      <c r="O45" s="95"/>
      <c r="P45" s="95"/>
      <c r="Q45" s="95"/>
      <c r="R45" s="95"/>
      <c r="S45" s="95"/>
      <c r="T45" s="96"/>
      <c r="U45" s="94">
        <v>6.1999998092651367</v>
      </c>
      <c r="V45" s="95"/>
      <c r="W45" s="95"/>
      <c r="X45" s="95"/>
      <c r="Y45" s="95"/>
      <c r="Z45" s="95"/>
      <c r="AA45" s="95"/>
      <c r="AB45" s="96"/>
      <c r="AC45" s="94">
        <v>6.1999998092651367</v>
      </c>
      <c r="AD45" s="95"/>
      <c r="AE45" s="95"/>
      <c r="AF45" s="95"/>
      <c r="AG45" s="95"/>
      <c r="AH45" s="95"/>
      <c r="AI45" s="95"/>
      <c r="AJ45" s="96"/>
      <c r="AK45" s="94">
        <v>6.1999998092651367</v>
      </c>
      <c r="AL45" s="95"/>
      <c r="AM45" s="95"/>
      <c r="AN45" s="95"/>
      <c r="AO45" s="95"/>
      <c r="AP45" s="95"/>
      <c r="AQ45" s="95"/>
      <c r="AR45" s="96"/>
    </row>
    <row r="46" spans="1:44" x14ac:dyDescent="0.2">
      <c r="A46" s="104">
        <v>6</v>
      </c>
      <c r="B46" s="105"/>
      <c r="C46" s="105" t="s">
        <v>83</v>
      </c>
      <c r="D46" s="105"/>
      <c r="E46" s="106" t="s">
        <v>252</v>
      </c>
      <c r="F46" s="106"/>
      <c r="G46" s="106"/>
      <c r="H46" s="106"/>
      <c r="I46" s="106"/>
      <c r="J46" s="106"/>
      <c r="K46" s="106"/>
      <c r="L46" s="107"/>
      <c r="M46" s="94">
        <v>6.3000001907348633</v>
      </c>
      <c r="N46" s="95"/>
      <c r="O46" s="95"/>
      <c r="P46" s="95"/>
      <c r="Q46" s="95"/>
      <c r="R46" s="95"/>
      <c r="S46" s="95"/>
      <c r="T46" s="96"/>
      <c r="U46" s="94">
        <v>6.3000001907348633</v>
      </c>
      <c r="V46" s="95"/>
      <c r="W46" s="95"/>
      <c r="X46" s="95"/>
      <c r="Y46" s="95"/>
      <c r="Z46" s="95"/>
      <c r="AA46" s="95"/>
      <c r="AB46" s="96"/>
      <c r="AC46" s="94">
        <v>6.3000001907348633</v>
      </c>
      <c r="AD46" s="95"/>
      <c r="AE46" s="95"/>
      <c r="AF46" s="95"/>
      <c r="AG46" s="95"/>
      <c r="AH46" s="95"/>
      <c r="AI46" s="95"/>
      <c r="AJ46" s="96"/>
      <c r="AK46" s="94">
        <v>6.3000001907348633</v>
      </c>
      <c r="AL46" s="95"/>
      <c r="AM46" s="95"/>
      <c r="AN46" s="95"/>
      <c r="AO46" s="95"/>
      <c r="AP46" s="95"/>
      <c r="AQ46" s="95"/>
      <c r="AR46" s="96"/>
    </row>
    <row r="47" spans="1:44" ht="13.5" thickBot="1" x14ac:dyDescent="0.25">
      <c r="A47" s="97">
        <v>6</v>
      </c>
      <c r="B47" s="98"/>
      <c r="C47" s="98" t="s">
        <v>84</v>
      </c>
      <c r="D47" s="98"/>
      <c r="E47" s="99" t="s">
        <v>253</v>
      </c>
      <c r="F47" s="99"/>
      <c r="G47" s="99"/>
      <c r="H47" s="99"/>
      <c r="I47" s="99"/>
      <c r="J47" s="99"/>
      <c r="K47" s="99"/>
      <c r="L47" s="100"/>
      <c r="M47" s="101">
        <v>6.1999998092651367</v>
      </c>
      <c r="N47" s="102"/>
      <c r="O47" s="102"/>
      <c r="P47" s="102"/>
      <c r="Q47" s="102"/>
      <c r="R47" s="102"/>
      <c r="S47" s="102"/>
      <c r="T47" s="103"/>
      <c r="U47" s="101">
        <v>6.3000001907348633</v>
      </c>
      <c r="V47" s="102"/>
      <c r="W47" s="102"/>
      <c r="X47" s="102"/>
      <c r="Y47" s="102"/>
      <c r="Z47" s="102"/>
      <c r="AA47" s="102"/>
      <c r="AB47" s="103"/>
      <c r="AC47" s="101">
        <v>6.1999998092651367</v>
      </c>
      <c r="AD47" s="102"/>
      <c r="AE47" s="102"/>
      <c r="AF47" s="102"/>
      <c r="AG47" s="102"/>
      <c r="AH47" s="102"/>
      <c r="AI47" s="102"/>
      <c r="AJ47" s="103"/>
      <c r="AK47" s="101">
        <v>6.3000001907348633</v>
      </c>
      <c r="AL47" s="102"/>
      <c r="AM47" s="102"/>
      <c r="AN47" s="102"/>
      <c r="AO47" s="102"/>
      <c r="AP47" s="102"/>
      <c r="AQ47" s="102"/>
      <c r="AR47" s="103"/>
    </row>
    <row r="48" spans="1:44" ht="30" customHeight="1" thickBot="1" x14ac:dyDescent="0.25">
      <c r="A48" s="88" t="s">
        <v>37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</row>
    <row r="49" spans="1:44" ht="15" customHeight="1" x14ac:dyDescent="0.2">
      <c r="A49" s="89" t="s">
        <v>3</v>
      </c>
      <c r="B49" s="90"/>
      <c r="C49" s="90"/>
      <c r="D49" s="90"/>
      <c r="E49" s="90" t="s">
        <v>38</v>
      </c>
      <c r="F49" s="90"/>
      <c r="G49" s="90" t="s">
        <v>39</v>
      </c>
      <c r="H49" s="90"/>
      <c r="I49" s="90" t="s">
        <v>40</v>
      </c>
      <c r="J49" s="90"/>
      <c r="K49" s="90" t="s">
        <v>41</v>
      </c>
      <c r="L49" s="93"/>
      <c r="M49" s="86" t="s">
        <v>11</v>
      </c>
      <c r="N49" s="80"/>
      <c r="O49" s="78" t="s">
        <v>12</v>
      </c>
      <c r="P49" s="79"/>
      <c r="Q49" s="80"/>
      <c r="R49" s="78" t="s">
        <v>13</v>
      </c>
      <c r="S49" s="79"/>
      <c r="T49" s="84"/>
      <c r="U49" s="86" t="s">
        <v>11</v>
      </c>
      <c r="V49" s="80"/>
      <c r="W49" s="78" t="s">
        <v>12</v>
      </c>
      <c r="X49" s="79"/>
      <c r="Y49" s="80"/>
      <c r="Z49" s="78" t="s">
        <v>13</v>
      </c>
      <c r="AA49" s="79"/>
      <c r="AB49" s="84"/>
      <c r="AC49" s="86" t="s">
        <v>11</v>
      </c>
      <c r="AD49" s="80"/>
      <c r="AE49" s="78" t="s">
        <v>12</v>
      </c>
      <c r="AF49" s="79"/>
      <c r="AG49" s="80"/>
      <c r="AH49" s="78" t="s">
        <v>13</v>
      </c>
      <c r="AI49" s="79"/>
      <c r="AJ49" s="84"/>
      <c r="AK49" s="86" t="s">
        <v>11</v>
      </c>
      <c r="AL49" s="80"/>
      <c r="AM49" s="78" t="s">
        <v>12</v>
      </c>
      <c r="AN49" s="79"/>
      <c r="AO49" s="80"/>
      <c r="AP49" s="78" t="s">
        <v>13</v>
      </c>
      <c r="AQ49" s="79"/>
      <c r="AR49" s="84"/>
    </row>
    <row r="50" spans="1:44" ht="15.75" customHeight="1" thickBot="1" x14ac:dyDescent="0.25">
      <c r="A50" s="91"/>
      <c r="B50" s="92"/>
      <c r="C50" s="92"/>
      <c r="D50" s="92"/>
      <c r="E50" s="29" t="s">
        <v>42</v>
      </c>
      <c r="F50" s="29" t="s">
        <v>43</v>
      </c>
      <c r="G50" s="29" t="s">
        <v>42</v>
      </c>
      <c r="H50" s="29" t="s">
        <v>43</v>
      </c>
      <c r="I50" s="29" t="s">
        <v>42</v>
      </c>
      <c r="J50" s="29" t="s">
        <v>43</v>
      </c>
      <c r="K50" s="29" t="s">
        <v>42</v>
      </c>
      <c r="L50" s="9" t="s">
        <v>43</v>
      </c>
      <c r="M50" s="87"/>
      <c r="N50" s="83"/>
      <c r="O50" s="81"/>
      <c r="P50" s="82"/>
      <c r="Q50" s="83"/>
      <c r="R50" s="81"/>
      <c r="S50" s="82"/>
      <c r="T50" s="85"/>
      <c r="U50" s="87"/>
      <c r="V50" s="83"/>
      <c r="W50" s="81"/>
      <c r="X50" s="82"/>
      <c r="Y50" s="83"/>
      <c r="Z50" s="81"/>
      <c r="AA50" s="82"/>
      <c r="AB50" s="85"/>
      <c r="AC50" s="87"/>
      <c r="AD50" s="83"/>
      <c r="AE50" s="81"/>
      <c r="AF50" s="82"/>
      <c r="AG50" s="83"/>
      <c r="AH50" s="81"/>
      <c r="AI50" s="82"/>
      <c r="AJ50" s="85"/>
      <c r="AK50" s="87"/>
      <c r="AL50" s="83"/>
      <c r="AM50" s="81"/>
      <c r="AN50" s="82"/>
      <c r="AO50" s="83"/>
      <c r="AP50" s="81"/>
      <c r="AQ50" s="82"/>
      <c r="AR50" s="85"/>
    </row>
    <row r="51" spans="1:44" x14ac:dyDescent="0.2">
      <c r="A51" s="67" t="s">
        <v>254</v>
      </c>
      <c r="B51" s="68"/>
      <c r="C51" s="68"/>
      <c r="D51" s="68"/>
      <c r="E51" s="35"/>
      <c r="F51" s="35"/>
      <c r="G51" s="35"/>
      <c r="H51" s="35"/>
      <c r="I51" s="35"/>
      <c r="J51" s="35"/>
      <c r="K51" s="35"/>
      <c r="L51" s="69"/>
      <c r="M51" s="70"/>
      <c r="N51" s="71"/>
      <c r="O51" s="72"/>
      <c r="P51" s="72"/>
      <c r="Q51" s="72"/>
      <c r="R51" s="72"/>
      <c r="S51" s="72"/>
      <c r="T51" s="73"/>
      <c r="U51" s="70"/>
      <c r="V51" s="71"/>
      <c r="W51" s="72"/>
      <c r="X51" s="72"/>
      <c r="Y51" s="72"/>
      <c r="Z51" s="72"/>
      <c r="AA51" s="72"/>
      <c r="AB51" s="73"/>
      <c r="AC51" s="70"/>
      <c r="AD51" s="71"/>
      <c r="AE51" s="72"/>
      <c r="AF51" s="72"/>
      <c r="AG51" s="72"/>
      <c r="AH51" s="72"/>
      <c r="AI51" s="72"/>
      <c r="AJ51" s="73"/>
      <c r="AK51" s="70"/>
      <c r="AL51" s="71"/>
      <c r="AM51" s="72"/>
      <c r="AN51" s="72"/>
      <c r="AO51" s="72"/>
      <c r="AP51" s="72"/>
      <c r="AQ51" s="72"/>
      <c r="AR51" s="73"/>
    </row>
    <row r="52" spans="1:44" x14ac:dyDescent="0.2">
      <c r="A52" s="57" t="s">
        <v>255</v>
      </c>
      <c r="B52" s="58"/>
      <c r="C52" s="58"/>
      <c r="D52" s="58"/>
      <c r="E52" s="24"/>
      <c r="F52" s="24"/>
      <c r="G52" s="24"/>
      <c r="H52" s="24"/>
      <c r="I52" s="24"/>
      <c r="J52" s="24"/>
      <c r="K52" s="24"/>
      <c r="L52" s="21"/>
      <c r="M52" s="61">
        <f>M6</f>
        <v>34.521356496185319</v>
      </c>
      <c r="N52" s="62"/>
      <c r="O52" s="59">
        <f>-O6</f>
        <v>-7.0501111095518239</v>
      </c>
      <c r="P52" s="59"/>
      <c r="Q52" s="59"/>
      <c r="R52" s="59">
        <f>-Q6</f>
        <v>-0.27682221863004897</v>
      </c>
      <c r="S52" s="59"/>
      <c r="T52" s="60"/>
      <c r="U52" s="61">
        <f>U6</f>
        <v>8.3359048797125261</v>
      </c>
      <c r="V52" s="62"/>
      <c r="W52" s="59">
        <f>-W6</f>
        <v>-1.4471555301015759</v>
      </c>
      <c r="X52" s="59"/>
      <c r="Y52" s="59"/>
      <c r="Z52" s="59">
        <f>-Y6</f>
        <v>-0.89909109207630156</v>
      </c>
      <c r="AA52" s="59"/>
      <c r="AB52" s="60"/>
      <c r="AC52" s="61">
        <f>AC6</f>
        <v>52.370412012436141</v>
      </c>
      <c r="AD52" s="62"/>
      <c r="AE52" s="59">
        <f>-AE6</f>
        <v>-10.554124442945469</v>
      </c>
      <c r="AF52" s="59"/>
      <c r="AG52" s="59"/>
      <c r="AH52" s="59">
        <f>-AG6</f>
        <v>-1.7823728659362792</v>
      </c>
      <c r="AI52" s="59"/>
      <c r="AJ52" s="60"/>
      <c r="AK52" s="61">
        <f>AK6</f>
        <v>31.421685137698621</v>
      </c>
      <c r="AL52" s="62"/>
      <c r="AM52" s="59">
        <f>-AM6</f>
        <v>-6.3495513004292086</v>
      </c>
      <c r="AN52" s="59"/>
      <c r="AO52" s="59"/>
      <c r="AP52" s="59">
        <f>-AO6</f>
        <v>-0.9620942100534442</v>
      </c>
      <c r="AQ52" s="59"/>
      <c r="AR52" s="60"/>
    </row>
    <row r="53" spans="1:44" x14ac:dyDescent="0.2">
      <c r="A53" s="57" t="s">
        <v>256</v>
      </c>
      <c r="B53" s="58"/>
      <c r="C53" s="58"/>
      <c r="D53" s="58"/>
      <c r="E53" s="24"/>
      <c r="F53" s="24"/>
      <c r="G53" s="24"/>
      <c r="H53" s="24"/>
      <c r="I53" s="24"/>
      <c r="J53" s="24"/>
      <c r="K53" s="24"/>
      <c r="L53" s="21"/>
      <c r="M53" s="61">
        <f>M12</f>
        <v>42.741587511337848</v>
      </c>
      <c r="N53" s="62"/>
      <c r="O53" s="59">
        <f>-O12</f>
        <v>-6.2795272738800065</v>
      </c>
      <c r="P53" s="59"/>
      <c r="Q53" s="59"/>
      <c r="R53" s="59">
        <f>-Q12</f>
        <v>-6.0727617826709066</v>
      </c>
      <c r="S53" s="59"/>
      <c r="T53" s="60"/>
      <c r="U53" s="61">
        <f>U12</f>
        <v>33.387349775979345</v>
      </c>
      <c r="V53" s="62"/>
      <c r="W53" s="59">
        <f>-W12</f>
        <v>-5.7966414348077988</v>
      </c>
      <c r="X53" s="59"/>
      <c r="Y53" s="59"/>
      <c r="Z53" s="59">
        <f>-Y12</f>
        <v>-3.6003927952968677</v>
      </c>
      <c r="AA53" s="59"/>
      <c r="AB53" s="60"/>
      <c r="AC53" s="61">
        <f>AC12</f>
        <v>48.223699120658729</v>
      </c>
      <c r="AD53" s="62"/>
      <c r="AE53" s="59">
        <f>-AE12</f>
        <v>-7.7216193878125665</v>
      </c>
      <c r="AF53" s="59"/>
      <c r="AG53" s="59"/>
      <c r="AH53" s="59">
        <f>-AG12</f>
        <v>-6.1252290473859796</v>
      </c>
      <c r="AI53" s="59"/>
      <c r="AJ53" s="60"/>
      <c r="AK53" s="61">
        <f>AK12</f>
        <v>42.741587511337848</v>
      </c>
      <c r="AL53" s="62"/>
      <c r="AM53" s="59">
        <f>-AM12</f>
        <v>-6.2795272738800065</v>
      </c>
      <c r="AN53" s="59"/>
      <c r="AO53" s="59"/>
      <c r="AP53" s="59">
        <f>-AO12</f>
        <v>-6.0727617826709066</v>
      </c>
      <c r="AQ53" s="59"/>
      <c r="AR53" s="60"/>
    </row>
    <row r="54" spans="1:44" x14ac:dyDescent="0.2">
      <c r="A54" s="57" t="s">
        <v>257</v>
      </c>
      <c r="B54" s="58"/>
      <c r="C54" s="58"/>
      <c r="D54" s="58"/>
      <c r="E54" s="24"/>
      <c r="F54" s="24"/>
      <c r="G54" s="24"/>
      <c r="H54" s="24"/>
      <c r="I54" s="24"/>
      <c r="J54" s="24"/>
      <c r="K54" s="24"/>
      <c r="L54" s="21"/>
      <c r="M54" s="61">
        <f>M20</f>
        <v>0</v>
      </c>
      <c r="N54" s="62"/>
      <c r="O54" s="59">
        <f>-O20</f>
        <v>0</v>
      </c>
      <c r="P54" s="59"/>
      <c r="Q54" s="59"/>
      <c r="R54" s="59">
        <f>-Q20</f>
        <v>0</v>
      </c>
      <c r="S54" s="59"/>
      <c r="T54" s="60"/>
      <c r="U54" s="61">
        <f>U20</f>
        <v>0</v>
      </c>
      <c r="V54" s="62"/>
      <c r="W54" s="59">
        <f>-W20</f>
        <v>0</v>
      </c>
      <c r="X54" s="59"/>
      <c r="Y54" s="59"/>
      <c r="Z54" s="59">
        <f>-Y20</f>
        <v>0</v>
      </c>
      <c r="AA54" s="59"/>
      <c r="AB54" s="60"/>
      <c r="AC54" s="61">
        <f>AC20</f>
        <v>0</v>
      </c>
      <c r="AD54" s="62"/>
      <c r="AE54" s="59">
        <f>-AE20</f>
        <v>0</v>
      </c>
      <c r="AF54" s="59"/>
      <c r="AG54" s="59"/>
      <c r="AH54" s="59">
        <f>-AG20</f>
        <v>0</v>
      </c>
      <c r="AI54" s="59"/>
      <c r="AJ54" s="60"/>
      <c r="AK54" s="61">
        <f>AK20</f>
        <v>0</v>
      </c>
      <c r="AL54" s="62"/>
      <c r="AM54" s="59">
        <f>-AM20</f>
        <v>0</v>
      </c>
      <c r="AN54" s="59"/>
      <c r="AO54" s="59"/>
      <c r="AP54" s="59">
        <f>-AO20</f>
        <v>0</v>
      </c>
      <c r="AQ54" s="59"/>
      <c r="AR54" s="60"/>
    </row>
    <row r="55" spans="1:44" x14ac:dyDescent="0.2">
      <c r="A55" s="57" t="s">
        <v>258</v>
      </c>
      <c r="B55" s="58"/>
      <c r="C55" s="58"/>
      <c r="D55" s="58"/>
      <c r="E55" s="24"/>
      <c r="F55" s="24"/>
      <c r="G55" s="24"/>
      <c r="H55" s="24"/>
      <c r="I55" s="24"/>
      <c r="J55" s="24"/>
      <c r="K55" s="24"/>
      <c r="L55" s="21"/>
      <c r="M55" s="209">
        <f>IF(OR(M39=0,S6=0),0,ABS(1000*O55/(SQRT(3)*M39*S6)))</f>
        <v>74.329921047228424</v>
      </c>
      <c r="N55" s="210"/>
      <c r="O55" s="211">
        <v>15.180000305175781</v>
      </c>
      <c r="P55" s="211"/>
      <c r="Q55" s="211"/>
      <c r="R55" s="211">
        <v>2.2000000476837158</v>
      </c>
      <c r="S55" s="211"/>
      <c r="T55" s="235"/>
      <c r="U55" s="209">
        <f>IF(OR(U39=0,AA6=0),0,ABS(1000*W55/(SQRT(3)*U39*AA6)))</f>
        <v>63.3621969232303</v>
      </c>
      <c r="V55" s="210"/>
      <c r="W55" s="211">
        <v>11</v>
      </c>
      <c r="X55" s="211"/>
      <c r="Y55" s="211"/>
      <c r="Z55" s="211">
        <v>0.6600000262260437</v>
      </c>
      <c r="AA55" s="211"/>
      <c r="AB55" s="235"/>
      <c r="AC55" s="209">
        <f>IF(OR(AC39=0,AI6=0),0,ABS(1000*AE55/(SQRT(3)*AC39*AI6)))</f>
        <v>58.949513440399173</v>
      </c>
      <c r="AD55" s="210"/>
      <c r="AE55" s="211">
        <v>11.880000114440918</v>
      </c>
      <c r="AF55" s="211"/>
      <c r="AG55" s="211"/>
      <c r="AH55" s="211">
        <v>1.1000000238418579</v>
      </c>
      <c r="AI55" s="211"/>
      <c r="AJ55" s="235"/>
      <c r="AK55" s="209">
        <f>IF(OR(AK39=0,AQ6=0),0,ABS(1000*AM55/(SQRT(3)*AK39*AQ6)))</f>
        <v>57.701218019331755</v>
      </c>
      <c r="AL55" s="210"/>
      <c r="AM55" s="211">
        <v>11.659999847412109</v>
      </c>
      <c r="AN55" s="211"/>
      <c r="AO55" s="211"/>
      <c r="AP55" s="211">
        <v>1.3200000524520874</v>
      </c>
      <c r="AQ55" s="211"/>
      <c r="AR55" s="235"/>
    </row>
    <row r="56" spans="1:44" ht="13.5" thickBot="1" x14ac:dyDescent="0.25">
      <c r="A56" s="74" t="s">
        <v>259</v>
      </c>
      <c r="B56" s="75"/>
      <c r="C56" s="75"/>
      <c r="D56" s="75"/>
      <c r="E56" s="76"/>
      <c r="F56" s="76"/>
      <c r="G56" s="76"/>
      <c r="H56" s="76"/>
      <c r="I56" s="76"/>
      <c r="J56" s="76"/>
      <c r="K56" s="76"/>
      <c r="L56" s="77"/>
      <c r="M56" s="65"/>
      <c r="N56" s="66"/>
      <c r="O56" s="63">
        <f>SUM(O52:Q55)</f>
        <v>1.85036192174395</v>
      </c>
      <c r="P56" s="63"/>
      <c r="Q56" s="63"/>
      <c r="R56" s="63">
        <f>SUM(R52:T55)</f>
        <v>-4.1495839536172401</v>
      </c>
      <c r="S56" s="63"/>
      <c r="T56" s="64"/>
      <c r="U56" s="65"/>
      <c r="V56" s="66"/>
      <c r="W56" s="63">
        <f>SUM(W52:Y55)</f>
        <v>3.7562030350906248</v>
      </c>
      <c r="X56" s="63"/>
      <c r="Y56" s="63"/>
      <c r="Z56" s="63">
        <f>SUM(Z52:AB55)</f>
        <v>-3.8394838611471256</v>
      </c>
      <c r="AA56" s="63"/>
      <c r="AB56" s="64"/>
      <c r="AC56" s="65"/>
      <c r="AD56" s="66"/>
      <c r="AE56" s="63">
        <f>SUM(AE52:AG55)</f>
        <v>-6.3957437163171171</v>
      </c>
      <c r="AF56" s="63"/>
      <c r="AG56" s="63"/>
      <c r="AH56" s="63">
        <f>SUM(AH52:AJ55)</f>
        <v>-6.8076018894804005</v>
      </c>
      <c r="AI56" s="63"/>
      <c r="AJ56" s="64"/>
      <c r="AK56" s="65"/>
      <c r="AL56" s="66"/>
      <c r="AM56" s="63">
        <f>SUM(AM52:AO55)</f>
        <v>-0.96907872689710572</v>
      </c>
      <c r="AN56" s="63"/>
      <c r="AO56" s="63"/>
      <c r="AP56" s="63">
        <f>SUM(AP52:AR55)</f>
        <v>-5.7148559402722636</v>
      </c>
      <c r="AQ56" s="63"/>
      <c r="AR56" s="64"/>
    </row>
    <row r="57" spans="1:44" x14ac:dyDescent="0.2">
      <c r="A57" s="67" t="s">
        <v>260</v>
      </c>
      <c r="B57" s="68"/>
      <c r="C57" s="68"/>
      <c r="D57" s="68"/>
      <c r="E57" s="35"/>
      <c r="F57" s="35"/>
      <c r="G57" s="35"/>
      <c r="H57" s="35"/>
      <c r="I57" s="35"/>
      <c r="J57" s="35"/>
      <c r="K57" s="35"/>
      <c r="L57" s="69"/>
      <c r="M57" s="70"/>
      <c r="N57" s="71"/>
      <c r="O57" s="72"/>
      <c r="P57" s="72"/>
      <c r="Q57" s="72"/>
      <c r="R57" s="72"/>
      <c r="S57" s="72"/>
      <c r="T57" s="73"/>
      <c r="U57" s="70"/>
      <c r="V57" s="71"/>
      <c r="W57" s="72"/>
      <c r="X57" s="72"/>
      <c r="Y57" s="72"/>
      <c r="Z57" s="72"/>
      <c r="AA57" s="72"/>
      <c r="AB57" s="73"/>
      <c r="AC57" s="70"/>
      <c r="AD57" s="71"/>
      <c r="AE57" s="72"/>
      <c r="AF57" s="72"/>
      <c r="AG57" s="72"/>
      <c r="AH57" s="72"/>
      <c r="AI57" s="72"/>
      <c r="AJ57" s="73"/>
      <c r="AK57" s="70"/>
      <c r="AL57" s="71"/>
      <c r="AM57" s="72"/>
      <c r="AN57" s="72"/>
      <c r="AO57" s="72"/>
      <c r="AP57" s="72"/>
      <c r="AQ57" s="72"/>
      <c r="AR57" s="73"/>
    </row>
    <row r="58" spans="1:44" x14ac:dyDescent="0.2">
      <c r="A58" s="57" t="s">
        <v>261</v>
      </c>
      <c r="B58" s="58"/>
      <c r="C58" s="58"/>
      <c r="D58" s="58"/>
      <c r="E58" s="24"/>
      <c r="F58" s="24"/>
      <c r="G58" s="24"/>
      <c r="H58" s="24"/>
      <c r="I58" s="24"/>
      <c r="J58" s="24"/>
      <c r="K58" s="24"/>
      <c r="L58" s="21"/>
      <c r="M58" s="61">
        <f>M9</f>
        <v>35.13957014244879</v>
      </c>
      <c r="N58" s="62"/>
      <c r="O58" s="59">
        <f>-O9</f>
        <v>-7.0490864198424932</v>
      </c>
      <c r="P58" s="59"/>
      <c r="Q58" s="59"/>
      <c r="R58" s="59">
        <f>-Q9</f>
        <v>-0.39542222102483116</v>
      </c>
      <c r="S58" s="59"/>
      <c r="T58" s="60"/>
      <c r="U58" s="61">
        <f>U9</f>
        <v>77.546322562802501</v>
      </c>
      <c r="V58" s="62"/>
      <c r="W58" s="59">
        <f>-W9</f>
        <v>-15.461215667237102</v>
      </c>
      <c r="X58" s="59"/>
      <c r="Y58" s="59"/>
      <c r="Z58" s="59">
        <f>-Y9</f>
        <v>-2.8114814437137179</v>
      </c>
      <c r="AA58" s="59"/>
      <c r="AB58" s="60"/>
      <c r="AC58" s="61">
        <f>AC9</f>
        <v>25.909488342018008</v>
      </c>
      <c r="AD58" s="62"/>
      <c r="AE58" s="59">
        <f>-AE9</f>
        <v>-4.9476358979806383</v>
      </c>
      <c r="AF58" s="59"/>
      <c r="AG58" s="59"/>
      <c r="AH58" s="59">
        <f>-AG9</f>
        <v>-1.7576237536051009</v>
      </c>
      <c r="AI58" s="59"/>
      <c r="AJ58" s="60"/>
      <c r="AK58" s="61">
        <f>AK9</f>
        <v>42.671102754975998</v>
      </c>
      <c r="AL58" s="62"/>
      <c r="AM58" s="59">
        <f>-AM9</f>
        <v>-8.4505675194463716</v>
      </c>
      <c r="AN58" s="59"/>
      <c r="AO58" s="59"/>
      <c r="AP58" s="59">
        <f>-AO9</f>
        <v>-1.8340248537913428</v>
      </c>
      <c r="AQ58" s="59"/>
      <c r="AR58" s="60"/>
    </row>
    <row r="59" spans="1:44" x14ac:dyDescent="0.2">
      <c r="A59" s="57" t="s">
        <v>262</v>
      </c>
      <c r="B59" s="58"/>
      <c r="C59" s="58"/>
      <c r="D59" s="58"/>
      <c r="E59" s="24"/>
      <c r="F59" s="24"/>
      <c r="G59" s="24"/>
      <c r="H59" s="24"/>
      <c r="I59" s="24"/>
      <c r="J59" s="24"/>
      <c r="K59" s="24"/>
      <c r="L59" s="21"/>
      <c r="M59" s="61">
        <f>M16</f>
        <v>52.34333587332857</v>
      </c>
      <c r="N59" s="62"/>
      <c r="O59" s="59">
        <f>-O16</f>
        <v>-7.7234556759570827</v>
      </c>
      <c r="P59" s="59"/>
      <c r="Q59" s="59"/>
      <c r="R59" s="59">
        <f>-Q16</f>
        <v>-7.137890470276063</v>
      </c>
      <c r="S59" s="59"/>
      <c r="T59" s="60"/>
      <c r="U59" s="61">
        <f>U16</f>
        <v>48.426456683692493</v>
      </c>
      <c r="V59" s="62"/>
      <c r="W59" s="59">
        <f>-W16</f>
        <v>-7.2419858241980339</v>
      </c>
      <c r="X59" s="59"/>
      <c r="Y59" s="59"/>
      <c r="Z59" s="59">
        <f>-Y16</f>
        <v>-6.6227452359968426</v>
      </c>
      <c r="AA59" s="59"/>
      <c r="AB59" s="60"/>
      <c r="AC59" s="61">
        <f>AC16</f>
        <v>58.864170460257199</v>
      </c>
      <c r="AD59" s="62"/>
      <c r="AE59" s="59">
        <f>-AE16</f>
        <v>-8.6866993879862875</v>
      </c>
      <c r="AF59" s="59"/>
      <c r="AG59" s="59"/>
      <c r="AH59" s="59">
        <f>-AG16</f>
        <v>-8.1754523565052803</v>
      </c>
      <c r="AI59" s="59"/>
      <c r="AJ59" s="60"/>
      <c r="AK59" s="61">
        <f>AK16</f>
        <v>50.263173011531443</v>
      </c>
      <c r="AL59" s="62"/>
      <c r="AM59" s="59">
        <f>-AM16</f>
        <v>-7.7227713880826476</v>
      </c>
      <c r="AN59" s="59"/>
      <c r="AO59" s="59"/>
      <c r="AP59" s="59">
        <f>-AO16</f>
        <v>-6.6415298686134348</v>
      </c>
      <c r="AQ59" s="59"/>
      <c r="AR59" s="60"/>
    </row>
    <row r="60" spans="1:44" x14ac:dyDescent="0.2">
      <c r="A60" s="57" t="s">
        <v>263</v>
      </c>
      <c r="B60" s="58"/>
      <c r="C60" s="58"/>
      <c r="D60" s="58"/>
      <c r="E60" s="24"/>
      <c r="F60" s="24"/>
      <c r="G60" s="24"/>
      <c r="H60" s="24"/>
      <c r="I60" s="24"/>
      <c r="J60" s="24"/>
      <c r="K60" s="24"/>
      <c r="L60" s="21"/>
      <c r="M60" s="209">
        <f>IF(OR(M40=0,S9=0),0,ABS(1000*O60/(SQRT(3)*M40*S9)))</f>
        <v>84.445600681533179</v>
      </c>
      <c r="N60" s="210"/>
      <c r="O60" s="211">
        <v>16.940000534057617</v>
      </c>
      <c r="P60" s="211"/>
      <c r="Q60" s="211"/>
      <c r="R60" s="211">
        <v>2.6400001049041748</v>
      </c>
      <c r="S60" s="211"/>
      <c r="T60" s="235"/>
      <c r="U60" s="209">
        <f>IF(OR(U40=0,AA9=0),0,ABS(1000*W60/(SQRT(3)*U40*AA9)))</f>
        <v>66.205107351763871</v>
      </c>
      <c r="V60" s="210"/>
      <c r="W60" s="211">
        <v>13.199999809265137</v>
      </c>
      <c r="X60" s="211"/>
      <c r="Y60" s="211"/>
      <c r="Z60" s="211">
        <v>1.1000000238418579</v>
      </c>
      <c r="AA60" s="211"/>
      <c r="AB60" s="235"/>
      <c r="AC60" s="209">
        <f>IF(OR(AC40=0,AI9=0),0,ABS(1000*AE60/(SQRT(3)*AC40*AI9)))</f>
        <v>72.581230092461013</v>
      </c>
      <c r="AD60" s="210"/>
      <c r="AE60" s="211">
        <v>13.859999656677246</v>
      </c>
      <c r="AF60" s="211"/>
      <c r="AG60" s="211"/>
      <c r="AH60" s="211">
        <v>1.3200000524520874</v>
      </c>
      <c r="AI60" s="211"/>
      <c r="AJ60" s="235"/>
      <c r="AK60" s="209">
        <f>IF(OR(AK40=0,AQ9=0),0,ABS(1000*AM60/(SQRT(3)*AK40*AQ9)))</f>
        <v>68.875120503855157</v>
      </c>
      <c r="AL60" s="210"/>
      <c r="AM60" s="211">
        <v>13.640000343322754</v>
      </c>
      <c r="AN60" s="211"/>
      <c r="AO60" s="211"/>
      <c r="AP60" s="211">
        <v>1.3200000524520874</v>
      </c>
      <c r="AQ60" s="211"/>
      <c r="AR60" s="235"/>
    </row>
    <row r="61" spans="1:44" ht="13.5" thickBot="1" x14ac:dyDescent="0.25">
      <c r="A61" s="53" t="s">
        <v>264</v>
      </c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6"/>
      <c r="M61" s="47"/>
      <c r="N61" s="48"/>
      <c r="O61" s="42">
        <f>SUM(O58:Q60)</f>
        <v>2.1674584382580413</v>
      </c>
      <c r="P61" s="42"/>
      <c r="Q61" s="42"/>
      <c r="R61" s="42">
        <f>SUM(R58:T60)</f>
        <v>-4.8933125863967195</v>
      </c>
      <c r="S61" s="42"/>
      <c r="T61" s="43"/>
      <c r="U61" s="47"/>
      <c r="V61" s="48"/>
      <c r="W61" s="42">
        <f>SUM(W58:Y60)</f>
        <v>-9.5032016821700012</v>
      </c>
      <c r="X61" s="42"/>
      <c r="Y61" s="42"/>
      <c r="Z61" s="42">
        <f>SUM(Z58:AB60)</f>
        <v>-8.3342266558687026</v>
      </c>
      <c r="AA61" s="42"/>
      <c r="AB61" s="43"/>
      <c r="AC61" s="47"/>
      <c r="AD61" s="48"/>
      <c r="AE61" s="42">
        <f>SUM(AE58:AG60)</f>
        <v>0.22566437071031942</v>
      </c>
      <c r="AF61" s="42"/>
      <c r="AG61" s="42"/>
      <c r="AH61" s="42">
        <f>SUM(AH58:AJ60)</f>
        <v>-8.6130760576582936</v>
      </c>
      <c r="AI61" s="42"/>
      <c r="AJ61" s="43"/>
      <c r="AK61" s="47"/>
      <c r="AL61" s="48"/>
      <c r="AM61" s="42">
        <f>SUM(AM58:AO60)</f>
        <v>-2.5333385642062645</v>
      </c>
      <c r="AN61" s="42"/>
      <c r="AO61" s="42"/>
      <c r="AP61" s="42">
        <f>SUM(AP58:AR60)</f>
        <v>-7.1555546699526893</v>
      </c>
      <c r="AQ61" s="42"/>
      <c r="AR61" s="43"/>
    </row>
    <row r="62" spans="1:44" ht="13.5" thickBot="1" x14ac:dyDescent="0.25">
      <c r="A62" s="44" t="s">
        <v>144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  <c r="M62" s="33"/>
      <c r="N62" s="34"/>
      <c r="O62" s="31">
        <f>SUM(O52:Q55)+SUM(O58:Q60)</f>
        <v>4.0178203600019913</v>
      </c>
      <c r="P62" s="31"/>
      <c r="Q62" s="31"/>
      <c r="R62" s="31">
        <f>SUM(R52:T55)+SUM(R58:T60)</f>
        <v>-9.0428965400139596</v>
      </c>
      <c r="S62" s="31"/>
      <c r="T62" s="32"/>
      <c r="U62" s="33"/>
      <c r="V62" s="34"/>
      <c r="W62" s="31">
        <f>SUM(W52:Y55)+SUM(W58:Y60)</f>
        <v>-5.7469986470793764</v>
      </c>
      <c r="X62" s="31"/>
      <c r="Y62" s="31"/>
      <c r="Z62" s="31">
        <f>SUM(Z52:AB55)+SUM(Z58:AB60)</f>
        <v>-12.173710517015827</v>
      </c>
      <c r="AA62" s="31"/>
      <c r="AB62" s="32"/>
      <c r="AC62" s="33"/>
      <c r="AD62" s="34"/>
      <c r="AE62" s="31">
        <f>SUM(AE52:AG55)+SUM(AE58:AG60)</f>
        <v>-6.1700793456067977</v>
      </c>
      <c r="AF62" s="31"/>
      <c r="AG62" s="31"/>
      <c r="AH62" s="31">
        <f>SUM(AH52:AJ55)+SUM(AH58:AJ60)</f>
        <v>-15.420677947138694</v>
      </c>
      <c r="AI62" s="31"/>
      <c r="AJ62" s="32"/>
      <c r="AK62" s="33"/>
      <c r="AL62" s="34"/>
      <c r="AM62" s="31">
        <f>SUM(AM52:AO55)+SUM(AM58:AO60)</f>
        <v>-3.5024172911033702</v>
      </c>
      <c r="AN62" s="31"/>
      <c r="AO62" s="31"/>
      <c r="AP62" s="31">
        <f>SUM(AP52:AR55)+SUM(AP58:AR60)</f>
        <v>-12.870410610224953</v>
      </c>
      <c r="AQ62" s="31"/>
      <c r="AR62" s="32"/>
    </row>
    <row r="63" spans="1:44" x14ac:dyDescent="0.2">
      <c r="A63" s="67" t="s">
        <v>44</v>
      </c>
      <c r="B63" s="68"/>
      <c r="C63" s="68"/>
      <c r="D63" s="68"/>
      <c r="E63" s="35"/>
      <c r="F63" s="35"/>
      <c r="G63" s="35"/>
      <c r="H63" s="35"/>
      <c r="I63" s="35"/>
      <c r="J63" s="35"/>
      <c r="K63" s="35"/>
      <c r="L63" s="69"/>
      <c r="M63" s="70"/>
      <c r="N63" s="71"/>
      <c r="O63" s="72"/>
      <c r="P63" s="72"/>
      <c r="Q63" s="72"/>
      <c r="R63" s="72"/>
      <c r="S63" s="72"/>
      <c r="T63" s="73"/>
      <c r="U63" s="70"/>
      <c r="V63" s="71"/>
      <c r="W63" s="72"/>
      <c r="X63" s="72"/>
      <c r="Y63" s="72"/>
      <c r="Z63" s="72"/>
      <c r="AA63" s="72"/>
      <c r="AB63" s="73"/>
      <c r="AC63" s="70"/>
      <c r="AD63" s="71"/>
      <c r="AE63" s="72"/>
      <c r="AF63" s="72"/>
      <c r="AG63" s="72"/>
      <c r="AH63" s="72"/>
      <c r="AI63" s="72"/>
      <c r="AJ63" s="73"/>
      <c r="AK63" s="70"/>
      <c r="AL63" s="71"/>
      <c r="AM63" s="72"/>
      <c r="AN63" s="72"/>
      <c r="AO63" s="72"/>
      <c r="AP63" s="72"/>
      <c r="AQ63" s="72"/>
      <c r="AR63" s="73"/>
    </row>
    <row r="64" spans="1:44" x14ac:dyDescent="0.2">
      <c r="A64" s="57" t="s">
        <v>45</v>
      </c>
      <c r="B64" s="58"/>
      <c r="C64" s="58"/>
      <c r="D64" s="58"/>
      <c r="E64" s="24"/>
      <c r="F64" s="24"/>
      <c r="G64" s="24"/>
      <c r="H64" s="24"/>
      <c r="I64" s="24"/>
      <c r="J64" s="24"/>
      <c r="K64" s="24"/>
      <c r="L64" s="21"/>
      <c r="M64" s="61">
        <f>M7</f>
        <v>115.47005383792516</v>
      </c>
      <c r="N64" s="62"/>
      <c r="O64" s="59">
        <f>O7</f>
        <v>7</v>
      </c>
      <c r="P64" s="59"/>
      <c r="Q64" s="59"/>
      <c r="R64" s="59">
        <f>Q7</f>
        <v>0</v>
      </c>
      <c r="S64" s="59"/>
      <c r="T64" s="60"/>
      <c r="U64" s="61">
        <f>U7</f>
        <v>26.579297021329733</v>
      </c>
      <c r="V64" s="62"/>
      <c r="W64" s="59">
        <f>W7</f>
        <v>1.3999999761581421</v>
      </c>
      <c r="X64" s="59"/>
      <c r="Y64" s="59"/>
      <c r="Z64" s="59">
        <f>Y7</f>
        <v>0.69999998807907104</v>
      </c>
      <c r="AA64" s="59"/>
      <c r="AB64" s="60"/>
      <c r="AC64" s="61">
        <f>AC7</f>
        <v>174.73789890910362</v>
      </c>
      <c r="AD64" s="62"/>
      <c r="AE64" s="59">
        <f>AE7</f>
        <v>10.5</v>
      </c>
      <c r="AF64" s="59"/>
      <c r="AG64" s="59"/>
      <c r="AH64" s="59">
        <f>AG7</f>
        <v>1.3999999761581421</v>
      </c>
      <c r="AI64" s="59"/>
      <c r="AJ64" s="60"/>
      <c r="AK64" s="61">
        <f>AK7</f>
        <v>104.56258404773736</v>
      </c>
      <c r="AL64" s="62"/>
      <c r="AM64" s="59">
        <f>AM7</f>
        <v>6.3000001907348633</v>
      </c>
      <c r="AN64" s="59"/>
      <c r="AO64" s="59"/>
      <c r="AP64" s="59">
        <f>AO7</f>
        <v>0.69999998807907104</v>
      </c>
      <c r="AQ64" s="59"/>
      <c r="AR64" s="60"/>
    </row>
    <row r="65" spans="1:44" x14ac:dyDescent="0.2">
      <c r="A65" s="57" t="s">
        <v>265</v>
      </c>
      <c r="B65" s="58"/>
      <c r="C65" s="58"/>
      <c r="D65" s="58"/>
      <c r="E65" s="24">
        <v>48.8</v>
      </c>
      <c r="F65" s="24">
        <v>0.5</v>
      </c>
      <c r="G65" s="24"/>
      <c r="H65" s="24"/>
      <c r="I65" s="24"/>
      <c r="J65" s="24"/>
      <c r="K65" s="24"/>
      <c r="L65" s="21"/>
      <c r="M65" s="209">
        <f>IF(OR(M41=0,S7=0),0,ABS(1000*O65/(SQRT(3)*M41*S7)))</f>
        <v>63.673485100157201</v>
      </c>
      <c r="N65" s="210"/>
      <c r="O65" s="211">
        <v>-3.8599998950958252</v>
      </c>
      <c r="P65" s="211"/>
      <c r="Q65" s="211"/>
      <c r="R65" s="49">
        <f>-ABS(O65)*TAN(ACOS(S7))</f>
        <v>0</v>
      </c>
      <c r="S65" s="49"/>
      <c r="T65" s="50"/>
      <c r="U65" s="209">
        <f>IF(OR(U41=0,AA7=0),0,ABS(1000*W65/(SQRT(3)*U41*AA7)))</f>
        <v>118.65757800880567</v>
      </c>
      <c r="V65" s="210"/>
      <c r="W65" s="211">
        <v>-6.25</v>
      </c>
      <c r="X65" s="211"/>
      <c r="Y65" s="211"/>
      <c r="Z65" s="49">
        <f>-ABS(W65)*TAN(ACOS(AA7))</f>
        <v>-3.125</v>
      </c>
      <c r="AA65" s="49"/>
      <c r="AB65" s="50"/>
      <c r="AC65" s="209">
        <f>IF(OR(AC41=0,AI7=0),0,ABS(1000*AE65/(SQRT(3)*AC41*AI7)))</f>
        <v>51.589282852753961</v>
      </c>
      <c r="AD65" s="210"/>
      <c r="AE65" s="211">
        <v>-3.0999999046325684</v>
      </c>
      <c r="AF65" s="211"/>
      <c r="AG65" s="211"/>
      <c r="AH65" s="49">
        <f>-ABS(AE65)*TAN(ACOS(AI7))</f>
        <v>-0.41333331357865211</v>
      </c>
      <c r="AI65" s="49"/>
      <c r="AJ65" s="50"/>
      <c r="AK65" s="209">
        <f>IF(OR(AK41=0,AQ7=0),0,ABS(1000*AM65/(SQRT(3)*AK41*AQ7)))</f>
        <v>37.675723271097915</v>
      </c>
      <c r="AL65" s="210"/>
      <c r="AM65" s="211">
        <v>-2.2699999809265137</v>
      </c>
      <c r="AN65" s="211"/>
      <c r="AO65" s="211"/>
      <c r="AP65" s="49">
        <f>-ABS(AM65)*TAN(ACOS(AQ7))</f>
        <v>-0.25222220817150454</v>
      </c>
      <c r="AQ65" s="49"/>
      <c r="AR65" s="50"/>
    </row>
    <row r="66" spans="1:44" x14ac:dyDescent="0.2">
      <c r="A66" s="57" t="s">
        <v>266</v>
      </c>
      <c r="B66" s="58"/>
      <c r="C66" s="58"/>
      <c r="D66" s="58"/>
      <c r="E66" s="24">
        <v>48.8</v>
      </c>
      <c r="F66" s="24">
        <v>0.5</v>
      </c>
      <c r="G66" s="24"/>
      <c r="H66" s="24"/>
      <c r="I66" s="24"/>
      <c r="J66" s="24"/>
      <c r="K66" s="24"/>
      <c r="L66" s="21"/>
      <c r="M66" s="209">
        <f>IF(OR(M41=0,S7=0),0,ABS(1000*O66/(SQRT(3)*M41*S7)))</f>
        <v>50.146994180351356</v>
      </c>
      <c r="N66" s="210"/>
      <c r="O66" s="211">
        <v>-3.0399999618530273</v>
      </c>
      <c r="P66" s="211"/>
      <c r="Q66" s="211"/>
      <c r="R66" s="49">
        <f>-ABS(O66)*TAN(ACOS(S7))</f>
        <v>0</v>
      </c>
      <c r="S66" s="49"/>
      <c r="T66" s="50"/>
      <c r="U66" s="209">
        <f>IF(OR(U41=0,AA7=0),0,ABS(1000*W66/(SQRT(3)*U41*AA7)))</f>
        <v>0</v>
      </c>
      <c r="V66" s="210"/>
      <c r="W66" s="211">
        <v>0</v>
      </c>
      <c r="X66" s="211"/>
      <c r="Y66" s="211"/>
      <c r="Z66" s="49">
        <f>-ABS(W66)*TAN(ACOS(AA7))</f>
        <v>0</v>
      </c>
      <c r="AA66" s="49"/>
      <c r="AB66" s="50"/>
      <c r="AC66" s="209">
        <f>IF(OR(AC41=0,AI7=0),0,ABS(1000*AE66/(SQRT(3)*AC41*AI7)))</f>
        <v>31.61923845344959</v>
      </c>
      <c r="AD66" s="210"/>
      <c r="AE66" s="211">
        <v>-1.8999999761581421</v>
      </c>
      <c r="AF66" s="211"/>
      <c r="AG66" s="211"/>
      <c r="AH66" s="49">
        <f>-ABS(AE66)*TAN(ACOS(AI7))</f>
        <v>-0.25333332584017854</v>
      </c>
      <c r="AI66" s="49"/>
      <c r="AJ66" s="50"/>
      <c r="AK66" s="209">
        <f>IF(OR(AK41=0,AQ7=0),0,ABS(1000*AM66/(SQRT(3)*AK41*AQ7)))</f>
        <v>86.305619149684702</v>
      </c>
      <c r="AL66" s="210"/>
      <c r="AM66" s="211">
        <v>-5.1999998092651367</v>
      </c>
      <c r="AN66" s="211"/>
      <c r="AO66" s="211"/>
      <c r="AP66" s="49">
        <f>-ABS(AM66)*TAN(ACOS(AQ7))</f>
        <v>-0.57777772925307969</v>
      </c>
      <c r="AQ66" s="49"/>
      <c r="AR66" s="50"/>
    </row>
    <row r="67" spans="1:44" ht="13.5" thickBot="1" x14ac:dyDescent="0.25">
      <c r="A67" s="74" t="s">
        <v>47</v>
      </c>
      <c r="B67" s="75"/>
      <c r="C67" s="75"/>
      <c r="D67" s="75"/>
      <c r="E67" s="76"/>
      <c r="F67" s="76"/>
      <c r="G67" s="76"/>
      <c r="H67" s="76"/>
      <c r="I67" s="76"/>
      <c r="J67" s="76"/>
      <c r="K67" s="76"/>
      <c r="L67" s="77"/>
      <c r="M67" s="65"/>
      <c r="N67" s="66"/>
      <c r="O67" s="63">
        <f>SUM(O64:Q66)</f>
        <v>0.10000014305114746</v>
      </c>
      <c r="P67" s="63"/>
      <c r="Q67" s="63"/>
      <c r="R67" s="63">
        <f>SUM(R64:T66)</f>
        <v>0</v>
      </c>
      <c r="S67" s="63"/>
      <c r="T67" s="64"/>
      <c r="U67" s="65"/>
      <c r="V67" s="66"/>
      <c r="W67" s="63">
        <f>SUM(W64:Y66)</f>
        <v>-4.8500000238418579</v>
      </c>
      <c r="X67" s="63"/>
      <c r="Y67" s="63"/>
      <c r="Z67" s="63">
        <f>SUM(Z64:AB66)</f>
        <v>-2.425000011920929</v>
      </c>
      <c r="AA67" s="63"/>
      <c r="AB67" s="64"/>
      <c r="AC67" s="65"/>
      <c r="AD67" s="66"/>
      <c r="AE67" s="63">
        <f>SUM(AE64:AG66)</f>
        <v>5.5000001192092896</v>
      </c>
      <c r="AF67" s="63"/>
      <c r="AG67" s="63"/>
      <c r="AH67" s="63">
        <f>SUM(AH64:AJ66)</f>
        <v>0.73333333673931145</v>
      </c>
      <c r="AI67" s="63"/>
      <c r="AJ67" s="64"/>
      <c r="AK67" s="65"/>
      <c r="AL67" s="66"/>
      <c r="AM67" s="63">
        <f>SUM(AM64:AO66)</f>
        <v>-1.1699995994567871</v>
      </c>
      <c r="AN67" s="63"/>
      <c r="AO67" s="63"/>
      <c r="AP67" s="63">
        <f>SUM(AP64:AR66)</f>
        <v>-0.12999994934551318</v>
      </c>
      <c r="AQ67" s="63"/>
      <c r="AR67" s="64"/>
    </row>
    <row r="68" spans="1:44" x14ac:dyDescent="0.2">
      <c r="A68" s="67" t="s">
        <v>48</v>
      </c>
      <c r="B68" s="68"/>
      <c r="C68" s="68"/>
      <c r="D68" s="68"/>
      <c r="E68" s="35"/>
      <c r="F68" s="35"/>
      <c r="G68" s="35"/>
      <c r="H68" s="35"/>
      <c r="I68" s="35"/>
      <c r="J68" s="35"/>
      <c r="K68" s="35"/>
      <c r="L68" s="69"/>
      <c r="M68" s="70"/>
      <c r="N68" s="71"/>
      <c r="O68" s="72"/>
      <c r="P68" s="72"/>
      <c r="Q68" s="72"/>
      <c r="R68" s="72"/>
      <c r="S68" s="72"/>
      <c r="T68" s="73"/>
      <c r="U68" s="70"/>
      <c r="V68" s="71"/>
      <c r="W68" s="72"/>
      <c r="X68" s="72"/>
      <c r="Y68" s="72"/>
      <c r="Z68" s="72"/>
      <c r="AA68" s="72"/>
      <c r="AB68" s="73"/>
      <c r="AC68" s="70"/>
      <c r="AD68" s="71"/>
      <c r="AE68" s="72"/>
      <c r="AF68" s="72"/>
      <c r="AG68" s="72"/>
      <c r="AH68" s="72"/>
      <c r="AI68" s="72"/>
      <c r="AJ68" s="73"/>
      <c r="AK68" s="70"/>
      <c r="AL68" s="71"/>
      <c r="AM68" s="72"/>
      <c r="AN68" s="72"/>
      <c r="AO68" s="72"/>
      <c r="AP68" s="72"/>
      <c r="AQ68" s="72"/>
      <c r="AR68" s="73"/>
    </row>
    <row r="69" spans="1:44" x14ac:dyDescent="0.2">
      <c r="A69" s="57" t="s">
        <v>49</v>
      </c>
      <c r="B69" s="58"/>
      <c r="C69" s="58"/>
      <c r="D69" s="58"/>
      <c r="E69" s="24"/>
      <c r="F69" s="24"/>
      <c r="G69" s="24"/>
      <c r="H69" s="24"/>
      <c r="I69" s="24"/>
      <c r="J69" s="24"/>
      <c r="K69" s="24"/>
      <c r="L69" s="21"/>
      <c r="M69" s="61">
        <f>M10</f>
        <v>115.47005383792516</v>
      </c>
      <c r="N69" s="62"/>
      <c r="O69" s="59">
        <f>O10</f>
        <v>7</v>
      </c>
      <c r="P69" s="59"/>
      <c r="Q69" s="59"/>
      <c r="R69" s="59">
        <f>Q10</f>
        <v>0</v>
      </c>
      <c r="S69" s="59"/>
      <c r="T69" s="60"/>
      <c r="U69" s="61">
        <f>U10</f>
        <v>256.38512052625521</v>
      </c>
      <c r="V69" s="62"/>
      <c r="W69" s="59">
        <f>W10</f>
        <v>15.399999618530273</v>
      </c>
      <c r="X69" s="59"/>
      <c r="Y69" s="59"/>
      <c r="Z69" s="59">
        <f>Y10</f>
        <v>2.0999999046325684</v>
      </c>
      <c r="AA69" s="59"/>
      <c r="AB69" s="60"/>
      <c r="AC69" s="61">
        <f>AC10</f>
        <v>84.063469490704435</v>
      </c>
      <c r="AD69" s="62"/>
      <c r="AE69" s="59">
        <f>AE10</f>
        <v>4.9000000953674316</v>
      </c>
      <c r="AF69" s="59"/>
      <c r="AG69" s="59"/>
      <c r="AH69" s="59">
        <f>AG10</f>
        <v>1.3999999761581421</v>
      </c>
      <c r="AI69" s="59"/>
      <c r="AJ69" s="60"/>
      <c r="AK69" s="61">
        <f>AK10</f>
        <v>144.60700583793974</v>
      </c>
      <c r="AL69" s="62"/>
      <c r="AM69" s="59">
        <f>AM10</f>
        <v>8.3999996185302734</v>
      </c>
      <c r="AN69" s="59"/>
      <c r="AO69" s="59"/>
      <c r="AP69" s="59">
        <f>AO10</f>
        <v>1.3999999761581421</v>
      </c>
      <c r="AQ69" s="59"/>
      <c r="AR69" s="60"/>
    </row>
    <row r="70" spans="1:44" x14ac:dyDescent="0.2">
      <c r="A70" s="57" t="s">
        <v>267</v>
      </c>
      <c r="B70" s="58"/>
      <c r="C70" s="58"/>
      <c r="D70" s="58"/>
      <c r="E70" s="24">
        <v>48.8</v>
      </c>
      <c r="F70" s="24">
        <v>0.5</v>
      </c>
      <c r="G70" s="24"/>
      <c r="H70" s="24"/>
      <c r="I70" s="24"/>
      <c r="J70" s="24"/>
      <c r="K70" s="24"/>
      <c r="L70" s="21"/>
      <c r="M70" s="209">
        <f>IF(OR(M42=0,S10=0),0,ABS(1000*O70/(SQRT(3)*M42*S10)))</f>
        <v>94.520487241961092</v>
      </c>
      <c r="N70" s="210"/>
      <c r="O70" s="211">
        <v>-5.7300000190734863</v>
      </c>
      <c r="P70" s="211"/>
      <c r="Q70" s="211"/>
      <c r="R70" s="49">
        <f>-ABS(O70)*TAN(ACOS(S10))</f>
        <v>0</v>
      </c>
      <c r="S70" s="49"/>
      <c r="T70" s="50"/>
      <c r="U70" s="209">
        <f>IF(OR(U42=0,AA10=0),0,ABS(1000*W70/(SQRT(3)*U42*AA10)))</f>
        <v>44.284705162261339</v>
      </c>
      <c r="V70" s="210"/>
      <c r="W70" s="211">
        <v>-2.6600000858306885</v>
      </c>
      <c r="X70" s="211"/>
      <c r="Y70" s="211"/>
      <c r="Z70" s="49">
        <f>-ABS(W70)*TAN(ACOS(AA10))</f>
        <v>-0.36272727694393159</v>
      </c>
      <c r="AA70" s="49"/>
      <c r="AB70" s="50"/>
      <c r="AC70" s="209">
        <f>IF(OR(AC42=0,AI10=0),0,ABS(1000*AE70/(SQRT(3)*AC42*AI10)))</f>
        <v>36.027198873008309</v>
      </c>
      <c r="AD70" s="210"/>
      <c r="AE70" s="211">
        <v>-2.0999999046325684</v>
      </c>
      <c r="AF70" s="211"/>
      <c r="AG70" s="211"/>
      <c r="AH70" s="49">
        <f>-ABS(AE70)*TAN(ACOS(AI10))</f>
        <v>-0.59999995085657987</v>
      </c>
      <c r="AI70" s="49"/>
      <c r="AJ70" s="50"/>
      <c r="AK70" s="209">
        <f>IF(OR(AK42=0,AQ10=0),0,ABS(1000*AM70/(SQRT(3)*AK42*AQ10)))</f>
        <v>81.255365263307183</v>
      </c>
      <c r="AL70" s="210"/>
      <c r="AM70" s="211">
        <v>-4.7199997901916504</v>
      </c>
      <c r="AN70" s="211"/>
      <c r="AO70" s="211"/>
      <c r="AP70" s="49">
        <f>-ABS(AM70)*TAN(ACOS(AQ10))</f>
        <v>-0.78666665402669622</v>
      </c>
      <c r="AQ70" s="49"/>
      <c r="AR70" s="50"/>
    </row>
    <row r="71" spans="1:44" x14ac:dyDescent="0.2">
      <c r="A71" s="57" t="s">
        <v>268</v>
      </c>
      <c r="B71" s="58"/>
      <c r="C71" s="58"/>
      <c r="D71" s="58"/>
      <c r="E71" s="24">
        <v>48.8</v>
      </c>
      <c r="F71" s="24">
        <v>0.5</v>
      </c>
      <c r="G71" s="24"/>
      <c r="H71" s="24"/>
      <c r="I71" s="24"/>
      <c r="J71" s="24"/>
      <c r="K71" s="24"/>
      <c r="L71" s="21"/>
      <c r="M71" s="209">
        <f>IF(OR(M42=0,S10=0),0,ABS(1000*O71/(SQRT(3)*M42*S10)))</f>
        <v>24.743582965269677</v>
      </c>
      <c r="N71" s="210"/>
      <c r="O71" s="211">
        <v>-1.5</v>
      </c>
      <c r="P71" s="211"/>
      <c r="Q71" s="211"/>
      <c r="R71" s="49">
        <f>-ABS(O71)*TAN(ACOS(S10))</f>
        <v>0</v>
      </c>
      <c r="S71" s="49"/>
      <c r="T71" s="50"/>
      <c r="U71" s="209">
        <f>IF(OR(U42=0,AA10=0),0,ABS(1000*W71/(SQRT(3)*U42*AA10)))</f>
        <v>42.952831674176046</v>
      </c>
      <c r="V71" s="210"/>
      <c r="W71" s="211">
        <v>-2.5799999237060547</v>
      </c>
      <c r="X71" s="211"/>
      <c r="Y71" s="211"/>
      <c r="Z71" s="49">
        <f>-ABS(W71)*TAN(ACOS(AA10))</f>
        <v>-0.3518181641521253</v>
      </c>
      <c r="AA71" s="49"/>
      <c r="AB71" s="50"/>
      <c r="AC71" s="209">
        <f>IF(OR(AC42=0,AI10=0),0,ABS(1000*AE71/(SQRT(3)*AC42*AI10)))</f>
        <v>107.56692690713302</v>
      </c>
      <c r="AD71" s="210"/>
      <c r="AE71" s="211">
        <v>-6.2699999809265137</v>
      </c>
      <c r="AF71" s="211"/>
      <c r="AG71" s="211"/>
      <c r="AH71" s="49">
        <f>-ABS(AE71)*TAN(ACOS(AI10))</f>
        <v>-1.7914285006050477</v>
      </c>
      <c r="AI71" s="49"/>
      <c r="AJ71" s="50"/>
      <c r="AK71" s="209">
        <f>IF(OR(AK42=0,AQ10=0),0,ABS(1000*AM71/(SQRT(3)*AK42*AQ10)))</f>
        <v>86.936361931759919</v>
      </c>
      <c r="AL71" s="210"/>
      <c r="AM71" s="211">
        <v>-5.0500001907348633</v>
      </c>
      <c r="AN71" s="211"/>
      <c r="AO71" s="211"/>
      <c r="AP71" s="49">
        <f>-ABS(AM71)*TAN(ACOS(AQ10))</f>
        <v>-0.84166672234497431</v>
      </c>
      <c r="AQ71" s="49"/>
      <c r="AR71" s="50"/>
    </row>
    <row r="72" spans="1:44" ht="13.5" thickBot="1" x14ac:dyDescent="0.25">
      <c r="A72" s="74" t="s">
        <v>51</v>
      </c>
      <c r="B72" s="75"/>
      <c r="C72" s="75"/>
      <c r="D72" s="75"/>
      <c r="E72" s="76"/>
      <c r="F72" s="76"/>
      <c r="G72" s="76"/>
      <c r="H72" s="76"/>
      <c r="I72" s="76"/>
      <c r="J72" s="76"/>
      <c r="K72" s="76"/>
      <c r="L72" s="77"/>
      <c r="M72" s="65"/>
      <c r="N72" s="66"/>
      <c r="O72" s="63">
        <f>SUM(O69:Q71)</f>
        <v>-0.23000001907348633</v>
      </c>
      <c r="P72" s="63"/>
      <c r="Q72" s="63"/>
      <c r="R72" s="63">
        <f>SUM(R69:T71)</f>
        <v>0</v>
      </c>
      <c r="S72" s="63"/>
      <c r="T72" s="64"/>
      <c r="U72" s="65"/>
      <c r="V72" s="66"/>
      <c r="W72" s="63">
        <f>SUM(W69:Y71)</f>
        <v>10.15999960899353</v>
      </c>
      <c r="X72" s="63"/>
      <c r="Y72" s="63"/>
      <c r="Z72" s="63">
        <f>SUM(Z69:AB71)</f>
        <v>1.3854544635365116</v>
      </c>
      <c r="AA72" s="63"/>
      <c r="AB72" s="64"/>
      <c r="AC72" s="65"/>
      <c r="AD72" s="66"/>
      <c r="AE72" s="63">
        <f>SUM(AE69:AG71)</f>
        <v>-3.4699997901916504</v>
      </c>
      <c r="AF72" s="63"/>
      <c r="AG72" s="63"/>
      <c r="AH72" s="63">
        <f>SUM(AH69:AJ71)</f>
        <v>-0.99142847530348543</v>
      </c>
      <c r="AI72" s="63"/>
      <c r="AJ72" s="64"/>
      <c r="AK72" s="65"/>
      <c r="AL72" s="66"/>
      <c r="AM72" s="63">
        <f>SUM(AM69:AO71)</f>
        <v>-1.3700003623962402</v>
      </c>
      <c r="AN72" s="63"/>
      <c r="AO72" s="63"/>
      <c r="AP72" s="63">
        <f>SUM(AP69:AR71)</f>
        <v>-0.22833340021352844</v>
      </c>
      <c r="AQ72" s="63"/>
      <c r="AR72" s="64"/>
    </row>
    <row r="73" spans="1:44" x14ac:dyDescent="0.2">
      <c r="A73" s="67" t="s">
        <v>269</v>
      </c>
      <c r="B73" s="68"/>
      <c r="C73" s="68"/>
      <c r="D73" s="68"/>
      <c r="E73" s="35"/>
      <c r="F73" s="35"/>
      <c r="G73" s="35"/>
      <c r="H73" s="35"/>
      <c r="I73" s="35"/>
      <c r="J73" s="35"/>
      <c r="K73" s="35"/>
      <c r="L73" s="69"/>
      <c r="M73" s="70"/>
      <c r="N73" s="71"/>
      <c r="O73" s="72"/>
      <c r="P73" s="72"/>
      <c r="Q73" s="72"/>
      <c r="R73" s="72"/>
      <c r="S73" s="72"/>
      <c r="T73" s="73"/>
      <c r="U73" s="70"/>
      <c r="V73" s="71"/>
      <c r="W73" s="72"/>
      <c r="X73" s="72"/>
      <c r="Y73" s="72"/>
      <c r="Z73" s="72"/>
      <c r="AA73" s="72"/>
      <c r="AB73" s="73"/>
      <c r="AC73" s="70"/>
      <c r="AD73" s="71"/>
      <c r="AE73" s="72"/>
      <c r="AF73" s="72"/>
      <c r="AG73" s="72"/>
      <c r="AH73" s="72"/>
      <c r="AI73" s="72"/>
      <c r="AJ73" s="73"/>
      <c r="AK73" s="70"/>
      <c r="AL73" s="71"/>
      <c r="AM73" s="72"/>
      <c r="AN73" s="72"/>
      <c r="AO73" s="72"/>
      <c r="AP73" s="72"/>
      <c r="AQ73" s="72"/>
      <c r="AR73" s="73"/>
    </row>
    <row r="74" spans="1:44" x14ac:dyDescent="0.2">
      <c r="A74" s="57" t="s">
        <v>270</v>
      </c>
      <c r="B74" s="58"/>
      <c r="C74" s="58"/>
      <c r="D74" s="58"/>
      <c r="E74" s="24"/>
      <c r="F74" s="24"/>
      <c r="G74" s="24"/>
      <c r="H74" s="24"/>
      <c r="I74" s="24"/>
      <c r="J74" s="24"/>
      <c r="K74" s="24"/>
      <c r="L74" s="21"/>
      <c r="M74" s="61">
        <f>M21</f>
        <v>0</v>
      </c>
      <c r="N74" s="62"/>
      <c r="O74" s="59">
        <f>O21</f>
        <v>0</v>
      </c>
      <c r="P74" s="59"/>
      <c r="Q74" s="59"/>
      <c r="R74" s="59">
        <f>Q21</f>
        <v>0</v>
      </c>
      <c r="S74" s="59"/>
      <c r="T74" s="60"/>
      <c r="U74" s="61">
        <f>U21</f>
        <v>0</v>
      </c>
      <c r="V74" s="62"/>
      <c r="W74" s="59">
        <f>W21</f>
        <v>0</v>
      </c>
      <c r="X74" s="59"/>
      <c r="Y74" s="59"/>
      <c r="Z74" s="59">
        <f>Y21</f>
        <v>0</v>
      </c>
      <c r="AA74" s="59"/>
      <c r="AB74" s="60"/>
      <c r="AC74" s="61">
        <f>AC21</f>
        <v>0</v>
      </c>
      <c r="AD74" s="62"/>
      <c r="AE74" s="59">
        <f>AE21</f>
        <v>0</v>
      </c>
      <c r="AF74" s="59"/>
      <c r="AG74" s="59"/>
      <c r="AH74" s="59">
        <f>AG21</f>
        <v>0</v>
      </c>
      <c r="AI74" s="59"/>
      <c r="AJ74" s="60"/>
      <c r="AK74" s="61">
        <f>AK21</f>
        <v>0</v>
      </c>
      <c r="AL74" s="62"/>
      <c r="AM74" s="59">
        <f>AM21</f>
        <v>0</v>
      </c>
      <c r="AN74" s="59"/>
      <c r="AO74" s="59"/>
      <c r="AP74" s="59">
        <f>AO21</f>
        <v>0</v>
      </c>
      <c r="AQ74" s="59"/>
      <c r="AR74" s="60"/>
    </row>
    <row r="75" spans="1:44" ht="13.5" thickBot="1" x14ac:dyDescent="0.25">
      <c r="A75" s="53" t="s">
        <v>271</v>
      </c>
      <c r="B75" s="54"/>
      <c r="C75" s="54"/>
      <c r="D75" s="54"/>
      <c r="E75" s="55"/>
      <c r="F75" s="55"/>
      <c r="G75" s="55"/>
      <c r="H75" s="55"/>
      <c r="I75" s="55"/>
      <c r="J75" s="55"/>
      <c r="K75" s="55"/>
      <c r="L75" s="56"/>
      <c r="M75" s="47"/>
      <c r="N75" s="48"/>
      <c r="O75" s="42">
        <f>SUM(O74:Q74)</f>
        <v>0</v>
      </c>
      <c r="P75" s="42"/>
      <c r="Q75" s="42"/>
      <c r="R75" s="42">
        <f>SUM(R74:T74)</f>
        <v>0</v>
      </c>
      <c r="S75" s="42"/>
      <c r="T75" s="43"/>
      <c r="U75" s="47"/>
      <c r="V75" s="48"/>
      <c r="W75" s="42">
        <f>SUM(W74:Y74)</f>
        <v>0</v>
      </c>
      <c r="X75" s="42"/>
      <c r="Y75" s="42"/>
      <c r="Z75" s="42">
        <f>SUM(Z74:AB74)</f>
        <v>0</v>
      </c>
      <c r="AA75" s="42"/>
      <c r="AB75" s="43"/>
      <c r="AC75" s="47"/>
      <c r="AD75" s="48"/>
      <c r="AE75" s="42">
        <f>SUM(AE74:AG74)</f>
        <v>0</v>
      </c>
      <c r="AF75" s="42"/>
      <c r="AG75" s="42"/>
      <c r="AH75" s="42">
        <f>SUM(AH74:AJ74)</f>
        <v>0</v>
      </c>
      <c r="AI75" s="42"/>
      <c r="AJ75" s="43"/>
      <c r="AK75" s="47"/>
      <c r="AL75" s="48"/>
      <c r="AM75" s="42">
        <f>SUM(AM74:AO74)</f>
        <v>0</v>
      </c>
      <c r="AN75" s="42"/>
      <c r="AO75" s="42"/>
      <c r="AP75" s="42">
        <f>SUM(AP74:AR74)</f>
        <v>0</v>
      </c>
      <c r="AQ75" s="42"/>
      <c r="AR75" s="43"/>
    </row>
    <row r="76" spans="1:44" ht="13.5" thickBot="1" x14ac:dyDescent="0.25">
      <c r="A76" s="44" t="s">
        <v>52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33"/>
      <c r="N76" s="34"/>
      <c r="O76" s="31">
        <f>SUM(O64:Q66)+SUM(O69:Q71)+SUM(O74:Q74)</f>
        <v>-0.12999987602233887</v>
      </c>
      <c r="P76" s="31"/>
      <c r="Q76" s="31"/>
      <c r="R76" s="31">
        <f>SUM(R64:T66)+SUM(R69:T71)+SUM(R74:T74)</f>
        <v>0</v>
      </c>
      <c r="S76" s="31"/>
      <c r="T76" s="32"/>
      <c r="U76" s="33"/>
      <c r="V76" s="34"/>
      <c r="W76" s="31">
        <f>SUM(W64:Y66)+SUM(W69:Y71)+SUM(W74:Y74)</f>
        <v>5.3099995851516724</v>
      </c>
      <c r="X76" s="31"/>
      <c r="Y76" s="31"/>
      <c r="Z76" s="31">
        <f>SUM(Z64:AB66)+SUM(Z69:AB71)+SUM(Z74:AB74)</f>
        <v>-1.0395455483844174</v>
      </c>
      <c r="AA76" s="31"/>
      <c r="AB76" s="32"/>
      <c r="AC76" s="33"/>
      <c r="AD76" s="34"/>
      <c r="AE76" s="31">
        <f>SUM(AE64:AG66)+SUM(AE69:AG71)+SUM(AE74:AG74)</f>
        <v>2.0300003290176392</v>
      </c>
      <c r="AF76" s="31"/>
      <c r="AG76" s="31"/>
      <c r="AH76" s="31">
        <f>SUM(AH64:AJ66)+SUM(AH69:AJ71)+SUM(AH74:AJ74)</f>
        <v>-0.25809513856417399</v>
      </c>
      <c r="AI76" s="31"/>
      <c r="AJ76" s="32"/>
      <c r="AK76" s="33"/>
      <c r="AL76" s="34"/>
      <c r="AM76" s="31">
        <f>SUM(AM64:AO66)+SUM(AM69:AO71)+SUM(AM74:AO74)</f>
        <v>-2.5399999618530273</v>
      </c>
      <c r="AN76" s="31"/>
      <c r="AO76" s="31"/>
      <c r="AP76" s="31">
        <f>SUM(AP64:AR66)+SUM(AP69:AR71)+SUM(AP74:AR74)</f>
        <v>-0.35833334955904161</v>
      </c>
      <c r="AQ76" s="31"/>
      <c r="AR76" s="32"/>
    </row>
    <row r="77" spans="1:44" x14ac:dyDescent="0.2">
      <c r="A77" s="67" t="s">
        <v>53</v>
      </c>
      <c r="B77" s="68"/>
      <c r="C77" s="68"/>
      <c r="D77" s="68"/>
      <c r="E77" s="35"/>
      <c r="F77" s="35"/>
      <c r="G77" s="35"/>
      <c r="H77" s="35"/>
      <c r="I77" s="35"/>
      <c r="J77" s="35"/>
      <c r="K77" s="35"/>
      <c r="L77" s="69"/>
      <c r="M77" s="70"/>
      <c r="N77" s="71"/>
      <c r="O77" s="72"/>
      <c r="P77" s="72"/>
      <c r="Q77" s="72"/>
      <c r="R77" s="72"/>
      <c r="S77" s="72"/>
      <c r="T77" s="73"/>
      <c r="U77" s="70"/>
      <c r="V77" s="71"/>
      <c r="W77" s="72"/>
      <c r="X77" s="72"/>
      <c r="Y77" s="72"/>
      <c r="Z77" s="72"/>
      <c r="AA77" s="72"/>
      <c r="AB77" s="73"/>
      <c r="AC77" s="70"/>
      <c r="AD77" s="71"/>
      <c r="AE77" s="72"/>
      <c r="AF77" s="72"/>
      <c r="AG77" s="72"/>
      <c r="AH77" s="72"/>
      <c r="AI77" s="72"/>
      <c r="AJ77" s="73"/>
      <c r="AK77" s="70"/>
      <c r="AL77" s="71"/>
      <c r="AM77" s="72"/>
      <c r="AN77" s="72"/>
      <c r="AO77" s="72"/>
      <c r="AP77" s="72"/>
      <c r="AQ77" s="72"/>
      <c r="AR77" s="73"/>
    </row>
    <row r="78" spans="1:44" x14ac:dyDescent="0.2">
      <c r="A78" s="57" t="s">
        <v>272</v>
      </c>
      <c r="B78" s="58"/>
      <c r="C78" s="58"/>
      <c r="D78" s="58"/>
      <c r="E78" s="24"/>
      <c r="F78" s="24"/>
      <c r="G78" s="24"/>
      <c r="H78" s="24"/>
      <c r="I78" s="24"/>
      <c r="J78" s="24"/>
      <c r="K78" s="24"/>
      <c r="L78" s="21"/>
      <c r="M78" s="61">
        <f>M13</f>
        <v>591.80598389655836</v>
      </c>
      <c r="N78" s="62"/>
      <c r="O78" s="59">
        <f>O13</f>
        <v>4.8000001907348633</v>
      </c>
      <c r="P78" s="59"/>
      <c r="Q78" s="59"/>
      <c r="R78" s="59">
        <f>Q13</f>
        <v>4.320000171661377</v>
      </c>
      <c r="S78" s="59"/>
      <c r="T78" s="60"/>
      <c r="U78" s="61">
        <f>U13</f>
        <v>545.60969055600992</v>
      </c>
      <c r="V78" s="62"/>
      <c r="W78" s="59">
        <f>W13</f>
        <v>4.8000001907348633</v>
      </c>
      <c r="X78" s="59"/>
      <c r="Y78" s="59"/>
      <c r="Z78" s="59">
        <f>Y13</f>
        <v>3.3599998950958252</v>
      </c>
      <c r="AA78" s="59"/>
      <c r="AB78" s="60"/>
      <c r="AC78" s="61">
        <f>AC13</f>
        <v>670.47132761754835</v>
      </c>
      <c r="AD78" s="62"/>
      <c r="AE78" s="59">
        <f>AE13</f>
        <v>5.7600002288818359</v>
      </c>
      <c r="AF78" s="59"/>
      <c r="AG78" s="59"/>
      <c r="AH78" s="59">
        <f>AG13</f>
        <v>4.320000171661377</v>
      </c>
      <c r="AI78" s="59"/>
      <c r="AJ78" s="60"/>
      <c r="AK78" s="61">
        <f>AK13</f>
        <v>601.35127840725886</v>
      </c>
      <c r="AL78" s="62"/>
      <c r="AM78" s="59">
        <f>AM13</f>
        <v>4.8000001907348633</v>
      </c>
      <c r="AN78" s="59"/>
      <c r="AO78" s="59"/>
      <c r="AP78" s="59">
        <f>AO13</f>
        <v>4.320000171661377</v>
      </c>
      <c r="AQ78" s="59"/>
      <c r="AR78" s="60"/>
    </row>
    <row r="79" spans="1:44" x14ac:dyDescent="0.2">
      <c r="A79" s="57" t="s">
        <v>273</v>
      </c>
      <c r="B79" s="58"/>
      <c r="C79" s="58"/>
      <c r="D79" s="58"/>
      <c r="E79" s="24"/>
      <c r="F79" s="24"/>
      <c r="G79" s="24"/>
      <c r="H79" s="24"/>
      <c r="I79" s="24"/>
      <c r="J79" s="24"/>
      <c r="K79" s="24"/>
      <c r="L79" s="21"/>
      <c r="M79" s="209">
        <f>IF(OR(M44=0,S13=0),0,ABS(1000*O79/(SQRT(3)*M44*S13)))</f>
        <v>177.5417951689675</v>
      </c>
      <c r="N79" s="210"/>
      <c r="O79" s="211">
        <v>-1.440000057220459</v>
      </c>
      <c r="P79" s="211"/>
      <c r="Q79" s="211"/>
      <c r="R79" s="49">
        <f>-ABS(O79)*TAN(ACOS(S13))</f>
        <v>-1.2960000514984127</v>
      </c>
      <c r="S79" s="49"/>
      <c r="T79" s="50"/>
      <c r="U79" s="209">
        <f>IF(OR(U44=0,AA13=0),0,ABS(1000*W79/(SQRT(3)*U44*AA13)))</f>
        <v>245.52436075020449</v>
      </c>
      <c r="V79" s="210"/>
      <c r="W79" s="211">
        <v>-2.1600000858306885</v>
      </c>
      <c r="X79" s="211"/>
      <c r="Y79" s="211"/>
      <c r="Z79" s="49">
        <f>-ABS(W79)*TAN(ACOS(AA13))</f>
        <v>-1.5119999527931214</v>
      </c>
      <c r="AA79" s="49"/>
      <c r="AB79" s="50"/>
      <c r="AC79" s="209">
        <f>IF(OR(AC44=0,AI13=0),0,ABS(1000*AE79/(SQRT(3)*AC44*AI13)))</f>
        <v>230.47451193047604</v>
      </c>
      <c r="AD79" s="210"/>
      <c r="AE79" s="211">
        <v>-1.9800000190734863</v>
      </c>
      <c r="AF79" s="211"/>
      <c r="AG79" s="211"/>
      <c r="AH79" s="49">
        <f>-ABS(AE79)*TAN(ACOS(AI13))</f>
        <v>-1.4850000143051143</v>
      </c>
      <c r="AI79" s="49"/>
      <c r="AJ79" s="50"/>
      <c r="AK79" s="209">
        <f>IF(OR(AK44=0,AQ13=0),0,ABS(1000*AM79/(SQRT(3)*AK44*AQ13)))</f>
        <v>157.85470311454549</v>
      </c>
      <c r="AL79" s="210"/>
      <c r="AM79" s="211">
        <v>-1.2599999904632568</v>
      </c>
      <c r="AN79" s="211"/>
      <c r="AO79" s="211"/>
      <c r="AP79" s="49">
        <f>-ABS(AM79)*TAN(ACOS(AQ13))</f>
        <v>-1.1339999914169308</v>
      </c>
      <c r="AQ79" s="49"/>
      <c r="AR79" s="50"/>
    </row>
    <row r="80" spans="1:44" x14ac:dyDescent="0.2">
      <c r="A80" s="57" t="s">
        <v>274</v>
      </c>
      <c r="B80" s="58"/>
      <c r="C80" s="58"/>
      <c r="D80" s="58"/>
      <c r="E80" s="24"/>
      <c r="F80" s="24"/>
      <c r="G80" s="24"/>
      <c r="H80" s="24"/>
      <c r="I80" s="24"/>
      <c r="J80" s="24"/>
      <c r="K80" s="24"/>
      <c r="L80" s="21"/>
      <c r="M80" s="209">
        <f>IF(OR(M44=0,S13=0),0,ABS(1000*O80/(SQRT(3)*M44*S13)))</f>
        <v>0</v>
      </c>
      <c r="N80" s="210"/>
      <c r="O80" s="211">
        <v>0</v>
      </c>
      <c r="P80" s="211"/>
      <c r="Q80" s="211"/>
      <c r="R80" s="49">
        <f>-ABS(O80)*TAN(ACOS(S13))</f>
        <v>0</v>
      </c>
      <c r="S80" s="49"/>
      <c r="T80" s="50"/>
      <c r="U80" s="209">
        <f>IF(OR(U44=0,AA13=0),0,ABS(1000*W80/(SQRT(3)*U44*AA13)))</f>
        <v>0</v>
      </c>
      <c r="V80" s="210"/>
      <c r="W80" s="211">
        <v>0</v>
      </c>
      <c r="X80" s="211"/>
      <c r="Y80" s="211"/>
      <c r="Z80" s="49">
        <f>-ABS(W80)*TAN(ACOS(AA13))</f>
        <v>0</v>
      </c>
      <c r="AA80" s="49"/>
      <c r="AB80" s="50"/>
      <c r="AC80" s="209">
        <f>IF(OR(AC44=0,AI13=0),0,ABS(1000*AE80/(SQRT(3)*AC44*AI13)))</f>
        <v>0</v>
      </c>
      <c r="AD80" s="210"/>
      <c r="AE80" s="211">
        <v>0</v>
      </c>
      <c r="AF80" s="211"/>
      <c r="AG80" s="211"/>
      <c r="AH80" s="49">
        <f>-ABS(AE80)*TAN(ACOS(AI13))</f>
        <v>0</v>
      </c>
      <c r="AI80" s="49"/>
      <c r="AJ80" s="50"/>
      <c r="AK80" s="209">
        <f>IF(OR(AK44=0,AQ13=0),0,ABS(1000*AM80/(SQRT(3)*AK44*AQ13)))</f>
        <v>0</v>
      </c>
      <c r="AL80" s="210"/>
      <c r="AM80" s="211">
        <v>0</v>
      </c>
      <c r="AN80" s="211"/>
      <c r="AO80" s="211"/>
      <c r="AP80" s="49">
        <f>-ABS(AM80)*TAN(ACOS(AQ13))</f>
        <v>0</v>
      </c>
      <c r="AQ80" s="49"/>
      <c r="AR80" s="50"/>
    </row>
    <row r="81" spans="1:44" x14ac:dyDescent="0.2">
      <c r="A81" s="57" t="s">
        <v>275</v>
      </c>
      <c r="B81" s="58"/>
      <c r="C81" s="58"/>
      <c r="D81" s="58"/>
      <c r="E81" s="24"/>
      <c r="F81" s="24"/>
      <c r="G81" s="24"/>
      <c r="H81" s="24"/>
      <c r="I81" s="24"/>
      <c r="J81" s="24"/>
      <c r="K81" s="24"/>
      <c r="L81" s="21"/>
      <c r="M81" s="209">
        <f>IF(OR(M44=0,S13=0),0,ABS(1000*O81/(SQRT(3)*M44*S13)))</f>
        <v>192.33693006872144</v>
      </c>
      <c r="N81" s="210"/>
      <c r="O81" s="211">
        <v>-1.559999942779541</v>
      </c>
      <c r="P81" s="211"/>
      <c r="Q81" s="211"/>
      <c r="R81" s="49">
        <f>-ABS(O81)*TAN(ACOS(S13))</f>
        <v>-1.4039999485015864</v>
      </c>
      <c r="S81" s="49"/>
      <c r="T81" s="50"/>
      <c r="U81" s="209">
        <f>IF(OR(U44=0,AA13=0),0,ABS(1000*W81/(SQRT(3)*U44*AA13)))</f>
        <v>190.96337814424078</v>
      </c>
      <c r="V81" s="210"/>
      <c r="W81" s="211">
        <v>-1.6799999475479126</v>
      </c>
      <c r="X81" s="211"/>
      <c r="Y81" s="211"/>
      <c r="Z81" s="49">
        <f>-ABS(W81)*TAN(ACOS(AA13))</f>
        <v>-1.1759998798370421</v>
      </c>
      <c r="AA81" s="49"/>
      <c r="AB81" s="50"/>
      <c r="AC81" s="209">
        <f>IF(OR(AC44=0,AI13=0),0,ABS(1000*AE81/(SQRT(3)*AC44*AI13)))</f>
        <v>139.68152658698924</v>
      </c>
      <c r="AD81" s="210"/>
      <c r="AE81" s="211">
        <v>-1.2000000476837158</v>
      </c>
      <c r="AF81" s="211"/>
      <c r="AG81" s="211"/>
      <c r="AH81" s="49">
        <f>-ABS(AE81)*TAN(ACOS(AI13))</f>
        <v>-0.90000003576278664</v>
      </c>
      <c r="AI81" s="49"/>
      <c r="AJ81" s="50"/>
      <c r="AK81" s="209">
        <f>IF(OR(AK44=0,AQ13=0),0,ABS(1000*AM81/(SQRT(3)*AK44*AQ13)))</f>
        <v>135.30403764163324</v>
      </c>
      <c r="AL81" s="210"/>
      <c r="AM81" s="211">
        <v>-1.0800000429153442</v>
      </c>
      <c r="AN81" s="211"/>
      <c r="AO81" s="211"/>
      <c r="AP81" s="49">
        <f>-ABS(AM81)*TAN(ACOS(AQ13))</f>
        <v>-0.97200003862380946</v>
      </c>
      <c r="AQ81" s="49"/>
      <c r="AR81" s="50"/>
    </row>
    <row r="82" spans="1:44" x14ac:dyDescent="0.2">
      <c r="A82" s="57" t="s">
        <v>276</v>
      </c>
      <c r="B82" s="58"/>
      <c r="C82" s="58"/>
      <c r="D82" s="58"/>
      <c r="E82" s="24"/>
      <c r="F82" s="24"/>
      <c r="G82" s="24"/>
      <c r="H82" s="24"/>
      <c r="I82" s="24"/>
      <c r="J82" s="24"/>
      <c r="K82" s="24"/>
      <c r="L82" s="21"/>
      <c r="M82" s="209">
        <f>IF(OR(M44=0,S13=0),0,ABS(1000*O82/(SQRT(3)*M44*S13)))</f>
        <v>11.836119310489666</v>
      </c>
      <c r="N82" s="210"/>
      <c r="O82" s="211">
        <v>-9.6000000834465027E-2</v>
      </c>
      <c r="P82" s="211"/>
      <c r="Q82" s="211"/>
      <c r="R82" s="49">
        <f>-ABS(O82)*TAN(ACOS(S13))</f>
        <v>-8.6400000751018488E-2</v>
      </c>
      <c r="S82" s="49"/>
      <c r="T82" s="50"/>
      <c r="U82" s="209">
        <f>IF(OR(U44=0,AA13=0),0,ABS(1000*W82/(SQRT(3)*U44*AA13)))</f>
        <v>0</v>
      </c>
      <c r="V82" s="210"/>
      <c r="W82" s="211">
        <v>0</v>
      </c>
      <c r="X82" s="211"/>
      <c r="Y82" s="211"/>
      <c r="Z82" s="49">
        <f>-ABS(W82)*TAN(ACOS(AA13))</f>
        <v>0</v>
      </c>
      <c r="AA82" s="49"/>
      <c r="AB82" s="50"/>
      <c r="AC82" s="209">
        <f>IF(OR(AC44=0,AI13=0),0,ABS(1000*AE82/(SQRT(3)*AC44*AI13)))</f>
        <v>0</v>
      </c>
      <c r="AD82" s="210"/>
      <c r="AE82" s="211">
        <v>0</v>
      </c>
      <c r="AF82" s="211"/>
      <c r="AG82" s="211"/>
      <c r="AH82" s="49">
        <f>-ABS(AE82)*TAN(ACOS(AI13))</f>
        <v>0</v>
      </c>
      <c r="AI82" s="49"/>
      <c r="AJ82" s="50"/>
      <c r="AK82" s="209">
        <f>IF(OR(AK44=0,AQ13=0),0,ABS(1000*AM82/(SQRT(3)*AK44*AQ13)))</f>
        <v>12.027025194777179</v>
      </c>
      <c r="AL82" s="210"/>
      <c r="AM82" s="211">
        <v>-9.6000000834465027E-2</v>
      </c>
      <c r="AN82" s="211"/>
      <c r="AO82" s="211"/>
      <c r="AP82" s="49">
        <f>-ABS(AM82)*TAN(ACOS(AQ13))</f>
        <v>-8.6400000751018488E-2</v>
      </c>
      <c r="AQ82" s="49"/>
      <c r="AR82" s="50"/>
    </row>
    <row r="83" spans="1:44" x14ac:dyDescent="0.2">
      <c r="A83" s="57" t="s">
        <v>277</v>
      </c>
      <c r="B83" s="58"/>
      <c r="C83" s="58"/>
      <c r="D83" s="58"/>
      <c r="E83" s="24"/>
      <c r="F83" s="24"/>
      <c r="G83" s="24"/>
      <c r="H83" s="24"/>
      <c r="I83" s="24"/>
      <c r="J83" s="24"/>
      <c r="K83" s="24"/>
      <c r="L83" s="21"/>
      <c r="M83" s="209">
        <f>IF(OR(M44=0,S13=0),0,ABS(1000*O83/(SQRT(3)*M44*S13)))</f>
        <v>213.050151263229</v>
      </c>
      <c r="N83" s="210"/>
      <c r="O83" s="211">
        <v>-1.7280000448226929</v>
      </c>
      <c r="P83" s="211"/>
      <c r="Q83" s="211"/>
      <c r="R83" s="49">
        <f>-ABS(O83)*TAN(ACOS(S13))</f>
        <v>-1.5552000403404231</v>
      </c>
      <c r="S83" s="49"/>
      <c r="T83" s="50"/>
      <c r="U83" s="209">
        <f>IF(OR(U44=0,AA13=0),0,ABS(1000*W83/(SQRT(3)*U44*AA13)))</f>
        <v>250.98044139532934</v>
      </c>
      <c r="V83" s="210"/>
      <c r="W83" s="211">
        <v>-2.2079999446868896</v>
      </c>
      <c r="X83" s="211"/>
      <c r="Y83" s="211"/>
      <c r="Z83" s="49">
        <f>-ABS(W83)*TAN(ACOS(AA13))</f>
        <v>-1.5455998516082836</v>
      </c>
      <c r="AA83" s="49"/>
      <c r="AB83" s="50"/>
      <c r="AC83" s="209">
        <f>IF(OR(AC44=0,AI13=0),0,ABS(1000*AE83/(SQRT(3)*AC44*AI13)))</f>
        <v>279.36305317397847</v>
      </c>
      <c r="AD83" s="210"/>
      <c r="AE83" s="211">
        <v>-2.4000000953674316</v>
      </c>
      <c r="AF83" s="211"/>
      <c r="AG83" s="211"/>
      <c r="AH83" s="49">
        <f>-ABS(AE83)*TAN(ACOS(AI13))</f>
        <v>-1.8000000715255733</v>
      </c>
      <c r="AI83" s="49"/>
      <c r="AJ83" s="50"/>
      <c r="AK83" s="209">
        <f>IF(OR(AK44=0,AQ13=0),0,ABS(1000*AM83/(SQRT(3)*AK44*AQ13)))</f>
        <v>144.32429486996617</v>
      </c>
      <c r="AL83" s="210"/>
      <c r="AM83" s="211">
        <v>-1.1519999504089355</v>
      </c>
      <c r="AN83" s="211"/>
      <c r="AO83" s="211"/>
      <c r="AP83" s="49">
        <f>-ABS(AM83)*TAN(ACOS(AQ13))</f>
        <v>-1.0367999553680416</v>
      </c>
      <c r="AQ83" s="49"/>
      <c r="AR83" s="50"/>
    </row>
    <row r="84" spans="1:44" x14ac:dyDescent="0.2">
      <c r="A84" s="57" t="s">
        <v>278</v>
      </c>
      <c r="B84" s="58"/>
      <c r="C84" s="58"/>
      <c r="D84" s="58"/>
      <c r="E84" s="24"/>
      <c r="F84" s="24"/>
      <c r="G84" s="24"/>
      <c r="H84" s="24"/>
      <c r="I84" s="24"/>
      <c r="J84" s="24"/>
      <c r="K84" s="24"/>
      <c r="L84" s="21"/>
      <c r="M84" s="209">
        <f>IF(OR(M44=0,S13=0),0,ABS(1000*O84/(SQRT(3)*M44*S13)))</f>
        <v>0</v>
      </c>
      <c r="N84" s="210"/>
      <c r="O84" s="211">
        <v>0</v>
      </c>
      <c r="P84" s="211"/>
      <c r="Q84" s="211"/>
      <c r="R84" s="49">
        <f>-ABS(O84)*TAN(ACOS(S13))</f>
        <v>0</v>
      </c>
      <c r="S84" s="49"/>
      <c r="T84" s="50"/>
      <c r="U84" s="209">
        <f>IF(OR(U44=0,AA13=0),0,ABS(1000*W84/(SQRT(3)*U44*AA13)))</f>
        <v>16.368289361644027</v>
      </c>
      <c r="V84" s="210"/>
      <c r="W84" s="211">
        <v>-0.14399999380111694</v>
      </c>
      <c r="X84" s="211"/>
      <c r="Y84" s="211"/>
      <c r="Z84" s="49">
        <f>-ABS(W84)*TAN(ACOS(AA13))</f>
        <v>-0.10079998850822509</v>
      </c>
      <c r="AA84" s="49"/>
      <c r="AB84" s="50"/>
      <c r="AC84" s="209">
        <f>IF(OR(AC44=0,AI13=0),0,ABS(1000*AE84/(SQRT(3)*AC44*AI13)))</f>
        <v>16.761781802827468</v>
      </c>
      <c r="AD84" s="210"/>
      <c r="AE84" s="211">
        <v>-0.14399999380111694</v>
      </c>
      <c r="AF84" s="211"/>
      <c r="AG84" s="211"/>
      <c r="AH84" s="49">
        <f>-ABS(AE84)*TAN(ACOS(AI13))</f>
        <v>-0.10799999535083768</v>
      </c>
      <c r="AI84" s="49"/>
      <c r="AJ84" s="50"/>
      <c r="AK84" s="209">
        <f>IF(OR(AK44=0,AQ13=0),0,ABS(1000*AM84/(SQRT(3)*AK44*AQ13)))</f>
        <v>0</v>
      </c>
      <c r="AL84" s="210"/>
      <c r="AM84" s="211">
        <v>0</v>
      </c>
      <c r="AN84" s="211"/>
      <c r="AO84" s="211"/>
      <c r="AP84" s="49">
        <f>-ABS(AM84)*TAN(ACOS(AQ13))</f>
        <v>0</v>
      </c>
      <c r="AQ84" s="49"/>
      <c r="AR84" s="50"/>
    </row>
    <row r="85" spans="1:44" ht="13.5" thickBot="1" x14ac:dyDescent="0.25">
      <c r="A85" s="74" t="s">
        <v>64</v>
      </c>
      <c r="B85" s="75"/>
      <c r="C85" s="75"/>
      <c r="D85" s="75"/>
      <c r="E85" s="76"/>
      <c r="F85" s="76"/>
      <c r="G85" s="76"/>
      <c r="H85" s="76"/>
      <c r="I85" s="76"/>
      <c r="J85" s="76"/>
      <c r="K85" s="76"/>
      <c r="L85" s="77"/>
      <c r="M85" s="65"/>
      <c r="N85" s="66"/>
      <c r="O85" s="63">
        <f>SUM(O78:Q84)</f>
        <v>-2.3999854922294617E-2</v>
      </c>
      <c r="P85" s="63"/>
      <c r="Q85" s="63"/>
      <c r="R85" s="63">
        <f>SUM(R78:T84)</f>
        <v>-2.1599869430063867E-2</v>
      </c>
      <c r="S85" s="63"/>
      <c r="T85" s="64"/>
      <c r="U85" s="65"/>
      <c r="V85" s="66"/>
      <c r="W85" s="63">
        <f>SUM(W78:Y84)</f>
        <v>-1.3919997811317444</v>
      </c>
      <c r="X85" s="63"/>
      <c r="Y85" s="63"/>
      <c r="Z85" s="63">
        <f>SUM(Z78:AB84)</f>
        <v>-0.97439977765084707</v>
      </c>
      <c r="AA85" s="63"/>
      <c r="AB85" s="64"/>
      <c r="AC85" s="65"/>
      <c r="AD85" s="66"/>
      <c r="AE85" s="63">
        <f>SUM(AE78:AG84)</f>
        <v>3.6000072956085205E-2</v>
      </c>
      <c r="AF85" s="63"/>
      <c r="AG85" s="63"/>
      <c r="AH85" s="63">
        <f>SUM(AH78:AJ84)</f>
        <v>2.7000054717065042E-2</v>
      </c>
      <c r="AI85" s="63"/>
      <c r="AJ85" s="64"/>
      <c r="AK85" s="65"/>
      <c r="AL85" s="66"/>
      <c r="AM85" s="63">
        <f>SUM(AM78:AO84)</f>
        <v>1.2120002061128616</v>
      </c>
      <c r="AN85" s="63"/>
      <c r="AO85" s="63"/>
      <c r="AP85" s="63">
        <f>SUM(AP78:AR84)</f>
        <v>1.0908001855015763</v>
      </c>
      <c r="AQ85" s="63"/>
      <c r="AR85" s="64"/>
    </row>
    <row r="86" spans="1:44" x14ac:dyDescent="0.2">
      <c r="A86" s="67" t="s">
        <v>65</v>
      </c>
      <c r="B86" s="68"/>
      <c r="C86" s="68"/>
      <c r="D86" s="68"/>
      <c r="E86" s="35"/>
      <c r="F86" s="35"/>
      <c r="G86" s="35"/>
      <c r="H86" s="35"/>
      <c r="I86" s="35"/>
      <c r="J86" s="35"/>
      <c r="K86" s="35"/>
      <c r="L86" s="69"/>
      <c r="M86" s="70"/>
      <c r="N86" s="71"/>
      <c r="O86" s="72"/>
      <c r="P86" s="72"/>
      <c r="Q86" s="72"/>
      <c r="R86" s="72"/>
      <c r="S86" s="72"/>
      <c r="T86" s="73"/>
      <c r="U86" s="70"/>
      <c r="V86" s="71"/>
      <c r="W86" s="72"/>
      <c r="X86" s="72"/>
      <c r="Y86" s="72"/>
      <c r="Z86" s="72"/>
      <c r="AA86" s="72"/>
      <c r="AB86" s="73"/>
      <c r="AC86" s="70"/>
      <c r="AD86" s="71"/>
      <c r="AE86" s="72"/>
      <c r="AF86" s="72"/>
      <c r="AG86" s="72"/>
      <c r="AH86" s="72"/>
      <c r="AI86" s="72"/>
      <c r="AJ86" s="73"/>
      <c r="AK86" s="70"/>
      <c r="AL86" s="71"/>
      <c r="AM86" s="72"/>
      <c r="AN86" s="72"/>
      <c r="AO86" s="72"/>
      <c r="AP86" s="72"/>
      <c r="AQ86" s="72"/>
      <c r="AR86" s="73"/>
    </row>
    <row r="87" spans="1:44" x14ac:dyDescent="0.2">
      <c r="A87" s="57" t="s">
        <v>279</v>
      </c>
      <c r="B87" s="58"/>
      <c r="C87" s="58"/>
      <c r="D87" s="58"/>
      <c r="E87" s="24"/>
      <c r="F87" s="24"/>
      <c r="G87" s="24"/>
      <c r="H87" s="24"/>
      <c r="I87" s="24"/>
      <c r="J87" s="24"/>
      <c r="K87" s="24"/>
      <c r="L87" s="21"/>
      <c r="M87" s="61">
        <f>M17</f>
        <v>248.83704013954022</v>
      </c>
      <c r="N87" s="62"/>
      <c r="O87" s="59">
        <f>O17</f>
        <v>1.9199999570846558</v>
      </c>
      <c r="P87" s="59"/>
      <c r="Q87" s="59"/>
      <c r="R87" s="59">
        <f>Q17</f>
        <v>1.9199999570846558</v>
      </c>
      <c r="S87" s="59"/>
      <c r="T87" s="60"/>
      <c r="U87" s="61">
        <f>U17</f>
        <v>223.49043365847092</v>
      </c>
      <c r="V87" s="62"/>
      <c r="W87" s="59">
        <f>W17</f>
        <v>1.440000057220459</v>
      </c>
      <c r="X87" s="59"/>
      <c r="Y87" s="59"/>
      <c r="Z87" s="59">
        <f>Y17</f>
        <v>1.9199999570846558</v>
      </c>
      <c r="AA87" s="59"/>
      <c r="AB87" s="60"/>
      <c r="AC87" s="61">
        <f>AC17</f>
        <v>286.20740695677614</v>
      </c>
      <c r="AD87" s="62"/>
      <c r="AE87" s="59">
        <f>AE17</f>
        <v>2.4000000953674316</v>
      </c>
      <c r="AF87" s="59"/>
      <c r="AG87" s="59"/>
      <c r="AH87" s="59">
        <f>AG17</f>
        <v>1.9199999570846558</v>
      </c>
      <c r="AI87" s="59"/>
      <c r="AJ87" s="60"/>
      <c r="AK87" s="61">
        <f>AK17</f>
        <v>223.49043365847095</v>
      </c>
      <c r="AL87" s="62"/>
      <c r="AM87" s="59">
        <f>AM17</f>
        <v>1.9199999570846558</v>
      </c>
      <c r="AN87" s="59"/>
      <c r="AO87" s="59"/>
      <c r="AP87" s="59">
        <f>AO17</f>
        <v>1.440000057220459</v>
      </c>
      <c r="AQ87" s="59"/>
      <c r="AR87" s="60"/>
    </row>
    <row r="88" spans="1:44" x14ac:dyDescent="0.2">
      <c r="A88" s="57" t="s">
        <v>280</v>
      </c>
      <c r="B88" s="58"/>
      <c r="C88" s="58"/>
      <c r="D88" s="58"/>
      <c r="E88" s="24"/>
      <c r="F88" s="24"/>
      <c r="G88" s="24"/>
      <c r="H88" s="24"/>
      <c r="I88" s="24"/>
      <c r="J88" s="24"/>
      <c r="K88" s="24"/>
      <c r="L88" s="21"/>
      <c r="M88" s="209">
        <f>IF(OR(M45=0,S17=0),0,ABS(1000*O88/(SQRT(3)*M45*S17)))</f>
        <v>0</v>
      </c>
      <c r="N88" s="210"/>
      <c r="O88" s="211">
        <v>0</v>
      </c>
      <c r="P88" s="211"/>
      <c r="Q88" s="211"/>
      <c r="R88" s="49">
        <f>-ABS(O88)*TAN(ACOS(S17))</f>
        <v>0</v>
      </c>
      <c r="S88" s="49"/>
      <c r="T88" s="50"/>
      <c r="U88" s="209">
        <f>IF(OR(U45=0,AA17=0),0,ABS(1000*W88/(SQRT(3)*U45*AA17)))</f>
        <v>0</v>
      </c>
      <c r="V88" s="210"/>
      <c r="W88" s="211">
        <v>0</v>
      </c>
      <c r="X88" s="211"/>
      <c r="Y88" s="211"/>
      <c r="Z88" s="49">
        <f>-ABS(W88)*TAN(ACOS(AA17))</f>
        <v>0</v>
      </c>
      <c r="AA88" s="49"/>
      <c r="AB88" s="50"/>
      <c r="AC88" s="209">
        <f>IF(OR(AC45=0,AI17=0),0,ABS(1000*AE88/(SQRT(3)*AC45*AI17)))</f>
        <v>0</v>
      </c>
      <c r="AD88" s="210"/>
      <c r="AE88" s="211">
        <v>0</v>
      </c>
      <c r="AF88" s="211"/>
      <c r="AG88" s="211"/>
      <c r="AH88" s="49">
        <f>-ABS(AE88)*TAN(ACOS(AI17))</f>
        <v>0</v>
      </c>
      <c r="AI88" s="49"/>
      <c r="AJ88" s="50"/>
      <c r="AK88" s="209">
        <f>IF(OR(AK45=0,AQ17=0),0,ABS(1000*AM88/(SQRT(3)*AK45*AQ17)))</f>
        <v>0</v>
      </c>
      <c r="AL88" s="210"/>
      <c r="AM88" s="211">
        <v>0</v>
      </c>
      <c r="AN88" s="211"/>
      <c r="AO88" s="211"/>
      <c r="AP88" s="49">
        <f>-ABS(AM88)*TAN(ACOS(AQ17))</f>
        <v>0</v>
      </c>
      <c r="AQ88" s="49"/>
      <c r="AR88" s="50"/>
    </row>
    <row r="89" spans="1:44" x14ac:dyDescent="0.2">
      <c r="A89" s="57" t="s">
        <v>281</v>
      </c>
      <c r="B89" s="58"/>
      <c r="C89" s="58"/>
      <c r="D89" s="58"/>
      <c r="E89" s="24"/>
      <c r="F89" s="24"/>
      <c r="G89" s="24"/>
      <c r="H89" s="24"/>
      <c r="I89" s="24"/>
      <c r="J89" s="24"/>
      <c r="K89" s="24"/>
      <c r="L89" s="21"/>
      <c r="M89" s="209">
        <f>IF(OR(M45=0,S17=0),0,ABS(1000*O89/(SQRT(3)*M45*S17)))</f>
        <v>149.30222099375669</v>
      </c>
      <c r="N89" s="210"/>
      <c r="O89" s="211">
        <v>-1.1519999504089355</v>
      </c>
      <c r="P89" s="211"/>
      <c r="Q89" s="211"/>
      <c r="R89" s="49">
        <f>-ABS(O89)*TAN(ACOS(S17))</f>
        <v>-1.1519999504089351</v>
      </c>
      <c r="S89" s="49"/>
      <c r="T89" s="50"/>
      <c r="U89" s="209">
        <f>IF(OR(U45=0,AA17=0),0,ABS(1000*W89/(SQRT(3)*U45*AA17)))</f>
        <v>178.79233212559075</v>
      </c>
      <c r="V89" s="210"/>
      <c r="W89" s="211">
        <v>-1.1519999504089355</v>
      </c>
      <c r="X89" s="211"/>
      <c r="Y89" s="211"/>
      <c r="Z89" s="49">
        <f>-ABS(W89)*TAN(ACOS(AA17))</f>
        <v>-1.5359998385111564</v>
      </c>
      <c r="AA89" s="49"/>
      <c r="AB89" s="50"/>
      <c r="AC89" s="209">
        <f>IF(OR(AC45=0,AI17=0),0,ABS(1000*AE89/(SQRT(3)*AC45*AI17)))</f>
        <v>160.27613936614955</v>
      </c>
      <c r="AD89" s="210"/>
      <c r="AE89" s="211">
        <v>-1.343999981880188</v>
      </c>
      <c r="AF89" s="211"/>
      <c r="AG89" s="211"/>
      <c r="AH89" s="49">
        <f>-ABS(AE89)*TAN(ACOS(AI17))</f>
        <v>-1.0751999187469516</v>
      </c>
      <c r="AI89" s="49"/>
      <c r="AJ89" s="50"/>
      <c r="AK89" s="209">
        <f>IF(OR(AK45=0,AQ17=0),0,ABS(1000*AM89/(SQRT(3)*AK45*AQ17)))</f>
        <v>67.047128709930021</v>
      </c>
      <c r="AL89" s="210"/>
      <c r="AM89" s="211">
        <v>-0.57599997520446777</v>
      </c>
      <c r="AN89" s="211"/>
      <c r="AO89" s="211"/>
      <c r="AP89" s="49">
        <f>-ABS(AM89)*TAN(ACOS(AQ17))</f>
        <v>-0.43200000822544032</v>
      </c>
      <c r="AQ89" s="49"/>
      <c r="AR89" s="50"/>
    </row>
    <row r="90" spans="1:44" x14ac:dyDescent="0.2">
      <c r="A90" s="57" t="s">
        <v>282</v>
      </c>
      <c r="B90" s="58"/>
      <c r="C90" s="58"/>
      <c r="D90" s="58"/>
      <c r="E90" s="24"/>
      <c r="F90" s="24"/>
      <c r="G90" s="24"/>
      <c r="H90" s="24"/>
      <c r="I90" s="24"/>
      <c r="J90" s="24"/>
      <c r="K90" s="24"/>
      <c r="L90" s="21"/>
      <c r="M90" s="209">
        <f>IF(OR(M45=0,S17=0),0,ABS(1000*O90/(SQRT(3)*M45*S17)))</f>
        <v>124.41852006977011</v>
      </c>
      <c r="N90" s="210"/>
      <c r="O90" s="211">
        <v>-0.95999997854232788</v>
      </c>
      <c r="P90" s="211"/>
      <c r="Q90" s="211"/>
      <c r="R90" s="49">
        <f>-ABS(O90)*TAN(ACOS(S17))</f>
        <v>-0.95999997854232755</v>
      </c>
      <c r="S90" s="49"/>
      <c r="T90" s="50"/>
      <c r="U90" s="209">
        <f>IF(OR(U45=0,AA17=0),0,ABS(1000*W90/(SQRT(3)*U45*AA17)))</f>
        <v>148.99361318823938</v>
      </c>
      <c r="V90" s="210"/>
      <c r="W90" s="211">
        <v>-0.95999997854232788</v>
      </c>
      <c r="X90" s="211"/>
      <c r="Y90" s="211"/>
      <c r="Z90" s="49">
        <f>-ABS(W90)*TAN(ACOS(AA17))</f>
        <v>-1.2799998919169153</v>
      </c>
      <c r="AA90" s="49"/>
      <c r="AB90" s="50"/>
      <c r="AC90" s="209">
        <f>IF(OR(AC45=0,AI17=0),0,ABS(1000*AE90/(SQRT(3)*AC45*AI17)))</f>
        <v>128.79333313054926</v>
      </c>
      <c r="AD90" s="210"/>
      <c r="AE90" s="211">
        <v>-1.0800000429153442</v>
      </c>
      <c r="AF90" s="211"/>
      <c r="AG90" s="211"/>
      <c r="AH90" s="49">
        <f>-ABS(AE90)*TAN(ACOS(AI17))</f>
        <v>-0.86399998068809503</v>
      </c>
      <c r="AI90" s="49"/>
      <c r="AJ90" s="50"/>
      <c r="AK90" s="209">
        <f>IF(OR(AK45=0,AQ17=0),0,ABS(1000*AM90/(SQRT(3)*AK45*AQ17)))</f>
        <v>55.872608414617737</v>
      </c>
      <c r="AL90" s="210"/>
      <c r="AM90" s="211">
        <v>-0.47999998927116394</v>
      </c>
      <c r="AN90" s="211"/>
      <c r="AO90" s="211"/>
      <c r="AP90" s="49">
        <f>-ABS(AM90)*TAN(ACOS(AQ17))</f>
        <v>-0.36000001430511469</v>
      </c>
      <c r="AQ90" s="49"/>
      <c r="AR90" s="50"/>
    </row>
    <row r="91" spans="1:44" ht="13.5" thickBot="1" x14ac:dyDescent="0.25">
      <c r="A91" s="74" t="s">
        <v>76</v>
      </c>
      <c r="B91" s="75"/>
      <c r="C91" s="75"/>
      <c r="D91" s="75"/>
      <c r="E91" s="76"/>
      <c r="F91" s="76"/>
      <c r="G91" s="76"/>
      <c r="H91" s="76"/>
      <c r="I91" s="76"/>
      <c r="J91" s="76"/>
      <c r="K91" s="76"/>
      <c r="L91" s="77"/>
      <c r="M91" s="65"/>
      <c r="N91" s="66"/>
      <c r="O91" s="63">
        <f>SUM(O87:Q90)</f>
        <v>-0.19199997186660767</v>
      </c>
      <c r="P91" s="63"/>
      <c r="Q91" s="63"/>
      <c r="R91" s="63">
        <f>SUM(R87:T90)</f>
        <v>-0.19199997186660689</v>
      </c>
      <c r="S91" s="63"/>
      <c r="T91" s="64"/>
      <c r="U91" s="65"/>
      <c r="V91" s="66"/>
      <c r="W91" s="63">
        <f>SUM(W87:Y90)</f>
        <v>-0.67199987173080444</v>
      </c>
      <c r="X91" s="63"/>
      <c r="Y91" s="63"/>
      <c r="Z91" s="63">
        <f>SUM(Z87:AB90)</f>
        <v>-0.89599977334341596</v>
      </c>
      <c r="AA91" s="63"/>
      <c r="AB91" s="64"/>
      <c r="AC91" s="65"/>
      <c r="AD91" s="66"/>
      <c r="AE91" s="63">
        <f>SUM(AE87:AG90)</f>
        <v>-2.3999929428100586E-2</v>
      </c>
      <c r="AF91" s="63"/>
      <c r="AG91" s="63"/>
      <c r="AH91" s="63">
        <f>SUM(AH87:AJ90)</f>
        <v>-1.9199942350390908E-2</v>
      </c>
      <c r="AI91" s="63"/>
      <c r="AJ91" s="64"/>
      <c r="AK91" s="65"/>
      <c r="AL91" s="66"/>
      <c r="AM91" s="63">
        <f>SUM(AM87:AO90)</f>
        <v>0.86399999260902405</v>
      </c>
      <c r="AN91" s="63"/>
      <c r="AO91" s="63"/>
      <c r="AP91" s="63">
        <f>SUM(AP87:AR90)</f>
        <v>0.64800003468990397</v>
      </c>
      <c r="AQ91" s="63"/>
      <c r="AR91" s="64"/>
    </row>
    <row r="92" spans="1:44" x14ac:dyDescent="0.2">
      <c r="A92" s="67" t="s">
        <v>160</v>
      </c>
      <c r="B92" s="68"/>
      <c r="C92" s="68"/>
      <c r="D92" s="68"/>
      <c r="E92" s="35"/>
      <c r="F92" s="35"/>
      <c r="G92" s="35"/>
      <c r="H92" s="35"/>
      <c r="I92" s="35"/>
      <c r="J92" s="35"/>
      <c r="K92" s="35"/>
      <c r="L92" s="69"/>
      <c r="M92" s="70"/>
      <c r="N92" s="71"/>
      <c r="O92" s="72"/>
      <c r="P92" s="72"/>
      <c r="Q92" s="72"/>
      <c r="R92" s="72"/>
      <c r="S92" s="72"/>
      <c r="T92" s="73"/>
      <c r="U92" s="70"/>
      <c r="V92" s="71"/>
      <c r="W92" s="72"/>
      <c r="X92" s="72"/>
      <c r="Y92" s="72"/>
      <c r="Z92" s="72"/>
      <c r="AA92" s="72"/>
      <c r="AB92" s="73"/>
      <c r="AC92" s="70"/>
      <c r="AD92" s="71"/>
      <c r="AE92" s="72"/>
      <c r="AF92" s="72"/>
      <c r="AG92" s="72"/>
      <c r="AH92" s="72"/>
      <c r="AI92" s="72"/>
      <c r="AJ92" s="73"/>
      <c r="AK92" s="70"/>
      <c r="AL92" s="71"/>
      <c r="AM92" s="72"/>
      <c r="AN92" s="72"/>
      <c r="AO92" s="72"/>
      <c r="AP92" s="72"/>
      <c r="AQ92" s="72"/>
      <c r="AR92" s="73"/>
    </row>
    <row r="93" spans="1:44" x14ac:dyDescent="0.2">
      <c r="A93" s="57" t="s">
        <v>283</v>
      </c>
      <c r="B93" s="58"/>
      <c r="C93" s="58"/>
      <c r="D93" s="58"/>
      <c r="E93" s="24"/>
      <c r="F93" s="24"/>
      <c r="G93" s="24"/>
      <c r="H93" s="24"/>
      <c r="I93" s="24"/>
      <c r="J93" s="24"/>
      <c r="K93" s="24"/>
      <c r="L93" s="21"/>
      <c r="M93" s="61">
        <f>M14</f>
        <v>186.62779169203307</v>
      </c>
      <c r="N93" s="62"/>
      <c r="O93" s="59">
        <f>O14</f>
        <v>1.440000057220459</v>
      </c>
      <c r="P93" s="59"/>
      <c r="Q93" s="59"/>
      <c r="R93" s="59">
        <f>Q14</f>
        <v>1.440000057220459</v>
      </c>
      <c r="S93" s="59"/>
      <c r="T93" s="60"/>
      <c r="U93" s="61">
        <f>U14</f>
        <v>87.977179246529005</v>
      </c>
      <c r="V93" s="62"/>
      <c r="W93" s="59">
        <f>W14</f>
        <v>0.95999997854232788</v>
      </c>
      <c r="X93" s="59"/>
      <c r="Y93" s="59"/>
      <c r="Z93" s="59">
        <f>Y14</f>
        <v>0</v>
      </c>
      <c r="AA93" s="59"/>
      <c r="AB93" s="60"/>
      <c r="AC93" s="61">
        <f>AC14</f>
        <v>219.94295303243069</v>
      </c>
      <c r="AD93" s="62"/>
      <c r="AE93" s="59">
        <f>AE14</f>
        <v>1.9199999570846558</v>
      </c>
      <c r="AF93" s="59"/>
      <c r="AG93" s="59"/>
      <c r="AH93" s="59">
        <f>AG14</f>
        <v>1.440000057220459</v>
      </c>
      <c r="AI93" s="59"/>
      <c r="AJ93" s="60"/>
      <c r="AK93" s="61">
        <f>AK14</f>
        <v>186.62779169203307</v>
      </c>
      <c r="AL93" s="62"/>
      <c r="AM93" s="59">
        <f>AM14</f>
        <v>1.440000057220459</v>
      </c>
      <c r="AN93" s="59"/>
      <c r="AO93" s="59"/>
      <c r="AP93" s="59">
        <f>AO14</f>
        <v>1.440000057220459</v>
      </c>
      <c r="AQ93" s="59"/>
      <c r="AR93" s="60"/>
    </row>
    <row r="94" spans="1:44" x14ac:dyDescent="0.2">
      <c r="A94" s="57" t="s">
        <v>284</v>
      </c>
      <c r="B94" s="58"/>
      <c r="C94" s="58"/>
      <c r="D94" s="58"/>
      <c r="E94" s="24"/>
      <c r="F94" s="24"/>
      <c r="G94" s="24"/>
      <c r="H94" s="24"/>
      <c r="I94" s="24"/>
      <c r="J94" s="24"/>
      <c r="K94" s="24"/>
      <c r="L94" s="21"/>
      <c r="M94" s="209">
        <f>IF(OR(M46=0,S14=0),0,ABS(1000*O94/(SQRT(3)*M46*S14)))</f>
        <v>171.07547571769697</v>
      </c>
      <c r="N94" s="210"/>
      <c r="O94" s="211">
        <v>-1.3200000524520874</v>
      </c>
      <c r="P94" s="211"/>
      <c r="Q94" s="211"/>
      <c r="R94" s="49">
        <f>-ABS(O94)*TAN(ACOS(S14))</f>
        <v>-1.320000052452087</v>
      </c>
      <c r="S94" s="49"/>
      <c r="T94" s="50"/>
      <c r="U94" s="209">
        <f>IF(OR(U46=0,AA14=0),0,ABS(1000*W94/(SQRT(3)*U46*AA14)))</f>
        <v>87.977179246529005</v>
      </c>
      <c r="V94" s="210"/>
      <c r="W94" s="211">
        <v>-0.95999997854232788</v>
      </c>
      <c r="X94" s="211"/>
      <c r="Y94" s="211"/>
      <c r="Z94" s="49">
        <f>-ABS(W94)*TAN(ACOS(AA14))</f>
        <v>0</v>
      </c>
      <c r="AA94" s="49"/>
      <c r="AB94" s="50"/>
      <c r="AC94" s="209">
        <f>IF(OR(AC46=0,AI14=0),0,ABS(1000*AE94/(SQRT(3)*AC46*AI14)))</f>
        <v>192.45008219639485</v>
      </c>
      <c r="AD94" s="210"/>
      <c r="AE94" s="211">
        <v>-1.6799999475479126</v>
      </c>
      <c r="AF94" s="211"/>
      <c r="AG94" s="211"/>
      <c r="AH94" s="49">
        <f>-ABS(AE94)*TAN(ACOS(AI14))</f>
        <v>-1.2600000388920298</v>
      </c>
      <c r="AI94" s="49"/>
      <c r="AJ94" s="50"/>
      <c r="AK94" s="209">
        <f>IF(OR(AK46=0,AQ14=0),0,ABS(1000*AM94/(SQRT(3)*AK46*AQ14)))</f>
        <v>171.07547571769697</v>
      </c>
      <c r="AL94" s="210"/>
      <c r="AM94" s="211">
        <v>-1.3200000524520874</v>
      </c>
      <c r="AN94" s="211"/>
      <c r="AO94" s="211"/>
      <c r="AP94" s="49">
        <f>-ABS(AM94)*TAN(ACOS(AQ14))</f>
        <v>-1.320000052452087</v>
      </c>
      <c r="AQ94" s="49"/>
      <c r="AR94" s="50"/>
    </row>
    <row r="95" spans="1:44" x14ac:dyDescent="0.2">
      <c r="A95" s="57" t="s">
        <v>285</v>
      </c>
      <c r="B95" s="58"/>
      <c r="C95" s="58"/>
      <c r="D95" s="58"/>
      <c r="E95" s="24"/>
      <c r="F95" s="24"/>
      <c r="G95" s="24"/>
      <c r="H95" s="24"/>
      <c r="I95" s="24"/>
      <c r="J95" s="24"/>
      <c r="K95" s="24"/>
      <c r="L95" s="21"/>
      <c r="M95" s="209">
        <f>IF(OR(M46=0,S14=0),0,ABS(1000*O95/(SQRT(3)*M46*S14)))</f>
        <v>1.5552315491528677</v>
      </c>
      <c r="N95" s="210"/>
      <c r="O95" s="211">
        <v>-1.2000000104308128E-2</v>
      </c>
      <c r="P95" s="211"/>
      <c r="Q95" s="211"/>
      <c r="R95" s="49">
        <f>-ABS(O95)*TAN(ACOS(S14))</f>
        <v>-1.2000000104308125E-2</v>
      </c>
      <c r="S95" s="49"/>
      <c r="T95" s="50"/>
      <c r="U95" s="209">
        <f>IF(OR(U46=0,AA14=0),0,ABS(1000*W95/(SQRT(3)*U46*AA14)))</f>
        <v>2.1994295494425042</v>
      </c>
      <c r="V95" s="210"/>
      <c r="W95" s="211">
        <v>-2.4000000208616257E-2</v>
      </c>
      <c r="X95" s="211"/>
      <c r="Y95" s="211"/>
      <c r="Z95" s="49">
        <f>-ABS(W95)*TAN(ACOS(AA14))</f>
        <v>0</v>
      </c>
      <c r="AA95" s="49"/>
      <c r="AB95" s="50"/>
      <c r="AC95" s="209">
        <f>IF(OR(AC46=0,AI14=0),0,ABS(1000*AE95/(SQRT(3)*AC46*AI14)))</f>
        <v>1.3746434991272423</v>
      </c>
      <c r="AD95" s="210"/>
      <c r="AE95" s="211">
        <v>-1.2000000104308128E-2</v>
      </c>
      <c r="AF95" s="211"/>
      <c r="AG95" s="211"/>
      <c r="AH95" s="49">
        <f>-ABS(AE95)*TAN(ACOS(AI14))</f>
        <v>-9.0000006370246563E-3</v>
      </c>
      <c r="AI95" s="49"/>
      <c r="AJ95" s="50"/>
      <c r="AK95" s="209">
        <f>IF(OR(AK46=0,AQ14=0),0,ABS(1000*AM95/(SQRT(3)*AK46*AQ14)))</f>
        <v>0</v>
      </c>
      <c r="AL95" s="210"/>
      <c r="AM95" s="211">
        <v>0</v>
      </c>
      <c r="AN95" s="211"/>
      <c r="AO95" s="211"/>
      <c r="AP95" s="49">
        <f>-ABS(AM95)*TAN(ACOS(AQ14))</f>
        <v>0</v>
      </c>
      <c r="AQ95" s="49"/>
      <c r="AR95" s="50"/>
    </row>
    <row r="96" spans="1:44" x14ac:dyDescent="0.2">
      <c r="A96" s="57" t="s">
        <v>286</v>
      </c>
      <c r="B96" s="58"/>
      <c r="C96" s="58"/>
      <c r="D96" s="58"/>
      <c r="E96" s="24"/>
      <c r="F96" s="24"/>
      <c r="G96" s="24"/>
      <c r="H96" s="24"/>
      <c r="I96" s="24"/>
      <c r="J96" s="24"/>
      <c r="K96" s="24"/>
      <c r="L96" s="21"/>
      <c r="M96" s="209">
        <f>IF(OR(M46=0,S14=0),0,ABS(1000*O96/(SQRT(3)*M46*S14)))</f>
        <v>0</v>
      </c>
      <c r="N96" s="210"/>
      <c r="O96" s="211">
        <v>0</v>
      </c>
      <c r="P96" s="211"/>
      <c r="Q96" s="211"/>
      <c r="R96" s="49">
        <f>-ABS(O96)*TAN(ACOS(S14))</f>
        <v>0</v>
      </c>
      <c r="S96" s="49"/>
      <c r="T96" s="50"/>
      <c r="U96" s="209">
        <f>IF(OR(U46=0,AA14=0),0,ABS(1000*W96/(SQRT(3)*U46*AA14)))</f>
        <v>0</v>
      </c>
      <c r="V96" s="210"/>
      <c r="W96" s="211">
        <v>0</v>
      </c>
      <c r="X96" s="211"/>
      <c r="Y96" s="211"/>
      <c r="Z96" s="49">
        <f>-ABS(W96)*TAN(ACOS(AA14))</f>
        <v>0</v>
      </c>
      <c r="AA96" s="49"/>
      <c r="AB96" s="50"/>
      <c r="AC96" s="209">
        <f>IF(OR(AC46=0,AI14=0),0,ABS(1000*AE96/(SQRT(3)*AC46*AI14)))</f>
        <v>0</v>
      </c>
      <c r="AD96" s="210"/>
      <c r="AE96" s="211">
        <v>0</v>
      </c>
      <c r="AF96" s="211"/>
      <c r="AG96" s="211"/>
      <c r="AH96" s="49">
        <f>-ABS(AE96)*TAN(ACOS(AI14))</f>
        <v>0</v>
      </c>
      <c r="AI96" s="49"/>
      <c r="AJ96" s="50"/>
      <c r="AK96" s="209">
        <f>IF(OR(AK46=0,AQ14=0),0,ABS(1000*AM96/(SQRT(3)*AK46*AQ14)))</f>
        <v>0</v>
      </c>
      <c r="AL96" s="210"/>
      <c r="AM96" s="211">
        <v>0</v>
      </c>
      <c r="AN96" s="211"/>
      <c r="AO96" s="211"/>
      <c r="AP96" s="49">
        <f>-ABS(AM96)*TAN(ACOS(AQ14))</f>
        <v>0</v>
      </c>
      <c r="AQ96" s="49"/>
      <c r="AR96" s="50"/>
    </row>
    <row r="97" spans="1:44" x14ac:dyDescent="0.2">
      <c r="A97" s="57" t="s">
        <v>287</v>
      </c>
      <c r="B97" s="58"/>
      <c r="C97" s="58"/>
      <c r="D97" s="58"/>
      <c r="E97" s="24"/>
      <c r="F97" s="24"/>
      <c r="G97" s="24"/>
      <c r="H97" s="24"/>
      <c r="I97" s="24"/>
      <c r="J97" s="24"/>
      <c r="K97" s="24"/>
      <c r="L97" s="21"/>
      <c r="M97" s="209">
        <f>IF(OR(M46=0,S14=0),0,ABS(1000*O97/(SQRT(3)*M46*S14)))</f>
        <v>27.216551023858507</v>
      </c>
      <c r="N97" s="210"/>
      <c r="O97" s="211">
        <v>-0.20999999344348907</v>
      </c>
      <c r="P97" s="211"/>
      <c r="Q97" s="211"/>
      <c r="R97" s="49">
        <f>-ABS(O97)*TAN(ACOS(S14))</f>
        <v>-0.20999999344348899</v>
      </c>
      <c r="S97" s="49"/>
      <c r="T97" s="50"/>
      <c r="U97" s="209">
        <f>IF(OR(U46=0,AA14=0),0,ABS(1000*W97/(SQRT(3)*U46*AA14)))</f>
        <v>21.994294811632251</v>
      </c>
      <c r="V97" s="210"/>
      <c r="W97" s="211">
        <v>-0.23999999463558197</v>
      </c>
      <c r="X97" s="211"/>
      <c r="Y97" s="211"/>
      <c r="Z97" s="49">
        <f>-ABS(W97)*TAN(ACOS(AA14))</f>
        <v>0</v>
      </c>
      <c r="AA97" s="49"/>
      <c r="AB97" s="50"/>
      <c r="AC97" s="209">
        <f>IF(OR(AC46=0,AI14=0),0,ABS(1000*AE97/(SQRT(3)*AC46*AI14)))</f>
        <v>18.901348699774648</v>
      </c>
      <c r="AD97" s="210"/>
      <c r="AE97" s="211">
        <v>-0.16500000655651093</v>
      </c>
      <c r="AF97" s="211"/>
      <c r="AG97" s="211"/>
      <c r="AH97" s="49">
        <f>-ABS(AE97)*TAN(ACOS(AI14))</f>
        <v>-0.12375001260079489</v>
      </c>
      <c r="AI97" s="49"/>
      <c r="AJ97" s="50"/>
      <c r="AK97" s="209">
        <f>IF(OR(AK46=0,AQ14=0),0,ABS(1000*AM97/(SQRT(3)*AK46*AQ14)))</f>
        <v>19.440394967920113</v>
      </c>
      <c r="AL97" s="210"/>
      <c r="AM97" s="211">
        <v>-0.15000000596046448</v>
      </c>
      <c r="AN97" s="211"/>
      <c r="AO97" s="211"/>
      <c r="AP97" s="49">
        <f>-ABS(AM97)*TAN(ACOS(AQ14))</f>
        <v>-0.15000000596046442</v>
      </c>
      <c r="AQ97" s="49"/>
      <c r="AR97" s="50"/>
    </row>
    <row r="98" spans="1:44" ht="13.5" thickBot="1" x14ac:dyDescent="0.25">
      <c r="A98" s="74" t="s">
        <v>170</v>
      </c>
      <c r="B98" s="75"/>
      <c r="C98" s="75"/>
      <c r="D98" s="75"/>
      <c r="E98" s="76"/>
      <c r="F98" s="76"/>
      <c r="G98" s="76"/>
      <c r="H98" s="76"/>
      <c r="I98" s="76"/>
      <c r="J98" s="76"/>
      <c r="K98" s="76"/>
      <c r="L98" s="77"/>
      <c r="M98" s="65"/>
      <c r="N98" s="66"/>
      <c r="O98" s="63">
        <f>SUM(O93:Q97)</f>
        <v>-0.10199998877942562</v>
      </c>
      <c r="P98" s="63"/>
      <c r="Q98" s="63"/>
      <c r="R98" s="63">
        <f>SUM(R93:T97)</f>
        <v>-0.10199998877942509</v>
      </c>
      <c r="S98" s="63"/>
      <c r="T98" s="64"/>
      <c r="U98" s="65"/>
      <c r="V98" s="66"/>
      <c r="W98" s="63">
        <f>SUM(W93:Y97)</f>
        <v>-0.26399999484419823</v>
      </c>
      <c r="X98" s="63"/>
      <c r="Y98" s="63"/>
      <c r="Z98" s="63">
        <f>SUM(Z93:AB97)</f>
        <v>0</v>
      </c>
      <c r="AA98" s="63"/>
      <c r="AB98" s="64"/>
      <c r="AC98" s="65"/>
      <c r="AD98" s="66"/>
      <c r="AE98" s="63">
        <f>SUM(AE93:AG97)</f>
        <v>6.300000287592411E-2</v>
      </c>
      <c r="AF98" s="63"/>
      <c r="AG98" s="63"/>
      <c r="AH98" s="63">
        <f>SUM(AH93:AJ97)</f>
        <v>4.7250005090609601E-2</v>
      </c>
      <c r="AI98" s="63"/>
      <c r="AJ98" s="64"/>
      <c r="AK98" s="65"/>
      <c r="AL98" s="66"/>
      <c r="AM98" s="63">
        <f>SUM(AM93:AO97)</f>
        <v>-3.0000001192092896E-2</v>
      </c>
      <c r="AN98" s="63"/>
      <c r="AO98" s="63"/>
      <c r="AP98" s="63">
        <f>SUM(AP93:AR97)</f>
        <v>-3.0000001192092396E-2</v>
      </c>
      <c r="AQ98" s="63"/>
      <c r="AR98" s="64"/>
    </row>
    <row r="99" spans="1:44" x14ac:dyDescent="0.2">
      <c r="A99" s="67" t="s">
        <v>171</v>
      </c>
      <c r="B99" s="68"/>
      <c r="C99" s="68"/>
      <c r="D99" s="68"/>
      <c r="E99" s="35"/>
      <c r="F99" s="35"/>
      <c r="G99" s="35"/>
      <c r="H99" s="35"/>
      <c r="I99" s="35"/>
      <c r="J99" s="35"/>
      <c r="K99" s="35"/>
      <c r="L99" s="69"/>
      <c r="M99" s="70"/>
      <c r="N99" s="71"/>
      <c r="O99" s="72"/>
      <c r="P99" s="72"/>
      <c r="Q99" s="72"/>
      <c r="R99" s="72"/>
      <c r="S99" s="72"/>
      <c r="T99" s="73"/>
      <c r="U99" s="70"/>
      <c r="V99" s="71"/>
      <c r="W99" s="72"/>
      <c r="X99" s="72"/>
      <c r="Y99" s="72"/>
      <c r="Z99" s="72"/>
      <c r="AA99" s="72"/>
      <c r="AB99" s="73"/>
      <c r="AC99" s="70"/>
      <c r="AD99" s="71"/>
      <c r="AE99" s="72"/>
      <c r="AF99" s="72"/>
      <c r="AG99" s="72"/>
      <c r="AH99" s="72"/>
      <c r="AI99" s="72"/>
      <c r="AJ99" s="73"/>
      <c r="AK99" s="70"/>
      <c r="AL99" s="71"/>
      <c r="AM99" s="72"/>
      <c r="AN99" s="72"/>
      <c r="AO99" s="72"/>
      <c r="AP99" s="72"/>
      <c r="AQ99" s="72"/>
      <c r="AR99" s="73"/>
    </row>
    <row r="100" spans="1:44" x14ac:dyDescent="0.2">
      <c r="A100" s="57" t="s">
        <v>288</v>
      </c>
      <c r="B100" s="58"/>
      <c r="C100" s="58"/>
      <c r="D100" s="58"/>
      <c r="E100" s="24"/>
      <c r="F100" s="24"/>
      <c r="G100" s="24"/>
      <c r="H100" s="24"/>
      <c r="I100" s="24"/>
      <c r="J100" s="24"/>
      <c r="K100" s="24"/>
      <c r="L100" s="21"/>
      <c r="M100" s="61">
        <f>M18</f>
        <v>698.2064625639548</v>
      </c>
      <c r="N100" s="62"/>
      <c r="O100" s="59">
        <f>O18</f>
        <v>5.7600002288818359</v>
      </c>
      <c r="P100" s="59"/>
      <c r="Q100" s="59"/>
      <c r="R100" s="59">
        <f>Q18</f>
        <v>4.8000001907348633</v>
      </c>
      <c r="S100" s="59"/>
      <c r="T100" s="60"/>
      <c r="U100" s="61">
        <f>U18</f>
        <v>659.82888531653509</v>
      </c>
      <c r="V100" s="62"/>
      <c r="W100" s="59">
        <f>W18</f>
        <v>5.7600002288818359</v>
      </c>
      <c r="X100" s="59"/>
      <c r="Y100" s="59"/>
      <c r="Z100" s="59">
        <f>Y18</f>
        <v>4.320000171661377</v>
      </c>
      <c r="AA100" s="59"/>
      <c r="AB100" s="60"/>
      <c r="AC100" s="61">
        <f>AC18</f>
        <v>790.78987840261073</v>
      </c>
      <c r="AD100" s="62"/>
      <c r="AE100" s="59">
        <f>AE18</f>
        <v>6.2399997711181641</v>
      </c>
      <c r="AF100" s="59"/>
      <c r="AG100" s="59"/>
      <c r="AH100" s="59">
        <f>AG18</f>
        <v>5.7600002288818359</v>
      </c>
      <c r="AI100" s="59"/>
      <c r="AJ100" s="60"/>
      <c r="AK100" s="61">
        <f>AK18</f>
        <v>687.12377835964219</v>
      </c>
      <c r="AL100" s="62"/>
      <c r="AM100" s="59">
        <f>AM18</f>
        <v>5.7600002288818359</v>
      </c>
      <c r="AN100" s="59"/>
      <c r="AO100" s="59"/>
      <c r="AP100" s="59">
        <f>AO18</f>
        <v>4.8000001907348633</v>
      </c>
      <c r="AQ100" s="59"/>
      <c r="AR100" s="60"/>
    </row>
    <row r="101" spans="1:44" x14ac:dyDescent="0.2">
      <c r="A101" s="57" t="s">
        <v>289</v>
      </c>
      <c r="B101" s="58"/>
      <c r="C101" s="58"/>
      <c r="D101" s="58"/>
      <c r="E101" s="24"/>
      <c r="F101" s="24"/>
      <c r="G101" s="24"/>
      <c r="H101" s="24"/>
      <c r="I101" s="24"/>
      <c r="J101" s="24"/>
      <c r="K101" s="24"/>
      <c r="L101" s="21"/>
      <c r="M101" s="209">
        <f>IF(OR(M47=0,S18=0),0,ABS(1000*O101/(SQRT(3)*M47*S18)))</f>
        <v>189.09756916095077</v>
      </c>
      <c r="N101" s="210"/>
      <c r="O101" s="211">
        <v>-1.559999942779541</v>
      </c>
      <c r="P101" s="211"/>
      <c r="Q101" s="211"/>
      <c r="R101" s="49">
        <f>-ABS(O101)*TAN(ACOS(S18))</f>
        <v>-1.299999952316284</v>
      </c>
      <c r="S101" s="49"/>
      <c r="T101" s="50"/>
      <c r="U101" s="209">
        <f>IF(OR(U47=0,AA18=0),0,ABS(1000*W101/(SQRT(3)*U47*AA18)))</f>
        <v>137.46435110761146</v>
      </c>
      <c r="V101" s="210"/>
      <c r="W101" s="211">
        <v>-1.2000000476837158</v>
      </c>
      <c r="X101" s="211"/>
      <c r="Y101" s="211"/>
      <c r="Z101" s="49">
        <f>-ABS(W101)*TAN(ACOS(AA18))</f>
        <v>-0.90000003576278664</v>
      </c>
      <c r="AA101" s="49"/>
      <c r="AB101" s="50"/>
      <c r="AC101" s="209">
        <f>IF(OR(AC47=0,AI18=0),0,ABS(1000*AE101/(SQRT(3)*AC47*AI18)))</f>
        <v>212.90496842434075</v>
      </c>
      <c r="AD101" s="210"/>
      <c r="AE101" s="211">
        <v>-1.6799999475479126</v>
      </c>
      <c r="AF101" s="211"/>
      <c r="AG101" s="211"/>
      <c r="AH101" s="49">
        <f>-ABS(AE101)*TAN(ACOS(AI18))</f>
        <v>-1.550769300855829</v>
      </c>
      <c r="AI101" s="49"/>
      <c r="AJ101" s="50"/>
      <c r="AK101" s="209">
        <f>IF(OR(AK47=0,AQ18=0),0,ABS(1000*AM101/(SQRT(3)*AK47*AQ18)))</f>
        <v>128.83570844243292</v>
      </c>
      <c r="AL101" s="210"/>
      <c r="AM101" s="211">
        <v>-1.0800000429153442</v>
      </c>
      <c r="AN101" s="211"/>
      <c r="AO101" s="211"/>
      <c r="AP101" s="49">
        <f>-ABS(AM101)*TAN(ACOS(AQ18))</f>
        <v>-0.90000003576278675</v>
      </c>
      <c r="AQ101" s="49"/>
      <c r="AR101" s="50"/>
    </row>
    <row r="102" spans="1:44" x14ac:dyDescent="0.2">
      <c r="A102" s="57" t="s">
        <v>290</v>
      </c>
      <c r="B102" s="58"/>
      <c r="C102" s="58"/>
      <c r="D102" s="58"/>
      <c r="E102" s="24"/>
      <c r="F102" s="24"/>
      <c r="G102" s="24"/>
      <c r="H102" s="24"/>
      <c r="I102" s="24"/>
      <c r="J102" s="24"/>
      <c r="K102" s="24"/>
      <c r="L102" s="21"/>
      <c r="M102" s="209">
        <f>IF(OR(M47=0,S18=0),0,ABS(1000*O102/(SQRT(3)*M47*S18)))</f>
        <v>523.65484692296616</v>
      </c>
      <c r="N102" s="210"/>
      <c r="O102" s="211">
        <v>-4.320000171661377</v>
      </c>
      <c r="P102" s="211"/>
      <c r="Q102" s="211"/>
      <c r="R102" s="49">
        <f>-ABS(O102)*TAN(ACOS(S18))</f>
        <v>-3.600000143051147</v>
      </c>
      <c r="S102" s="49"/>
      <c r="T102" s="50"/>
      <c r="U102" s="209">
        <f>IF(OR(U47=0,AA18=0),0,ABS(1000*W102/(SQRT(3)*U47*AA18)))</f>
        <v>659.82888531653509</v>
      </c>
      <c r="V102" s="210"/>
      <c r="W102" s="211">
        <v>-5.7600002288818359</v>
      </c>
      <c r="X102" s="211"/>
      <c r="Y102" s="211"/>
      <c r="Z102" s="49">
        <f>-ABS(W102)*TAN(ACOS(AA18))</f>
        <v>-4.3200001716613761</v>
      </c>
      <c r="AA102" s="49"/>
      <c r="AB102" s="50"/>
      <c r="AC102" s="209">
        <f>IF(OR(AC47=0,AI18=0),0,ABS(1000*AE102/(SQRT(3)*AC47*AI18)))</f>
        <v>707.14865753326467</v>
      </c>
      <c r="AD102" s="210"/>
      <c r="AE102" s="211">
        <v>-5.5799999237060547</v>
      </c>
      <c r="AF102" s="211"/>
      <c r="AG102" s="211"/>
      <c r="AH102" s="49">
        <f>-ABS(AE102)*TAN(ACOS(AI18))</f>
        <v>-5.1507695539463292</v>
      </c>
      <c r="AI102" s="49"/>
      <c r="AJ102" s="50"/>
      <c r="AK102" s="209">
        <f>IF(OR(AK47=0,AQ18=0),0,ABS(1000*AM102/(SQRT(3)*AK47*AQ18)))</f>
        <v>493.87018014411166</v>
      </c>
      <c r="AL102" s="210"/>
      <c r="AM102" s="211">
        <v>-4.1399998664855957</v>
      </c>
      <c r="AN102" s="211"/>
      <c r="AO102" s="211"/>
      <c r="AP102" s="49">
        <f>-ABS(AM102)*TAN(ACOS(AQ18))</f>
        <v>-3.4499998887379961</v>
      </c>
      <c r="AQ102" s="49"/>
      <c r="AR102" s="50"/>
    </row>
    <row r="103" spans="1:44" ht="13.5" thickBot="1" x14ac:dyDescent="0.25">
      <c r="A103" s="53" t="s">
        <v>179</v>
      </c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6"/>
      <c r="M103" s="47"/>
      <c r="N103" s="48"/>
      <c r="O103" s="42">
        <f>SUM(O100:Q102)</f>
        <v>-0.11999988555908203</v>
      </c>
      <c r="P103" s="42"/>
      <c r="Q103" s="42"/>
      <c r="R103" s="42">
        <f>SUM(R100:T102)</f>
        <v>-9.9999904632567915E-2</v>
      </c>
      <c r="S103" s="42"/>
      <c r="T103" s="43"/>
      <c r="U103" s="47"/>
      <c r="V103" s="48"/>
      <c r="W103" s="42">
        <f>SUM(W100:Y102)</f>
        <v>-1.2000000476837158</v>
      </c>
      <c r="X103" s="42"/>
      <c r="Y103" s="42"/>
      <c r="Z103" s="42">
        <f>SUM(Z100:AB102)</f>
        <v>-0.90000003576278598</v>
      </c>
      <c r="AA103" s="42"/>
      <c r="AB103" s="43"/>
      <c r="AC103" s="47"/>
      <c r="AD103" s="48"/>
      <c r="AE103" s="42">
        <f>SUM(AE100:AG102)</f>
        <v>-1.0200001001358032</v>
      </c>
      <c r="AF103" s="42"/>
      <c r="AG103" s="42"/>
      <c r="AH103" s="42">
        <f>SUM(AH100:AJ102)</f>
        <v>-0.94153862592032223</v>
      </c>
      <c r="AI103" s="42"/>
      <c r="AJ103" s="43"/>
      <c r="AK103" s="47"/>
      <c r="AL103" s="48"/>
      <c r="AM103" s="42">
        <f>SUM(AM100:AO102)</f>
        <v>0.540000319480896</v>
      </c>
      <c r="AN103" s="42"/>
      <c r="AO103" s="42"/>
      <c r="AP103" s="42">
        <f>SUM(AP100:AR102)</f>
        <v>0.45000026623408029</v>
      </c>
      <c r="AQ103" s="42"/>
      <c r="AR103" s="43"/>
    </row>
    <row r="104" spans="1:44" ht="13.5" thickBot="1" x14ac:dyDescent="0.25">
      <c r="A104" s="44" t="s">
        <v>77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/>
      <c r="M104" s="33"/>
      <c r="N104" s="34"/>
      <c r="O104" s="31">
        <f>SUM(O78:Q84)+SUM(O87:Q90)+SUM(O93:Q97)+SUM(O100:Q102)</f>
        <v>-0.43799970112740993</v>
      </c>
      <c r="P104" s="31"/>
      <c r="Q104" s="31"/>
      <c r="R104" s="31">
        <f>SUM(R78:T84)+SUM(R87:T90)+SUM(R93:T97)+SUM(R100:T102)</f>
        <v>-0.41559973470866374</v>
      </c>
      <c r="S104" s="31"/>
      <c r="T104" s="32"/>
      <c r="U104" s="33"/>
      <c r="V104" s="34"/>
      <c r="W104" s="31">
        <f>SUM(W78:Y84)+SUM(W87:Y90)+SUM(W93:Y97)+SUM(W100:Y102)</f>
        <v>-3.5279996953904629</v>
      </c>
      <c r="X104" s="31"/>
      <c r="Y104" s="31"/>
      <c r="Z104" s="31">
        <f>SUM(Z78:AB84)+SUM(Z87:AB90)+SUM(Z93:AB97)+SUM(Z100:AB102)</f>
        <v>-2.770399586757049</v>
      </c>
      <c r="AA104" s="31"/>
      <c r="AB104" s="32"/>
      <c r="AC104" s="33"/>
      <c r="AD104" s="34"/>
      <c r="AE104" s="31">
        <f>SUM(AE78:AG84)+SUM(AE87:AG90)+SUM(AE93:AG97)+SUM(AE100:AG102)</f>
        <v>-0.94499995373189449</v>
      </c>
      <c r="AF104" s="31"/>
      <c r="AG104" s="31"/>
      <c r="AH104" s="31">
        <f>SUM(AH78:AJ84)+SUM(AH87:AJ90)+SUM(AH93:AJ97)+SUM(AH100:AJ102)</f>
        <v>-0.8864885084630385</v>
      </c>
      <c r="AI104" s="31"/>
      <c r="AJ104" s="32"/>
      <c r="AK104" s="33"/>
      <c r="AL104" s="34"/>
      <c r="AM104" s="31">
        <f>SUM(AM78:AO84)+SUM(AM87:AO90)+SUM(AM93:AO97)+SUM(AM100:AO102)</f>
        <v>2.5860005170106888</v>
      </c>
      <c r="AN104" s="31"/>
      <c r="AO104" s="31"/>
      <c r="AP104" s="31">
        <f>SUM(AP78:AR84)+SUM(AP87:AR90)+SUM(AP93:AR97)+SUM(AP100:AR102)</f>
        <v>2.1588004852334679</v>
      </c>
      <c r="AQ104" s="31"/>
      <c r="AR104" s="32"/>
    </row>
    <row r="105" spans="1:44" ht="13.5" thickBot="1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</row>
    <row r="106" spans="1:44" ht="13.5" thickBot="1" x14ac:dyDescent="0.25">
      <c r="A106" s="36" t="s">
        <v>78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8"/>
      <c r="M106" s="39" t="s">
        <v>538</v>
      </c>
      <c r="N106" s="40"/>
      <c r="O106" s="40"/>
      <c r="P106" s="40"/>
      <c r="Q106" s="40"/>
      <c r="R106" s="40"/>
      <c r="S106" s="40"/>
      <c r="T106" s="41"/>
      <c r="U106" s="39" t="s">
        <v>291</v>
      </c>
      <c r="V106" s="40"/>
      <c r="W106" s="40"/>
      <c r="X106" s="40"/>
      <c r="Y106" s="40"/>
      <c r="Z106" s="40"/>
      <c r="AA106" s="40"/>
      <c r="AB106" s="41"/>
      <c r="AC106" s="39" t="s">
        <v>291</v>
      </c>
      <c r="AD106" s="40"/>
      <c r="AE106" s="40"/>
      <c r="AF106" s="40"/>
      <c r="AG106" s="40"/>
      <c r="AH106" s="40"/>
      <c r="AI106" s="40"/>
      <c r="AJ106" s="41"/>
      <c r="AK106" s="39" t="s">
        <v>539</v>
      </c>
      <c r="AL106" s="40"/>
      <c r="AM106" s="40"/>
      <c r="AN106" s="40"/>
      <c r="AO106" s="40"/>
      <c r="AP106" s="40"/>
      <c r="AQ106" s="40"/>
      <c r="AR106" s="41"/>
    </row>
    <row r="111" spans="1:44" x14ac:dyDescent="0.2">
      <c r="F111" s="22" t="s">
        <v>118</v>
      </c>
    </row>
    <row r="112" spans="1:44" x14ac:dyDescent="0.2">
      <c r="F112" s="22" t="s">
        <v>119</v>
      </c>
      <c r="AB112" s="22" t="s">
        <v>120</v>
      </c>
    </row>
    <row r="115" spans="3:28" x14ac:dyDescent="0.2">
      <c r="F115" s="22" t="s">
        <v>121</v>
      </c>
      <c r="AB115" s="22" t="s">
        <v>122</v>
      </c>
    </row>
    <row r="118" spans="3:28" x14ac:dyDescent="0.2">
      <c r="C118" s="22" t="s">
        <v>123</v>
      </c>
    </row>
    <row r="119" spans="3:28" x14ac:dyDescent="0.2">
      <c r="C119" s="22" t="s">
        <v>124</v>
      </c>
    </row>
    <row r="120" spans="3:28" x14ac:dyDescent="0.2">
      <c r="C120" s="22" t="s">
        <v>125</v>
      </c>
    </row>
  </sheetData>
  <mergeCells count="1227">
    <mergeCell ref="AH104:AJ104"/>
    <mergeCell ref="AK104:AL104"/>
    <mergeCell ref="AM104:AO104"/>
    <mergeCell ref="AP104:AR104"/>
    <mergeCell ref="A105:AR105"/>
    <mergeCell ref="A106:L106"/>
    <mergeCell ref="M106:T106"/>
    <mergeCell ref="U106:AB106"/>
    <mergeCell ref="AC106:AJ106"/>
    <mergeCell ref="AK106:AR106"/>
    <mergeCell ref="AP103:AR103"/>
    <mergeCell ref="A104:L104"/>
    <mergeCell ref="M104:N104"/>
    <mergeCell ref="O104:Q104"/>
    <mergeCell ref="R104:T104"/>
    <mergeCell ref="U104:V104"/>
    <mergeCell ref="W104:Y104"/>
    <mergeCell ref="Z104:AB104"/>
    <mergeCell ref="AC104:AD104"/>
    <mergeCell ref="AE104:AG104"/>
    <mergeCell ref="Z103:AB103"/>
    <mergeCell ref="AC103:AD103"/>
    <mergeCell ref="AE103:AG103"/>
    <mergeCell ref="AH103:AJ103"/>
    <mergeCell ref="AK103:AL103"/>
    <mergeCell ref="AM103:AO103"/>
    <mergeCell ref="AH102:AJ102"/>
    <mergeCell ref="AK102:AL102"/>
    <mergeCell ref="AM102:AO102"/>
    <mergeCell ref="AP102:AR102"/>
    <mergeCell ref="A103:L103"/>
    <mergeCell ref="M103:N103"/>
    <mergeCell ref="O103:Q103"/>
    <mergeCell ref="R103:T103"/>
    <mergeCell ref="U103:V103"/>
    <mergeCell ref="W103:Y103"/>
    <mergeCell ref="AP101:AR101"/>
    <mergeCell ref="A102:D102"/>
    <mergeCell ref="M102:N102"/>
    <mergeCell ref="O102:Q102"/>
    <mergeCell ref="R102:T102"/>
    <mergeCell ref="U102:V102"/>
    <mergeCell ref="W102:Y102"/>
    <mergeCell ref="Z102:AB102"/>
    <mergeCell ref="AC102:AD102"/>
    <mergeCell ref="AE102:AG102"/>
    <mergeCell ref="Z101:AB101"/>
    <mergeCell ref="AC101:AD101"/>
    <mergeCell ref="AE101:AG101"/>
    <mergeCell ref="AH101:AJ101"/>
    <mergeCell ref="AK101:AL101"/>
    <mergeCell ref="AM101:AO101"/>
    <mergeCell ref="A101:D101"/>
    <mergeCell ref="M101:N101"/>
    <mergeCell ref="O101:Q101"/>
    <mergeCell ref="R101:T101"/>
    <mergeCell ref="U101:V101"/>
    <mergeCell ref="W101:Y101"/>
    <mergeCell ref="AC100:AD100"/>
    <mergeCell ref="AE100:AG100"/>
    <mergeCell ref="AH100:AJ100"/>
    <mergeCell ref="AK100:AL100"/>
    <mergeCell ref="AM100:AO100"/>
    <mergeCell ref="AP100:AR100"/>
    <mergeCell ref="AP98:AR98"/>
    <mergeCell ref="A99:D99"/>
    <mergeCell ref="E99:AR99"/>
    <mergeCell ref="A100:D100"/>
    <mergeCell ref="M100:N100"/>
    <mergeCell ref="O100:Q100"/>
    <mergeCell ref="R100:T100"/>
    <mergeCell ref="U100:V100"/>
    <mergeCell ref="W100:Y100"/>
    <mergeCell ref="Z100:AB100"/>
    <mergeCell ref="Z98:AB98"/>
    <mergeCell ref="AC98:AD98"/>
    <mergeCell ref="AE98:AG98"/>
    <mergeCell ref="AH98:AJ98"/>
    <mergeCell ref="AK98:AL98"/>
    <mergeCell ref="AM98:AO98"/>
    <mergeCell ref="AH97:AJ97"/>
    <mergeCell ref="AK97:AL97"/>
    <mergeCell ref="AM97:AO97"/>
    <mergeCell ref="AP97:AR97"/>
    <mergeCell ref="A98:L98"/>
    <mergeCell ref="M98:N98"/>
    <mergeCell ref="O98:Q98"/>
    <mergeCell ref="R98:T98"/>
    <mergeCell ref="U98:V98"/>
    <mergeCell ref="W98:Y98"/>
    <mergeCell ref="AP96:AR96"/>
    <mergeCell ref="A97:D97"/>
    <mergeCell ref="M97:N97"/>
    <mergeCell ref="O97:Q97"/>
    <mergeCell ref="R97:T97"/>
    <mergeCell ref="U97:V97"/>
    <mergeCell ref="W97:Y97"/>
    <mergeCell ref="Z97:AB97"/>
    <mergeCell ref="AC97:AD97"/>
    <mergeCell ref="AE97:AG97"/>
    <mergeCell ref="Z96:AB96"/>
    <mergeCell ref="AC96:AD96"/>
    <mergeCell ref="AE96:AG96"/>
    <mergeCell ref="AH96:AJ96"/>
    <mergeCell ref="AK96:AL96"/>
    <mergeCell ref="AM96:AO96"/>
    <mergeCell ref="AH95:AJ95"/>
    <mergeCell ref="AK95:AL95"/>
    <mergeCell ref="AM95:AO95"/>
    <mergeCell ref="AP95:AR95"/>
    <mergeCell ref="A96:D96"/>
    <mergeCell ref="M96:N96"/>
    <mergeCell ref="O96:Q96"/>
    <mergeCell ref="R96:T96"/>
    <mergeCell ref="U96:V96"/>
    <mergeCell ref="W96:Y96"/>
    <mergeCell ref="AP94:AR94"/>
    <mergeCell ref="A95:D95"/>
    <mergeCell ref="M95:N95"/>
    <mergeCell ref="O95:Q95"/>
    <mergeCell ref="R95:T95"/>
    <mergeCell ref="U95:V95"/>
    <mergeCell ref="W95:Y95"/>
    <mergeCell ref="Z95:AB95"/>
    <mergeCell ref="AC95:AD95"/>
    <mergeCell ref="AE95:AG95"/>
    <mergeCell ref="Z94:AB94"/>
    <mergeCell ref="AC94:AD94"/>
    <mergeCell ref="AE94:AG94"/>
    <mergeCell ref="AH94:AJ94"/>
    <mergeCell ref="AK94:AL94"/>
    <mergeCell ref="AM94:AO94"/>
    <mergeCell ref="A94:D94"/>
    <mergeCell ref="M94:N94"/>
    <mergeCell ref="O94:Q94"/>
    <mergeCell ref="R94:T94"/>
    <mergeCell ref="U94:V94"/>
    <mergeCell ref="W94:Y94"/>
    <mergeCell ref="AC93:AD93"/>
    <mergeCell ref="AE93:AG93"/>
    <mergeCell ref="AH93:AJ93"/>
    <mergeCell ref="AK93:AL93"/>
    <mergeCell ref="AM93:AO93"/>
    <mergeCell ref="AP93:AR93"/>
    <mergeCell ref="AP91:AR91"/>
    <mergeCell ref="A92:D92"/>
    <mergeCell ref="E92:AR92"/>
    <mergeCell ref="A93:D93"/>
    <mergeCell ref="M93:N93"/>
    <mergeCell ref="O93:Q93"/>
    <mergeCell ref="R93:T93"/>
    <mergeCell ref="U93:V93"/>
    <mergeCell ref="W93:Y93"/>
    <mergeCell ref="Z93:AB93"/>
    <mergeCell ref="Z91:AB91"/>
    <mergeCell ref="AC91:AD91"/>
    <mergeCell ref="AE91:AG91"/>
    <mergeCell ref="AH91:AJ91"/>
    <mergeCell ref="AK91:AL91"/>
    <mergeCell ref="AM91:AO91"/>
    <mergeCell ref="AH90:AJ90"/>
    <mergeCell ref="AK90:AL90"/>
    <mergeCell ref="AM90:AO90"/>
    <mergeCell ref="AP90:AR90"/>
    <mergeCell ref="A91:L91"/>
    <mergeCell ref="M91:N91"/>
    <mergeCell ref="O91:Q91"/>
    <mergeCell ref="R91:T91"/>
    <mergeCell ref="U91:V91"/>
    <mergeCell ref="W91:Y91"/>
    <mergeCell ref="AP89:AR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Z89:AB89"/>
    <mergeCell ref="AC89:AD89"/>
    <mergeCell ref="AE89:AG89"/>
    <mergeCell ref="AH89:AJ89"/>
    <mergeCell ref="AK89:AL89"/>
    <mergeCell ref="AM89:AO89"/>
    <mergeCell ref="AH88:AJ88"/>
    <mergeCell ref="AK88:AL88"/>
    <mergeCell ref="AM88:AO88"/>
    <mergeCell ref="AP88:AR88"/>
    <mergeCell ref="A89:D89"/>
    <mergeCell ref="M89:N89"/>
    <mergeCell ref="O89:Q89"/>
    <mergeCell ref="R89:T89"/>
    <mergeCell ref="U89:V89"/>
    <mergeCell ref="W89:Y89"/>
    <mergeCell ref="AP87:AR87"/>
    <mergeCell ref="A88:D88"/>
    <mergeCell ref="M88:N88"/>
    <mergeCell ref="O88:Q88"/>
    <mergeCell ref="R88:T88"/>
    <mergeCell ref="U88:V88"/>
    <mergeCell ref="W88:Y88"/>
    <mergeCell ref="Z88:AB88"/>
    <mergeCell ref="AC88:AD88"/>
    <mergeCell ref="AE88:AG88"/>
    <mergeCell ref="Z87:AB87"/>
    <mergeCell ref="AC87:AD87"/>
    <mergeCell ref="AE87:AG87"/>
    <mergeCell ref="AH87:AJ87"/>
    <mergeCell ref="AK87:AL87"/>
    <mergeCell ref="AM87:AO87"/>
    <mergeCell ref="A87:D87"/>
    <mergeCell ref="M87:N87"/>
    <mergeCell ref="O87:Q87"/>
    <mergeCell ref="R87:T87"/>
    <mergeCell ref="U87:V87"/>
    <mergeCell ref="W87:Y87"/>
    <mergeCell ref="AH85:AJ85"/>
    <mergeCell ref="AK85:AL85"/>
    <mergeCell ref="AM85:AO85"/>
    <mergeCell ref="AP85:AR85"/>
    <mergeCell ref="A86:D86"/>
    <mergeCell ref="E86:AR86"/>
    <mergeCell ref="AP84:AR84"/>
    <mergeCell ref="A85:L85"/>
    <mergeCell ref="M85:N85"/>
    <mergeCell ref="O85:Q85"/>
    <mergeCell ref="R85:T85"/>
    <mergeCell ref="U85:V85"/>
    <mergeCell ref="W85:Y85"/>
    <mergeCell ref="Z85:AB85"/>
    <mergeCell ref="AC85:AD85"/>
    <mergeCell ref="AE85:AG85"/>
    <mergeCell ref="Z84:AB84"/>
    <mergeCell ref="AC84:AD84"/>
    <mergeCell ref="AE84:AG84"/>
    <mergeCell ref="AH84:AJ84"/>
    <mergeCell ref="AK84:AL84"/>
    <mergeCell ref="AM84:AO84"/>
    <mergeCell ref="AH83:AJ83"/>
    <mergeCell ref="AK83:AL83"/>
    <mergeCell ref="AM83:AO83"/>
    <mergeCell ref="AP83:AR83"/>
    <mergeCell ref="A84:D84"/>
    <mergeCell ref="M84:N84"/>
    <mergeCell ref="O84:Q84"/>
    <mergeCell ref="R84:T84"/>
    <mergeCell ref="U84:V84"/>
    <mergeCell ref="W84:Y84"/>
    <mergeCell ref="AP82:AR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Z82:AB82"/>
    <mergeCell ref="AC82:AD82"/>
    <mergeCell ref="AE82:AG82"/>
    <mergeCell ref="AH82:AJ82"/>
    <mergeCell ref="AK82:AL82"/>
    <mergeCell ref="AM82:AO82"/>
    <mergeCell ref="AH81:AJ81"/>
    <mergeCell ref="AK81:AL81"/>
    <mergeCell ref="AM81:AO81"/>
    <mergeCell ref="AP81:AR81"/>
    <mergeCell ref="A82:D82"/>
    <mergeCell ref="M82:N82"/>
    <mergeCell ref="O82:Q82"/>
    <mergeCell ref="R82:T82"/>
    <mergeCell ref="U82:V82"/>
    <mergeCell ref="W82:Y82"/>
    <mergeCell ref="AP80:AR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Z80:AB80"/>
    <mergeCell ref="AC80:AD80"/>
    <mergeCell ref="AE80:AG80"/>
    <mergeCell ref="AH80:AJ80"/>
    <mergeCell ref="AK80:AL80"/>
    <mergeCell ref="AM80:AO80"/>
    <mergeCell ref="AH79:AJ79"/>
    <mergeCell ref="AK79:AL79"/>
    <mergeCell ref="AM79:AO79"/>
    <mergeCell ref="AP79:AR79"/>
    <mergeCell ref="A80:D80"/>
    <mergeCell ref="M80:N80"/>
    <mergeCell ref="O80:Q80"/>
    <mergeCell ref="R80:T80"/>
    <mergeCell ref="U80:V80"/>
    <mergeCell ref="W80:Y80"/>
    <mergeCell ref="AP78:AR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Z78:AB78"/>
    <mergeCell ref="AC78:AD78"/>
    <mergeCell ref="AE78:AG78"/>
    <mergeCell ref="AH78:AJ78"/>
    <mergeCell ref="AK78:AL78"/>
    <mergeCell ref="AM78:AO78"/>
    <mergeCell ref="A78:D78"/>
    <mergeCell ref="M78:N78"/>
    <mergeCell ref="O78:Q78"/>
    <mergeCell ref="R78:T78"/>
    <mergeCell ref="U78:V78"/>
    <mergeCell ref="W78:Y78"/>
    <mergeCell ref="AH76:AJ76"/>
    <mergeCell ref="AK76:AL76"/>
    <mergeCell ref="AM76:AO76"/>
    <mergeCell ref="AP76:AR76"/>
    <mergeCell ref="A77:D77"/>
    <mergeCell ref="E77:AR77"/>
    <mergeCell ref="AP75:AR75"/>
    <mergeCell ref="A76:L76"/>
    <mergeCell ref="M76:N76"/>
    <mergeCell ref="O76:Q76"/>
    <mergeCell ref="R76:T76"/>
    <mergeCell ref="U76:V76"/>
    <mergeCell ref="W76:Y76"/>
    <mergeCell ref="Z76:AB76"/>
    <mergeCell ref="AC76:AD76"/>
    <mergeCell ref="AE76:AG76"/>
    <mergeCell ref="Z75:AB75"/>
    <mergeCell ref="AC75:AD75"/>
    <mergeCell ref="AE75:AG75"/>
    <mergeCell ref="AH75:AJ75"/>
    <mergeCell ref="AK75:AL75"/>
    <mergeCell ref="AM75:AO75"/>
    <mergeCell ref="A75:L75"/>
    <mergeCell ref="M75:N75"/>
    <mergeCell ref="O75:Q75"/>
    <mergeCell ref="R75:T75"/>
    <mergeCell ref="U75:V75"/>
    <mergeCell ref="W75:Y75"/>
    <mergeCell ref="AC74:AD74"/>
    <mergeCell ref="AE74:AG74"/>
    <mergeCell ref="AH74:AJ74"/>
    <mergeCell ref="AK74:AL74"/>
    <mergeCell ref="AM74:AO74"/>
    <mergeCell ref="AP74:AR74"/>
    <mergeCell ref="AP72:AR72"/>
    <mergeCell ref="A73:D73"/>
    <mergeCell ref="E73:AR73"/>
    <mergeCell ref="A74:D74"/>
    <mergeCell ref="M74:N74"/>
    <mergeCell ref="O74:Q74"/>
    <mergeCell ref="R74:T74"/>
    <mergeCell ref="U74:V74"/>
    <mergeCell ref="W74:Y74"/>
    <mergeCell ref="Z74:AB74"/>
    <mergeCell ref="Z72:AB72"/>
    <mergeCell ref="AC72:AD72"/>
    <mergeCell ref="AE72:AG72"/>
    <mergeCell ref="AH72:AJ72"/>
    <mergeCell ref="AK72:AL72"/>
    <mergeCell ref="AM72:AO72"/>
    <mergeCell ref="AH71:AJ71"/>
    <mergeCell ref="AK71:AL71"/>
    <mergeCell ref="AM71:AO71"/>
    <mergeCell ref="AP71:AR71"/>
    <mergeCell ref="A72:L72"/>
    <mergeCell ref="M72:N72"/>
    <mergeCell ref="O72:Q72"/>
    <mergeCell ref="R72:T72"/>
    <mergeCell ref="U72:V72"/>
    <mergeCell ref="W72:Y72"/>
    <mergeCell ref="AP70:AR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Z70:AB70"/>
    <mergeCell ref="AC70:AD70"/>
    <mergeCell ref="AE70:AG70"/>
    <mergeCell ref="AH70:AJ70"/>
    <mergeCell ref="AK70:AL70"/>
    <mergeCell ref="AM70:AO70"/>
    <mergeCell ref="A70:D70"/>
    <mergeCell ref="M70:N70"/>
    <mergeCell ref="O70:Q70"/>
    <mergeCell ref="R70:T70"/>
    <mergeCell ref="U70:V70"/>
    <mergeCell ref="W70:Y70"/>
    <mergeCell ref="AC69:AD69"/>
    <mergeCell ref="AE69:AG69"/>
    <mergeCell ref="AH69:AJ69"/>
    <mergeCell ref="AK69:AL69"/>
    <mergeCell ref="AM69:AO69"/>
    <mergeCell ref="AP69:AR69"/>
    <mergeCell ref="AP67:AR67"/>
    <mergeCell ref="A68:D68"/>
    <mergeCell ref="E68:AR68"/>
    <mergeCell ref="A69:D69"/>
    <mergeCell ref="M69:N69"/>
    <mergeCell ref="O69:Q69"/>
    <mergeCell ref="R69:T69"/>
    <mergeCell ref="U69:V69"/>
    <mergeCell ref="W69:Y69"/>
    <mergeCell ref="Z69:AB69"/>
    <mergeCell ref="Z67:AB67"/>
    <mergeCell ref="AC67:AD67"/>
    <mergeCell ref="AE67:AG67"/>
    <mergeCell ref="AH67:AJ67"/>
    <mergeCell ref="AK67:AL67"/>
    <mergeCell ref="AM67:AO67"/>
    <mergeCell ref="AH66:AJ66"/>
    <mergeCell ref="AK66:AL66"/>
    <mergeCell ref="AM66:AO66"/>
    <mergeCell ref="AP66:AR66"/>
    <mergeCell ref="A67:L67"/>
    <mergeCell ref="M67:N67"/>
    <mergeCell ref="O67:Q67"/>
    <mergeCell ref="R67:T67"/>
    <mergeCell ref="U67:V67"/>
    <mergeCell ref="W67:Y67"/>
    <mergeCell ref="AP65:AR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Z65:AB65"/>
    <mergeCell ref="AC65:AD65"/>
    <mergeCell ref="AE65:AG65"/>
    <mergeCell ref="AH65:AJ65"/>
    <mergeCell ref="AK65:AL65"/>
    <mergeCell ref="AM65:AO65"/>
    <mergeCell ref="A65:D65"/>
    <mergeCell ref="M65:N65"/>
    <mergeCell ref="O65:Q65"/>
    <mergeCell ref="R65:T65"/>
    <mergeCell ref="U65:V65"/>
    <mergeCell ref="W65:Y65"/>
    <mergeCell ref="AC64:AD64"/>
    <mergeCell ref="AE64:AG64"/>
    <mergeCell ref="AH64:AJ64"/>
    <mergeCell ref="AK64:AL64"/>
    <mergeCell ref="AM64:AO64"/>
    <mergeCell ref="AP64:AR64"/>
    <mergeCell ref="AP62:AR62"/>
    <mergeCell ref="A63:D63"/>
    <mergeCell ref="E63:AR63"/>
    <mergeCell ref="A64:D64"/>
    <mergeCell ref="M64:N64"/>
    <mergeCell ref="O64:Q64"/>
    <mergeCell ref="R64:T64"/>
    <mergeCell ref="U64:V64"/>
    <mergeCell ref="W64:Y64"/>
    <mergeCell ref="Z64:AB64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W62:Y62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M56:AO56"/>
    <mergeCell ref="AP56:AR56"/>
    <mergeCell ref="A57:D57"/>
    <mergeCell ref="E57:AR57"/>
    <mergeCell ref="A58:D58"/>
    <mergeCell ref="M58:N58"/>
    <mergeCell ref="O58:Q58"/>
    <mergeCell ref="R58:T58"/>
    <mergeCell ref="U58:V58"/>
    <mergeCell ref="W58:Y58"/>
    <mergeCell ref="W56:Y56"/>
    <mergeCell ref="Z56:AB56"/>
    <mergeCell ref="AC56:AD56"/>
    <mergeCell ref="AE56:AG56"/>
    <mergeCell ref="AH56:AJ56"/>
    <mergeCell ref="AK56:AL56"/>
    <mergeCell ref="AE55:AG55"/>
    <mergeCell ref="AH55:AJ55"/>
    <mergeCell ref="AK55:AL55"/>
    <mergeCell ref="AM55:AO55"/>
    <mergeCell ref="AP55:AR55"/>
    <mergeCell ref="A56:L56"/>
    <mergeCell ref="M56:N56"/>
    <mergeCell ref="O56:Q56"/>
    <mergeCell ref="R56:T56"/>
    <mergeCell ref="U56:V56"/>
    <mergeCell ref="AM54:AO54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W54:Y54"/>
    <mergeCell ref="Z54:AB54"/>
    <mergeCell ref="AC54:AD54"/>
    <mergeCell ref="AE54:AG54"/>
    <mergeCell ref="AH54:AJ54"/>
    <mergeCell ref="AK54:AL54"/>
    <mergeCell ref="AE53:AG53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AM52:AO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W52:Y52"/>
    <mergeCell ref="Z52:AB52"/>
    <mergeCell ref="AC52:AD52"/>
    <mergeCell ref="AE52:AG52"/>
    <mergeCell ref="AH52:AJ52"/>
    <mergeCell ref="AK52:AL52"/>
    <mergeCell ref="AK49:AL50"/>
    <mergeCell ref="AM49:AO50"/>
    <mergeCell ref="AP49:AR50"/>
    <mergeCell ref="A51:D51"/>
    <mergeCell ref="E51:AR51"/>
    <mergeCell ref="A52:D52"/>
    <mergeCell ref="M52:N52"/>
    <mergeCell ref="O52:Q52"/>
    <mergeCell ref="R52:T52"/>
    <mergeCell ref="U52:V52"/>
    <mergeCell ref="U49:V50"/>
    <mergeCell ref="W49:Y50"/>
    <mergeCell ref="Z49:AB50"/>
    <mergeCell ref="AC49:AD50"/>
    <mergeCell ref="AE49:AG50"/>
    <mergeCell ref="AH49:AJ50"/>
    <mergeCell ref="AK47:AR47"/>
    <mergeCell ref="A48:AR48"/>
    <mergeCell ref="A49:D50"/>
    <mergeCell ref="E49:F49"/>
    <mergeCell ref="G49:H49"/>
    <mergeCell ref="I49:J49"/>
    <mergeCell ref="K49:L49"/>
    <mergeCell ref="M49:N50"/>
    <mergeCell ref="O49:Q50"/>
    <mergeCell ref="R49:T50"/>
    <mergeCell ref="A47:B47"/>
    <mergeCell ref="C47:D47"/>
    <mergeCell ref="E47:L47"/>
    <mergeCell ref="M47:T47"/>
    <mergeCell ref="U47:AB47"/>
    <mergeCell ref="AC47:AJ47"/>
    <mergeCell ref="AK45:AR45"/>
    <mergeCell ref="A46:B46"/>
    <mergeCell ref="C46:D46"/>
    <mergeCell ref="E46:L46"/>
    <mergeCell ref="M46:T46"/>
    <mergeCell ref="U46:AB46"/>
    <mergeCell ref="AC46:AJ46"/>
    <mergeCell ref="AK46:AR46"/>
    <mergeCell ref="A45:B45"/>
    <mergeCell ref="C45:D45"/>
    <mergeCell ref="E45:L45"/>
    <mergeCell ref="M45:T45"/>
    <mergeCell ref="U45:AB45"/>
    <mergeCell ref="AC45:AJ45"/>
    <mergeCell ref="AK43:AR43"/>
    <mergeCell ref="A44:B44"/>
    <mergeCell ref="C44:D44"/>
    <mergeCell ref="E44:L44"/>
    <mergeCell ref="M44:T44"/>
    <mergeCell ref="U44:AB44"/>
    <mergeCell ref="AC44:AJ44"/>
    <mergeCell ref="AK44:AR44"/>
    <mergeCell ref="A43:B43"/>
    <mergeCell ref="C43:D43"/>
    <mergeCell ref="E43:L43"/>
    <mergeCell ref="M43:T43"/>
    <mergeCell ref="U43:AB43"/>
    <mergeCell ref="AC43:AJ43"/>
    <mergeCell ref="AK41:AR41"/>
    <mergeCell ref="A42:B42"/>
    <mergeCell ref="C42:D42"/>
    <mergeCell ref="E42:L42"/>
    <mergeCell ref="M42:T42"/>
    <mergeCell ref="U42:AB42"/>
    <mergeCell ref="AC42:AJ42"/>
    <mergeCell ref="AK42:AR42"/>
    <mergeCell ref="A41:B41"/>
    <mergeCell ref="C41:D41"/>
    <mergeCell ref="E41:L41"/>
    <mergeCell ref="M41:T41"/>
    <mergeCell ref="U41:AB41"/>
    <mergeCell ref="AC41:AJ41"/>
    <mergeCell ref="AK39:AR39"/>
    <mergeCell ref="A40:B40"/>
    <mergeCell ref="C40:D40"/>
    <mergeCell ref="E40:L40"/>
    <mergeCell ref="M40:T40"/>
    <mergeCell ref="U40:AB40"/>
    <mergeCell ref="AC40:AJ40"/>
    <mergeCell ref="AK40:AR40"/>
    <mergeCell ref="A39:B39"/>
    <mergeCell ref="C39:D39"/>
    <mergeCell ref="E39:L39"/>
    <mergeCell ref="M39:T39"/>
    <mergeCell ref="U39:AB39"/>
    <mergeCell ref="AC39:AJ39"/>
    <mergeCell ref="AP36:AR36"/>
    <mergeCell ref="A37:AR37"/>
    <mergeCell ref="A38:B38"/>
    <mergeCell ref="C38:D38"/>
    <mergeCell ref="E38:L38"/>
    <mergeCell ref="M38:T38"/>
    <mergeCell ref="U38:AB38"/>
    <mergeCell ref="AC38:AJ38"/>
    <mergeCell ref="AK38:AR38"/>
    <mergeCell ref="Z36:AB36"/>
    <mergeCell ref="AC36:AE36"/>
    <mergeCell ref="AF36:AG36"/>
    <mergeCell ref="AH36:AJ36"/>
    <mergeCell ref="AK36:AM36"/>
    <mergeCell ref="AN36:AO36"/>
    <mergeCell ref="AH35:AJ35"/>
    <mergeCell ref="AK35:AM35"/>
    <mergeCell ref="AN35:AO35"/>
    <mergeCell ref="AP35:AR35"/>
    <mergeCell ref="I36:L36"/>
    <mergeCell ref="M36:O36"/>
    <mergeCell ref="P36:Q36"/>
    <mergeCell ref="R36:T36"/>
    <mergeCell ref="U36:W36"/>
    <mergeCell ref="X36:Y36"/>
    <mergeCell ref="AP34:AR34"/>
    <mergeCell ref="I35:L35"/>
    <mergeCell ref="M35:O35"/>
    <mergeCell ref="P35:Q35"/>
    <mergeCell ref="R35:T35"/>
    <mergeCell ref="U35:W35"/>
    <mergeCell ref="X35:Y35"/>
    <mergeCell ref="Z35:AB35"/>
    <mergeCell ref="AC35:AE35"/>
    <mergeCell ref="AF35:AG35"/>
    <mergeCell ref="Z34:AB34"/>
    <mergeCell ref="AC34:AE34"/>
    <mergeCell ref="AF34:AG34"/>
    <mergeCell ref="AH34:AJ34"/>
    <mergeCell ref="AK34:AM34"/>
    <mergeCell ref="AN34:AO34"/>
    <mergeCell ref="AH33:AJ33"/>
    <mergeCell ref="AK33:AM33"/>
    <mergeCell ref="AN33:AO33"/>
    <mergeCell ref="AP33:AR33"/>
    <mergeCell ref="I34:L34"/>
    <mergeCell ref="M34:O34"/>
    <mergeCell ref="P34:Q34"/>
    <mergeCell ref="R34:T34"/>
    <mergeCell ref="U34:W34"/>
    <mergeCell ref="X34:Y34"/>
    <mergeCell ref="AP32:AR32"/>
    <mergeCell ref="I33:L33"/>
    <mergeCell ref="M33:O33"/>
    <mergeCell ref="P33:Q33"/>
    <mergeCell ref="R33:T33"/>
    <mergeCell ref="U33:W33"/>
    <mergeCell ref="X33:Y33"/>
    <mergeCell ref="Z33:AB33"/>
    <mergeCell ref="AC33:AE33"/>
    <mergeCell ref="AF33:AG33"/>
    <mergeCell ref="Z32:AB32"/>
    <mergeCell ref="AC32:AE32"/>
    <mergeCell ref="AF32:AG32"/>
    <mergeCell ref="AH32:AJ32"/>
    <mergeCell ref="AK32:AM32"/>
    <mergeCell ref="AN32:AO32"/>
    <mergeCell ref="I32:L32"/>
    <mergeCell ref="M32:O32"/>
    <mergeCell ref="P32:Q32"/>
    <mergeCell ref="R32:T32"/>
    <mergeCell ref="U32:W32"/>
    <mergeCell ref="X32:Y32"/>
    <mergeCell ref="AC31:AE31"/>
    <mergeCell ref="AF31:AG31"/>
    <mergeCell ref="AH31:AJ31"/>
    <mergeCell ref="AK31:AM31"/>
    <mergeCell ref="AN31:AO31"/>
    <mergeCell ref="AP31:AR31"/>
    <mergeCell ref="AP30:AR30"/>
    <mergeCell ref="A31:D36"/>
    <mergeCell ref="E31:H36"/>
    <mergeCell ref="I31:L31"/>
    <mergeCell ref="M31:O31"/>
    <mergeCell ref="P31:Q31"/>
    <mergeCell ref="R31:T31"/>
    <mergeCell ref="U31:W31"/>
    <mergeCell ref="X31:Y31"/>
    <mergeCell ref="Z31:AB31"/>
    <mergeCell ref="Z30:AB30"/>
    <mergeCell ref="AC30:AE30"/>
    <mergeCell ref="AF30:AG30"/>
    <mergeCell ref="AH30:AJ30"/>
    <mergeCell ref="AK30:AM30"/>
    <mergeCell ref="AN30:AO30"/>
    <mergeCell ref="AH29:AJ29"/>
    <mergeCell ref="AK29:AM29"/>
    <mergeCell ref="AN29:AO29"/>
    <mergeCell ref="AP29:AR29"/>
    <mergeCell ref="I30:L30"/>
    <mergeCell ref="M30:O30"/>
    <mergeCell ref="P30:Q30"/>
    <mergeCell ref="R30:T30"/>
    <mergeCell ref="U30:W30"/>
    <mergeCell ref="X30:Y30"/>
    <mergeCell ref="AP28:AR28"/>
    <mergeCell ref="I29:L29"/>
    <mergeCell ref="M29:O29"/>
    <mergeCell ref="P29:Q29"/>
    <mergeCell ref="R29:T29"/>
    <mergeCell ref="U29:W29"/>
    <mergeCell ref="X29:Y29"/>
    <mergeCell ref="Z29:AB29"/>
    <mergeCell ref="AC29:AE29"/>
    <mergeCell ref="AF29:AG29"/>
    <mergeCell ref="Z28:AB28"/>
    <mergeCell ref="AC28:AE28"/>
    <mergeCell ref="AF28:AG28"/>
    <mergeCell ref="AH28:AJ28"/>
    <mergeCell ref="AK28:AM28"/>
    <mergeCell ref="AN28:AO28"/>
    <mergeCell ref="AH27:AJ27"/>
    <mergeCell ref="AK27:AM27"/>
    <mergeCell ref="AN27:AO27"/>
    <mergeCell ref="AP27:AR27"/>
    <mergeCell ref="I28:L28"/>
    <mergeCell ref="M28:O28"/>
    <mergeCell ref="P28:Q28"/>
    <mergeCell ref="R28:T28"/>
    <mergeCell ref="U28:W28"/>
    <mergeCell ref="X28:Y28"/>
    <mergeCell ref="AP26:AR26"/>
    <mergeCell ref="I27:L27"/>
    <mergeCell ref="M27:O27"/>
    <mergeCell ref="P27:Q27"/>
    <mergeCell ref="R27:T27"/>
    <mergeCell ref="U27:W27"/>
    <mergeCell ref="X27:Y27"/>
    <mergeCell ref="Z27:AB27"/>
    <mergeCell ref="AC27:AE27"/>
    <mergeCell ref="AF27:AG27"/>
    <mergeCell ref="Z26:AB26"/>
    <mergeCell ref="AC26:AE26"/>
    <mergeCell ref="AF26:AG26"/>
    <mergeCell ref="AH26:AJ26"/>
    <mergeCell ref="AK26:AM26"/>
    <mergeCell ref="AN26:AO26"/>
    <mergeCell ref="AO25:AP25"/>
    <mergeCell ref="AQ25:AR25"/>
    <mergeCell ref="A26:D30"/>
    <mergeCell ref="E26:H30"/>
    <mergeCell ref="I26:L26"/>
    <mergeCell ref="M26:O26"/>
    <mergeCell ref="P26:Q26"/>
    <mergeCell ref="R26:T26"/>
    <mergeCell ref="U26:W26"/>
    <mergeCell ref="X26:Y26"/>
    <mergeCell ref="AC25:AD25"/>
    <mergeCell ref="AE25:AF25"/>
    <mergeCell ref="AG25:AH25"/>
    <mergeCell ref="AI25:AJ25"/>
    <mergeCell ref="AK25:AL25"/>
    <mergeCell ref="AM25:AN25"/>
    <mergeCell ref="AQ24:AR24"/>
    <mergeCell ref="E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A23:D25"/>
    <mergeCell ref="E23:L23"/>
    <mergeCell ref="M23:N23"/>
    <mergeCell ref="O23:P23"/>
    <mergeCell ref="Q23:R23"/>
    <mergeCell ref="S23:T23"/>
    <mergeCell ref="E24:L24"/>
    <mergeCell ref="M24:N24"/>
    <mergeCell ref="O24:P24"/>
    <mergeCell ref="Q24:R24"/>
    <mergeCell ref="AO21:AP21"/>
    <mergeCell ref="AQ21:AR21"/>
    <mergeCell ref="E22:L22"/>
    <mergeCell ref="M22:T22"/>
    <mergeCell ref="U22:AB22"/>
    <mergeCell ref="AC22:AJ22"/>
    <mergeCell ref="AK22:AR22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M20:AN20"/>
    <mergeCell ref="AO20:AP20"/>
    <mergeCell ref="AQ20:AR20"/>
    <mergeCell ref="A21:D22"/>
    <mergeCell ref="E21:F21"/>
    <mergeCell ref="G21:H21"/>
    <mergeCell ref="I21:J21"/>
    <mergeCell ref="K21:L21"/>
    <mergeCell ref="M21:N21"/>
    <mergeCell ref="O21:P21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AF19:AG19"/>
    <mergeCell ref="AH19:AJ19"/>
    <mergeCell ref="AK19:AM19"/>
    <mergeCell ref="AN19:AO19"/>
    <mergeCell ref="AP19:AR19"/>
    <mergeCell ref="E20:F20"/>
    <mergeCell ref="G20:H20"/>
    <mergeCell ref="I20:J20"/>
    <mergeCell ref="K20:L20"/>
    <mergeCell ref="M20:N20"/>
    <mergeCell ref="AO18:AP18"/>
    <mergeCell ref="AQ18:AR18"/>
    <mergeCell ref="E19:L19"/>
    <mergeCell ref="M19:O19"/>
    <mergeCell ref="P19:Q19"/>
    <mergeCell ref="R19:T19"/>
    <mergeCell ref="U19:W19"/>
    <mergeCell ref="X19:Y19"/>
    <mergeCell ref="Z19:AB19"/>
    <mergeCell ref="AC19:AE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K17:AL17"/>
    <mergeCell ref="AM17:AN17"/>
    <mergeCell ref="AO17:AP17"/>
    <mergeCell ref="AQ17:AR17"/>
    <mergeCell ref="E18:F18"/>
    <mergeCell ref="G18:H18"/>
    <mergeCell ref="I18:J18"/>
    <mergeCell ref="K18:L18"/>
    <mergeCell ref="M18:N18"/>
    <mergeCell ref="O18:P18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I16:AJ16"/>
    <mergeCell ref="AK16:AL16"/>
    <mergeCell ref="AM16:AN16"/>
    <mergeCell ref="AO16:AP16"/>
    <mergeCell ref="AQ16:AR16"/>
    <mergeCell ref="A17:D19"/>
    <mergeCell ref="E17:F17"/>
    <mergeCell ref="G17:H17"/>
    <mergeCell ref="I17:J17"/>
    <mergeCell ref="K17:L17"/>
    <mergeCell ref="W16:X16"/>
    <mergeCell ref="Y16:Z16"/>
    <mergeCell ref="AA16:AB16"/>
    <mergeCell ref="AC16:AD16"/>
    <mergeCell ref="AE16:AF16"/>
    <mergeCell ref="AG16:AH16"/>
    <mergeCell ref="AP15:AR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Z15:AB15"/>
    <mergeCell ref="AC15:AE15"/>
    <mergeCell ref="AF15:AG15"/>
    <mergeCell ref="AH15:AJ15"/>
    <mergeCell ref="AK15:AM15"/>
    <mergeCell ref="AN15:AO15"/>
    <mergeCell ref="E15:L15"/>
    <mergeCell ref="M15:O15"/>
    <mergeCell ref="P15:Q15"/>
    <mergeCell ref="R15:T15"/>
    <mergeCell ref="U15:W15"/>
    <mergeCell ref="X15:Y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O13:AP13"/>
    <mergeCell ref="AQ13:AR13"/>
    <mergeCell ref="E14:F14"/>
    <mergeCell ref="G14:H14"/>
    <mergeCell ref="I14:J14"/>
    <mergeCell ref="K14:L14"/>
    <mergeCell ref="M14:N14"/>
    <mergeCell ref="O14:P14"/>
    <mergeCell ref="Q14:R14"/>
    <mergeCell ref="S14:T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5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0"/>
  <sheetViews>
    <sheetView workbookViewId="0">
      <pane ySplit="3" topLeftCell="A58" activePane="bottomLeft" state="frozenSplit"/>
      <selection pane="bottomLeft" activeCell="M70" sqref="M70:AB70"/>
    </sheetView>
  </sheetViews>
  <sheetFormatPr defaultRowHeight="12.75" x14ac:dyDescent="0.2"/>
  <cols>
    <col min="1" max="4" width="7.140625" style="18" customWidth="1"/>
    <col min="5" max="12" width="5.28515625" style="18" customWidth="1"/>
    <col min="13" max="44" width="3.28515625" style="18" customWidth="1"/>
    <col min="45" max="16384" width="9.140625" style="18"/>
  </cols>
  <sheetData>
    <row r="1" spans="1:44" ht="30" customHeight="1" x14ac:dyDescent="0.2">
      <c r="A1" s="201" t="s">
        <v>292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30" customHeight="1" thickBot="1" x14ac:dyDescent="0.25">
      <c r="A2" s="201" t="s">
        <v>525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1:44" ht="24.95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>
        <v>0.16666666666666666</v>
      </c>
      <c r="N3" s="204"/>
      <c r="O3" s="204"/>
      <c r="P3" s="204"/>
      <c r="Q3" s="204"/>
      <c r="R3" s="204"/>
      <c r="S3" s="204"/>
      <c r="T3" s="204"/>
      <c r="U3" s="203">
        <v>0.41666666666666669</v>
      </c>
      <c r="V3" s="204"/>
      <c r="W3" s="204"/>
      <c r="X3" s="204"/>
      <c r="Y3" s="204"/>
      <c r="Z3" s="204"/>
      <c r="AA3" s="204"/>
      <c r="AB3" s="204"/>
      <c r="AC3" s="203">
        <v>0.75</v>
      </c>
      <c r="AD3" s="204"/>
      <c r="AE3" s="204"/>
      <c r="AF3" s="204"/>
      <c r="AG3" s="204"/>
      <c r="AH3" s="204"/>
      <c r="AI3" s="204"/>
      <c r="AJ3" s="204"/>
      <c r="AK3" s="203">
        <v>0.83333333333333337</v>
      </c>
      <c r="AL3" s="204"/>
      <c r="AM3" s="204"/>
      <c r="AN3" s="204"/>
      <c r="AO3" s="204"/>
      <c r="AP3" s="204"/>
      <c r="AQ3" s="204"/>
      <c r="AR3" s="204"/>
    </row>
    <row r="4" spans="1:44" ht="30" customHeight="1" thickBot="1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44" ht="15.75" customHeight="1" thickBot="1" x14ac:dyDescent="0.25">
      <c r="A5" s="20" t="s">
        <v>3</v>
      </c>
      <c r="B5" s="14" t="s">
        <v>4</v>
      </c>
      <c r="C5" s="14" t="s">
        <v>5</v>
      </c>
      <c r="D5" s="17" t="s">
        <v>6</v>
      </c>
      <c r="E5" s="120" t="s">
        <v>7</v>
      </c>
      <c r="F5" s="199"/>
      <c r="G5" s="198" t="s">
        <v>8</v>
      </c>
      <c r="H5" s="199"/>
      <c r="I5" s="198" t="s">
        <v>9</v>
      </c>
      <c r="J5" s="199"/>
      <c r="K5" s="198" t="s">
        <v>10</v>
      </c>
      <c r="L5" s="122"/>
      <c r="M5" s="120" t="s">
        <v>11</v>
      </c>
      <c r="N5" s="199"/>
      <c r="O5" s="198" t="s">
        <v>12</v>
      </c>
      <c r="P5" s="199"/>
      <c r="Q5" s="198" t="s">
        <v>13</v>
      </c>
      <c r="R5" s="199"/>
      <c r="S5" s="198" t="s">
        <v>14</v>
      </c>
      <c r="T5" s="122"/>
      <c r="U5" s="120" t="s">
        <v>11</v>
      </c>
      <c r="V5" s="199"/>
      <c r="W5" s="198" t="s">
        <v>12</v>
      </c>
      <c r="X5" s="199"/>
      <c r="Y5" s="198" t="s">
        <v>13</v>
      </c>
      <c r="Z5" s="199"/>
      <c r="AA5" s="198" t="s">
        <v>14</v>
      </c>
      <c r="AB5" s="122"/>
      <c r="AC5" s="120" t="s">
        <v>11</v>
      </c>
      <c r="AD5" s="199"/>
      <c r="AE5" s="198" t="s">
        <v>12</v>
      </c>
      <c r="AF5" s="199"/>
      <c r="AG5" s="198" t="s">
        <v>13</v>
      </c>
      <c r="AH5" s="199"/>
      <c r="AI5" s="198" t="s">
        <v>14</v>
      </c>
      <c r="AJ5" s="122"/>
      <c r="AK5" s="120" t="s">
        <v>11</v>
      </c>
      <c r="AL5" s="199"/>
      <c r="AM5" s="198" t="s">
        <v>12</v>
      </c>
      <c r="AN5" s="199"/>
      <c r="AO5" s="198" t="s">
        <v>13</v>
      </c>
      <c r="AP5" s="199"/>
      <c r="AQ5" s="198" t="s">
        <v>14</v>
      </c>
      <c r="AR5" s="122"/>
    </row>
    <row r="6" spans="1:44" x14ac:dyDescent="0.2">
      <c r="A6" s="12" t="s">
        <v>15</v>
      </c>
      <c r="B6" s="13">
        <v>25</v>
      </c>
      <c r="C6" s="16">
        <v>3.0999999493360519E-2</v>
      </c>
      <c r="D6" s="6">
        <v>0.10499999672174454</v>
      </c>
      <c r="E6" s="111">
        <v>110</v>
      </c>
      <c r="F6" s="112"/>
      <c r="G6" s="205" t="s">
        <v>82</v>
      </c>
      <c r="H6" s="205"/>
      <c r="I6" s="195">
        <v>0.12099999934434891</v>
      </c>
      <c r="J6" s="195"/>
      <c r="K6" s="195">
        <v>10.25</v>
      </c>
      <c r="L6" s="196"/>
      <c r="M6" s="197"/>
      <c r="N6" s="194"/>
      <c r="O6" s="182">
        <f>M18</f>
        <v>5.0420719321841121</v>
      </c>
      <c r="P6" s="182"/>
      <c r="Q6" s="182">
        <f>R18</f>
        <v>3.293511118463099</v>
      </c>
      <c r="R6" s="182"/>
      <c r="S6" s="183">
        <f>IF(O6=0,0,COS(ATAN(Q6/O6)))</f>
        <v>0.83721504942250047</v>
      </c>
      <c r="T6" s="184"/>
      <c r="U6" s="193"/>
      <c r="V6" s="194"/>
      <c r="W6" s="182">
        <f>U18</f>
        <v>4.7588688477419003</v>
      </c>
      <c r="X6" s="182"/>
      <c r="Y6" s="182">
        <f>Z18</f>
        <v>3.105554243019089</v>
      </c>
      <c r="Z6" s="182"/>
      <c r="AA6" s="183">
        <f>IF(W6=0,0,COS(ATAN(Y6/W6)))</f>
        <v>0.83745402106792932</v>
      </c>
      <c r="AB6" s="184"/>
      <c r="AC6" s="193"/>
      <c r="AD6" s="194"/>
      <c r="AE6" s="182">
        <f>AC18</f>
        <v>5.1213840730595628</v>
      </c>
      <c r="AF6" s="182"/>
      <c r="AG6" s="182">
        <f>AH18</f>
        <v>3.3486615178427415</v>
      </c>
      <c r="AH6" s="182"/>
      <c r="AI6" s="183">
        <f>IF(AE6=0,0,COS(ATAN(AG6/AE6)))</f>
        <v>0.83696480537468321</v>
      </c>
      <c r="AJ6" s="184"/>
      <c r="AK6" s="193"/>
      <c r="AL6" s="194"/>
      <c r="AM6" s="182">
        <f>AK18</f>
        <v>4.4712406055769627</v>
      </c>
      <c r="AN6" s="182"/>
      <c r="AO6" s="182">
        <f>AP18</f>
        <v>2.9166298850391246</v>
      </c>
      <c r="AP6" s="182"/>
      <c r="AQ6" s="183">
        <f>IF(AM6=0,0,COS(ATAN(AO6/AM6)))</f>
        <v>0.83755887497771897</v>
      </c>
      <c r="AR6" s="184"/>
    </row>
    <row r="7" spans="1:44" x14ac:dyDescent="0.2">
      <c r="A7" s="185"/>
      <c r="B7" s="186"/>
      <c r="C7" s="186"/>
      <c r="D7" s="187"/>
      <c r="E7" s="104">
        <v>6</v>
      </c>
      <c r="F7" s="105"/>
      <c r="G7" s="106" t="s">
        <v>16</v>
      </c>
      <c r="H7" s="106"/>
      <c r="I7" s="190">
        <f>I6</f>
        <v>0.12099999934434891</v>
      </c>
      <c r="J7" s="190"/>
      <c r="K7" s="190">
        <f>K6</f>
        <v>10.25</v>
      </c>
      <c r="L7" s="191"/>
      <c r="M7" s="192">
        <v>217</v>
      </c>
      <c r="N7" s="52"/>
      <c r="O7" s="49">
        <f>SQRT(3)*M23*M7*S7/1000</f>
        <v>2.0363826222887105</v>
      </c>
      <c r="P7" s="49"/>
      <c r="Q7" s="49">
        <f>SQRT(3)*M23*M7*SIN(ACOS(S7))/1000</f>
        <v>1.2083184121504507</v>
      </c>
      <c r="R7" s="49"/>
      <c r="S7" s="179">
        <v>0.86000001430511475</v>
      </c>
      <c r="T7" s="180"/>
      <c r="U7" s="51">
        <v>210</v>
      </c>
      <c r="V7" s="52"/>
      <c r="W7" s="49">
        <f>SQRT(3)*U23*U7*AA7/1000</f>
        <v>1.939411902847455</v>
      </c>
      <c r="X7" s="49"/>
      <c r="Y7" s="49">
        <f>SQRT(3)*U23*U7*SIN(ACOS(AA7))/1000</f>
        <v>1.1507793699007902</v>
      </c>
      <c r="Z7" s="49"/>
      <c r="AA7" s="179">
        <v>0.86000001430511475</v>
      </c>
      <c r="AB7" s="180"/>
      <c r="AC7" s="51">
        <v>214</v>
      </c>
      <c r="AD7" s="52"/>
      <c r="AE7" s="49">
        <f>SQRT(3)*AC23*AC7*AI7/1000</f>
        <v>1.9763530819493111</v>
      </c>
      <c r="AF7" s="49"/>
      <c r="AG7" s="49">
        <f>SQRT(3)*AC23*AC7*SIN(ACOS(AI7))/1000</f>
        <v>1.1726989769465195</v>
      </c>
      <c r="AH7" s="49"/>
      <c r="AI7" s="179">
        <v>0.86000001430511475</v>
      </c>
      <c r="AJ7" s="180"/>
      <c r="AK7" s="51">
        <v>195</v>
      </c>
      <c r="AL7" s="52"/>
      <c r="AM7" s="49">
        <f>SQRT(3)*AK23*AK7*AQ7/1000</f>
        <v>1.800882481215494</v>
      </c>
      <c r="AN7" s="49"/>
      <c r="AO7" s="49">
        <f>SQRT(3)*AK23*AK7*SIN(ACOS(AQ7))/1000</f>
        <v>1.0685808434793052</v>
      </c>
      <c r="AP7" s="49"/>
      <c r="AQ7" s="179">
        <v>0.86000001430511475</v>
      </c>
      <c r="AR7" s="180"/>
    </row>
    <row r="8" spans="1:44" x14ac:dyDescent="0.2">
      <c r="A8" s="185"/>
      <c r="B8" s="186"/>
      <c r="C8" s="186"/>
      <c r="D8" s="187"/>
      <c r="E8" s="104">
        <v>6</v>
      </c>
      <c r="F8" s="105"/>
      <c r="G8" s="106" t="s">
        <v>20</v>
      </c>
      <c r="H8" s="106"/>
      <c r="I8" s="190">
        <f>I6</f>
        <v>0.12099999934434891</v>
      </c>
      <c r="J8" s="190"/>
      <c r="K8" s="190">
        <f>K6</f>
        <v>10.25</v>
      </c>
      <c r="L8" s="191"/>
      <c r="M8" s="192">
        <v>320</v>
      </c>
      <c r="N8" s="52"/>
      <c r="O8" s="49">
        <f>SQRT(3)*M24*M8*S8/1000</f>
        <v>2.9680424369599669</v>
      </c>
      <c r="P8" s="49"/>
      <c r="Q8" s="49">
        <f>SQRT(3)*M24*M8*SIN(ACOS(S8))/1000</f>
        <v>1.8394273105197718</v>
      </c>
      <c r="R8" s="49"/>
      <c r="S8" s="179">
        <v>0.85000002384185791</v>
      </c>
      <c r="T8" s="180"/>
      <c r="U8" s="51">
        <v>300</v>
      </c>
      <c r="V8" s="52"/>
      <c r="W8" s="49">
        <f>SQRT(3)*U24*U8*AA8/1000</f>
        <v>2.7825397846499684</v>
      </c>
      <c r="X8" s="49"/>
      <c r="Y8" s="49">
        <f>SQRT(3)*U24*U8*SIN(ACOS(AA8))/1000</f>
        <v>1.7244631036122859</v>
      </c>
      <c r="Z8" s="49"/>
      <c r="AA8" s="179">
        <v>0.85000002384185791</v>
      </c>
      <c r="AB8" s="180"/>
      <c r="AC8" s="51">
        <v>335</v>
      </c>
      <c r="AD8" s="52"/>
      <c r="AE8" s="49">
        <f>SQRT(3)*AC24*AC8*AI8/1000</f>
        <v>3.1071694261924647</v>
      </c>
      <c r="AF8" s="49"/>
      <c r="AG8" s="49">
        <f>SQRT(3)*AC24*AC8*SIN(ACOS(AI8))/1000</f>
        <v>1.9256504657003859</v>
      </c>
      <c r="AH8" s="49"/>
      <c r="AI8" s="179">
        <v>0.85000002384185791</v>
      </c>
      <c r="AJ8" s="180"/>
      <c r="AK8" s="51">
        <v>284</v>
      </c>
      <c r="AL8" s="52"/>
      <c r="AM8" s="49">
        <f>SQRT(3)*AK24*AK8*AQ8/1000</f>
        <v>2.6341376628019706</v>
      </c>
      <c r="AN8" s="49"/>
      <c r="AO8" s="49">
        <f>SQRT(3)*AK24*AK8*SIN(ACOS(AQ8))/1000</f>
        <v>1.6324917380862976</v>
      </c>
      <c r="AP8" s="49"/>
      <c r="AQ8" s="179">
        <v>0.85000002384185791</v>
      </c>
      <c r="AR8" s="180"/>
    </row>
    <row r="9" spans="1:44" ht="15.75" customHeight="1" thickBot="1" x14ac:dyDescent="0.25">
      <c r="A9" s="188"/>
      <c r="B9" s="189"/>
      <c r="C9" s="189"/>
      <c r="D9" s="189"/>
      <c r="E9" s="175" t="s">
        <v>17</v>
      </c>
      <c r="F9" s="176"/>
      <c r="G9" s="176"/>
      <c r="H9" s="176"/>
      <c r="I9" s="176"/>
      <c r="J9" s="176"/>
      <c r="K9" s="176"/>
      <c r="L9" s="181"/>
      <c r="M9" s="176">
        <v>10</v>
      </c>
      <c r="N9" s="176"/>
      <c r="O9" s="176"/>
      <c r="P9" s="160" t="s">
        <v>18</v>
      </c>
      <c r="Q9" s="160"/>
      <c r="R9" s="173"/>
      <c r="S9" s="173"/>
      <c r="T9" s="174"/>
      <c r="U9" s="175">
        <v>10</v>
      </c>
      <c r="V9" s="176"/>
      <c r="W9" s="176"/>
      <c r="X9" s="160" t="s">
        <v>18</v>
      </c>
      <c r="Y9" s="160"/>
      <c r="Z9" s="173"/>
      <c r="AA9" s="173"/>
      <c r="AB9" s="174"/>
      <c r="AC9" s="175">
        <v>10</v>
      </c>
      <c r="AD9" s="176"/>
      <c r="AE9" s="176"/>
      <c r="AF9" s="160" t="s">
        <v>18</v>
      </c>
      <c r="AG9" s="160"/>
      <c r="AH9" s="173"/>
      <c r="AI9" s="173"/>
      <c r="AJ9" s="174"/>
      <c r="AK9" s="175">
        <v>10</v>
      </c>
      <c r="AL9" s="176"/>
      <c r="AM9" s="176"/>
      <c r="AN9" s="160" t="s">
        <v>18</v>
      </c>
      <c r="AO9" s="160"/>
      <c r="AP9" s="173"/>
      <c r="AQ9" s="173"/>
      <c r="AR9" s="174"/>
    </row>
    <row r="10" spans="1:44" x14ac:dyDescent="0.2">
      <c r="A10" s="12" t="s">
        <v>19</v>
      </c>
      <c r="B10" s="13">
        <v>25</v>
      </c>
      <c r="C10" s="16">
        <v>3.0999999493360519E-2</v>
      </c>
      <c r="D10" s="6">
        <v>0.13500000536441803</v>
      </c>
      <c r="E10" s="111">
        <v>110</v>
      </c>
      <c r="F10" s="112"/>
      <c r="G10" s="205" t="s">
        <v>82</v>
      </c>
      <c r="H10" s="205"/>
      <c r="I10" s="195">
        <v>0.125</v>
      </c>
      <c r="J10" s="195"/>
      <c r="K10" s="195">
        <v>10.25</v>
      </c>
      <c r="L10" s="196"/>
      <c r="M10" s="197"/>
      <c r="N10" s="194"/>
      <c r="O10" s="182">
        <f>M19</f>
        <v>8.6757393635421867</v>
      </c>
      <c r="P10" s="182"/>
      <c r="Q10" s="182">
        <f>R19</f>
        <v>5.1110977487327611</v>
      </c>
      <c r="R10" s="182"/>
      <c r="S10" s="183">
        <f>IF(O10=0,0,COS(ATAN(Q10/O10)))</f>
        <v>0.86159890080438983</v>
      </c>
      <c r="T10" s="184"/>
      <c r="U10" s="193"/>
      <c r="V10" s="194"/>
      <c r="W10" s="182">
        <f>U19</f>
        <v>7.3159341802618156</v>
      </c>
      <c r="X10" s="182"/>
      <c r="Y10" s="182">
        <f>Z19</f>
        <v>4.2015709774080907</v>
      </c>
      <c r="Z10" s="182"/>
      <c r="AA10" s="183">
        <f>IF(W10=0,0,COS(ATAN(Y10/W10)))</f>
        <v>0.86716695779286979</v>
      </c>
      <c r="AB10" s="184"/>
      <c r="AC10" s="193"/>
      <c r="AD10" s="194"/>
      <c r="AE10" s="182">
        <f>AC19</f>
        <v>5.6191459402650583</v>
      </c>
      <c r="AF10" s="182"/>
      <c r="AG10" s="182">
        <f>AH19</f>
        <v>3.0894856893514904</v>
      </c>
      <c r="AH10" s="182"/>
      <c r="AI10" s="183">
        <f>IF(AE10=0,0,COS(ATAN(AG10/AE10)))</f>
        <v>0.87628468584640129</v>
      </c>
      <c r="AJ10" s="184"/>
      <c r="AK10" s="193"/>
      <c r="AL10" s="194"/>
      <c r="AM10" s="182">
        <f>AK19</f>
        <v>7.2477548813224244</v>
      </c>
      <c r="AN10" s="182"/>
      <c r="AO10" s="182">
        <f>AP19</f>
        <v>4.1646735389898621</v>
      </c>
      <c r="AP10" s="182"/>
      <c r="AQ10" s="183">
        <f>IF(AM10=0,0,COS(ATAN(AO10/AM10)))</f>
        <v>0.86705026568655486</v>
      </c>
      <c r="AR10" s="184"/>
    </row>
    <row r="11" spans="1:44" x14ac:dyDescent="0.2">
      <c r="A11" s="185"/>
      <c r="B11" s="186"/>
      <c r="C11" s="186"/>
      <c r="D11" s="187"/>
      <c r="E11" s="104">
        <v>6</v>
      </c>
      <c r="F11" s="105"/>
      <c r="G11" s="106" t="s">
        <v>83</v>
      </c>
      <c r="H11" s="106"/>
      <c r="I11" s="190">
        <f>I10</f>
        <v>0.125</v>
      </c>
      <c r="J11" s="190"/>
      <c r="K11" s="190">
        <f>K10</f>
        <v>10.25</v>
      </c>
      <c r="L11" s="191"/>
      <c r="M11" s="192">
        <v>498</v>
      </c>
      <c r="N11" s="52"/>
      <c r="O11" s="49">
        <f>SQRT(3)*M25*M11*S11/1000</f>
        <v>4.8907226018084895</v>
      </c>
      <c r="P11" s="49"/>
      <c r="Q11" s="49">
        <f>SQRT(3)*M25*M11*SIN(ACOS(S11))/1000</f>
        <v>2.3686853949423856</v>
      </c>
      <c r="R11" s="49"/>
      <c r="S11" s="179">
        <v>0.89999997615814209</v>
      </c>
      <c r="T11" s="180"/>
      <c r="U11" s="51">
        <v>497</v>
      </c>
      <c r="V11" s="52"/>
      <c r="W11" s="49">
        <f>SQRT(3)*U25*U11*AA11/1000</f>
        <v>4.8034269475799674</v>
      </c>
      <c r="X11" s="49"/>
      <c r="Y11" s="49">
        <f>SQRT(3)*U25*U11*SIN(ACOS(AA11))/1000</f>
        <v>2.3264061740484059</v>
      </c>
      <c r="Z11" s="49"/>
      <c r="AA11" s="179">
        <v>0.89999997615814209</v>
      </c>
      <c r="AB11" s="180"/>
      <c r="AC11" s="51">
        <v>490</v>
      </c>
      <c r="AD11" s="52"/>
      <c r="AE11" s="49">
        <f>SQRT(3)*AC25*AC11*AI11/1000</f>
        <v>4.7357730469098271</v>
      </c>
      <c r="AF11" s="49"/>
      <c r="AG11" s="49">
        <f>SQRT(3)*AC25*AC11*SIN(ACOS(AI11))/1000</f>
        <v>2.2936398899068791</v>
      </c>
      <c r="AH11" s="49"/>
      <c r="AI11" s="179">
        <v>0.89999997615814209</v>
      </c>
      <c r="AJ11" s="180"/>
      <c r="AK11" s="51">
        <v>489</v>
      </c>
      <c r="AL11" s="52"/>
      <c r="AM11" s="49">
        <f>SQRT(3)*AK25*AK11*AQ11/1000</f>
        <v>4.72610820395695</v>
      </c>
      <c r="AN11" s="49"/>
      <c r="AO11" s="49">
        <f>SQRT(3)*AK25*AK11*SIN(ACOS(AQ11))/1000</f>
        <v>2.2889589921723754</v>
      </c>
      <c r="AP11" s="49"/>
      <c r="AQ11" s="179">
        <v>0.89999997615814209</v>
      </c>
      <c r="AR11" s="180"/>
    </row>
    <row r="12" spans="1:44" x14ac:dyDescent="0.2">
      <c r="A12" s="185"/>
      <c r="B12" s="186"/>
      <c r="C12" s="186"/>
      <c r="D12" s="187"/>
      <c r="E12" s="104">
        <v>6</v>
      </c>
      <c r="F12" s="105"/>
      <c r="G12" s="106" t="s">
        <v>84</v>
      </c>
      <c r="H12" s="106"/>
      <c r="I12" s="190">
        <f>I10</f>
        <v>0.125</v>
      </c>
      <c r="J12" s="190"/>
      <c r="K12" s="190">
        <f>K10</f>
        <v>10.25</v>
      </c>
      <c r="L12" s="191"/>
      <c r="M12" s="192">
        <v>398</v>
      </c>
      <c r="N12" s="52"/>
      <c r="O12" s="49">
        <f>SQRT(3)*M26*M12*S12/1000</f>
        <v>3.7349321828152382</v>
      </c>
      <c r="P12" s="49"/>
      <c r="Q12" s="49">
        <f>SQRT(3)*M26*M12*SIN(ACOS(S12))/1000</f>
        <v>2.216178470211426</v>
      </c>
      <c r="R12" s="49"/>
      <c r="S12" s="179">
        <v>0.86000001430511475</v>
      </c>
      <c r="T12" s="180"/>
      <c r="U12" s="51">
        <v>263</v>
      </c>
      <c r="V12" s="52"/>
      <c r="W12" s="49">
        <f>SQRT(3)*U26*U12*AA12/1000</f>
        <v>2.4680582012070547</v>
      </c>
      <c r="X12" s="49"/>
      <c r="Y12" s="49">
        <f>SQRT(3)*U26*U12*SIN(ACOS(AA12))/1000</f>
        <v>1.464459642375892</v>
      </c>
      <c r="Z12" s="49"/>
      <c r="AA12" s="179">
        <v>0.86000001430511475</v>
      </c>
      <c r="AB12" s="180"/>
      <c r="AC12" s="51">
        <v>90</v>
      </c>
      <c r="AD12" s="52"/>
      <c r="AE12" s="49">
        <f>SQRT(3)*AC26*AC12*AI12/1000</f>
        <v>0.84458265440545599</v>
      </c>
      <c r="AF12" s="49"/>
      <c r="AG12" s="49">
        <f>SQRT(3)*AC26*AC12*SIN(ACOS(AI12))/1000</f>
        <v>0.50114588522368919</v>
      </c>
      <c r="AH12" s="49"/>
      <c r="AI12" s="179">
        <v>0.86000001430511475</v>
      </c>
      <c r="AJ12" s="180"/>
      <c r="AK12" s="51">
        <v>264</v>
      </c>
      <c r="AL12" s="52"/>
      <c r="AM12" s="49">
        <f>SQRT(3)*AK26*AK12*AQ12/1000</f>
        <v>2.4774424529226708</v>
      </c>
      <c r="AN12" s="49"/>
      <c r="AO12" s="49">
        <f>SQRT(3)*AK26*AK12*SIN(ACOS(AQ12))/1000</f>
        <v>1.4700279299894885</v>
      </c>
      <c r="AP12" s="49"/>
      <c r="AQ12" s="179">
        <v>0.86000001430511475</v>
      </c>
      <c r="AR12" s="180"/>
    </row>
    <row r="13" spans="1:44" ht="15.75" customHeight="1" thickBot="1" x14ac:dyDescent="0.25">
      <c r="A13" s="188"/>
      <c r="B13" s="189"/>
      <c r="C13" s="189"/>
      <c r="D13" s="189"/>
      <c r="E13" s="175" t="s">
        <v>17</v>
      </c>
      <c r="F13" s="176"/>
      <c r="G13" s="176"/>
      <c r="H13" s="176"/>
      <c r="I13" s="176"/>
      <c r="J13" s="176"/>
      <c r="K13" s="176"/>
      <c r="L13" s="181"/>
      <c r="M13" s="176">
        <v>10</v>
      </c>
      <c r="N13" s="176"/>
      <c r="O13" s="176"/>
      <c r="P13" s="160" t="s">
        <v>18</v>
      </c>
      <c r="Q13" s="160"/>
      <c r="R13" s="173"/>
      <c r="S13" s="173"/>
      <c r="T13" s="174"/>
      <c r="U13" s="175">
        <v>10</v>
      </c>
      <c r="V13" s="176"/>
      <c r="W13" s="176"/>
      <c r="X13" s="160" t="s">
        <v>18</v>
      </c>
      <c r="Y13" s="160"/>
      <c r="Z13" s="173"/>
      <c r="AA13" s="173"/>
      <c r="AB13" s="174"/>
      <c r="AC13" s="175">
        <v>10</v>
      </c>
      <c r="AD13" s="176"/>
      <c r="AE13" s="176"/>
      <c r="AF13" s="160" t="s">
        <v>18</v>
      </c>
      <c r="AG13" s="160"/>
      <c r="AH13" s="173"/>
      <c r="AI13" s="173"/>
      <c r="AJ13" s="174"/>
      <c r="AK13" s="175">
        <v>10</v>
      </c>
      <c r="AL13" s="176"/>
      <c r="AM13" s="176"/>
      <c r="AN13" s="160" t="s">
        <v>18</v>
      </c>
      <c r="AO13" s="160"/>
      <c r="AP13" s="173"/>
      <c r="AQ13" s="173"/>
      <c r="AR13" s="174"/>
    </row>
    <row r="14" spans="1:44" x14ac:dyDescent="0.2">
      <c r="A14" s="86" t="s">
        <v>21</v>
      </c>
      <c r="B14" s="79"/>
      <c r="C14" s="79"/>
      <c r="D14" s="79"/>
      <c r="E14" s="177" t="s">
        <v>85</v>
      </c>
      <c r="F14" s="113"/>
      <c r="G14" s="113"/>
      <c r="H14" s="113"/>
      <c r="I14" s="113"/>
      <c r="J14" s="113"/>
      <c r="K14" s="113"/>
      <c r="L14" s="114"/>
      <c r="M14" s="178">
        <f>SUM(M6,M10)</f>
        <v>0</v>
      </c>
      <c r="N14" s="167"/>
      <c r="O14" s="171">
        <f>SUM(O6,O10)</f>
        <v>13.7178112957263</v>
      </c>
      <c r="P14" s="167"/>
      <c r="Q14" s="171">
        <f>SUM(Q6,Q10)</f>
        <v>8.4046088671958596</v>
      </c>
      <c r="R14" s="167"/>
      <c r="S14" s="167"/>
      <c r="T14" s="168"/>
      <c r="U14" s="172">
        <f>SUM(U6,U10)</f>
        <v>0</v>
      </c>
      <c r="V14" s="167"/>
      <c r="W14" s="171">
        <f>SUM(W6,W10)</f>
        <v>12.074803028003716</v>
      </c>
      <c r="X14" s="167"/>
      <c r="Y14" s="171">
        <f>SUM(Y6,Y10)</f>
        <v>7.3071252204271797</v>
      </c>
      <c r="Z14" s="167"/>
      <c r="AA14" s="167"/>
      <c r="AB14" s="168"/>
      <c r="AC14" s="172">
        <f>SUM(AC6,AC10)</f>
        <v>0</v>
      </c>
      <c r="AD14" s="167"/>
      <c r="AE14" s="171">
        <f>SUM(AE6,AE10)</f>
        <v>10.740530013324621</v>
      </c>
      <c r="AF14" s="167"/>
      <c r="AG14" s="171">
        <f>SUM(AG6,AG10)</f>
        <v>6.4381472071942323</v>
      </c>
      <c r="AH14" s="167"/>
      <c r="AI14" s="167"/>
      <c r="AJ14" s="168"/>
      <c r="AK14" s="172">
        <f>SUM(AK6,AK10)</f>
        <v>0</v>
      </c>
      <c r="AL14" s="167"/>
      <c r="AM14" s="171">
        <f>SUM(AM6,AM10)</f>
        <v>11.718995486899388</v>
      </c>
      <c r="AN14" s="167"/>
      <c r="AO14" s="171">
        <f>SUM(AO6,AO10)</f>
        <v>7.0813034240289863</v>
      </c>
      <c r="AP14" s="167"/>
      <c r="AQ14" s="167"/>
      <c r="AR14" s="168"/>
    </row>
    <row r="15" spans="1:44" ht="13.5" thickBot="1" x14ac:dyDescent="0.25">
      <c r="A15" s="87"/>
      <c r="B15" s="82"/>
      <c r="C15" s="82"/>
      <c r="D15" s="82"/>
      <c r="E15" s="169" t="s">
        <v>23</v>
      </c>
      <c r="F15" s="99"/>
      <c r="G15" s="99"/>
      <c r="H15" s="99"/>
      <c r="I15" s="99"/>
      <c r="J15" s="99"/>
      <c r="K15" s="99"/>
      <c r="L15" s="100"/>
      <c r="M15" s="170">
        <f>SUM(M7,M8,M11,M12)</f>
        <v>1433</v>
      </c>
      <c r="N15" s="165"/>
      <c r="O15" s="63">
        <f>SUM(O7,O8,O11,O12)</f>
        <v>13.630079843872405</v>
      </c>
      <c r="P15" s="165"/>
      <c r="Q15" s="63">
        <f>SUM(Q7,Q8,Q11,Q12)</f>
        <v>7.6326095878240334</v>
      </c>
      <c r="R15" s="165"/>
      <c r="S15" s="165"/>
      <c r="T15" s="166"/>
      <c r="U15" s="65">
        <f>SUM(U7,U8,U11,U12)</f>
        <v>1270</v>
      </c>
      <c r="V15" s="165"/>
      <c r="W15" s="63">
        <f>SUM(W7,W8,W11,W12)</f>
        <v>11.993436836284445</v>
      </c>
      <c r="X15" s="165"/>
      <c r="Y15" s="63">
        <f>SUM(Y7,Y8,Y11,Y12)</f>
        <v>6.666108289937374</v>
      </c>
      <c r="Z15" s="165"/>
      <c r="AA15" s="165"/>
      <c r="AB15" s="166"/>
      <c r="AC15" s="65">
        <f>SUM(AC7,AC8,AC11,AC12)</f>
        <v>1129</v>
      </c>
      <c r="AD15" s="165"/>
      <c r="AE15" s="63">
        <f>SUM(AE7,AE8,AE11,AE12)</f>
        <v>10.66387820945706</v>
      </c>
      <c r="AF15" s="165"/>
      <c r="AG15" s="63">
        <f>SUM(AG7,AG8,AG11,AG12)</f>
        <v>5.8931352177774734</v>
      </c>
      <c r="AH15" s="165"/>
      <c r="AI15" s="165"/>
      <c r="AJ15" s="166"/>
      <c r="AK15" s="65">
        <f>SUM(AK7,AK8,AK11,AK12)</f>
        <v>1232</v>
      </c>
      <c r="AL15" s="165"/>
      <c r="AM15" s="63">
        <f>SUM(AM7,AM8,AM11,AM12)</f>
        <v>11.638570800897085</v>
      </c>
      <c r="AN15" s="165"/>
      <c r="AO15" s="63">
        <f>SUM(AO7,AO8,AO11,AO12)</f>
        <v>6.4600595037274662</v>
      </c>
      <c r="AP15" s="165"/>
      <c r="AQ15" s="165"/>
      <c r="AR15" s="166"/>
    </row>
    <row r="16" spans="1:44" x14ac:dyDescent="0.2">
      <c r="A16" s="86" t="s">
        <v>24</v>
      </c>
      <c r="B16" s="79"/>
      <c r="C16" s="79"/>
      <c r="D16" s="79"/>
      <c r="E16" s="79" t="s">
        <v>25</v>
      </c>
      <c r="F16" s="79"/>
      <c r="G16" s="79"/>
      <c r="H16" s="79"/>
      <c r="I16" s="154" t="s">
        <v>15</v>
      </c>
      <c r="J16" s="155"/>
      <c r="K16" s="155"/>
      <c r="L16" s="156"/>
      <c r="M16" s="163">
        <f>I6*(POWER(O7+O8,2)+POWER(Q7+Q8,2))/POWER(B6,2)</f>
        <v>6.6468734420737563E-3</v>
      </c>
      <c r="N16" s="163"/>
      <c r="O16" s="163"/>
      <c r="P16" s="164" t="s">
        <v>26</v>
      </c>
      <c r="Q16" s="164"/>
      <c r="R16" s="157">
        <f>K6*(POWER(O7+O8,2)+POWER(Q7+Q8,2))/(100*B6)</f>
        <v>0.14076539907113214</v>
      </c>
      <c r="S16" s="157"/>
      <c r="T16" s="158"/>
      <c r="U16" s="162">
        <f>I6*(POWER(W7+W8,2)+POWER(Y7+Y8,2))/POWER(B6,2)</f>
        <v>5.9171607511163777E-3</v>
      </c>
      <c r="V16" s="163"/>
      <c r="W16" s="163"/>
      <c r="X16" s="164" t="s">
        <v>26</v>
      </c>
      <c r="Y16" s="164"/>
      <c r="Z16" s="157">
        <f>K6*(POWER(W7+W8,2)+POWER(Y7+Y8,2))/(100*B6)</f>
        <v>0.12531177278426875</v>
      </c>
      <c r="AA16" s="157"/>
      <c r="AB16" s="158"/>
      <c r="AC16" s="162">
        <f>I6*(POWER(AE7+AE8,2)+POWER(AG7+AG8,2))/POWER(B6,2)</f>
        <v>6.8615654244257611E-3</v>
      </c>
      <c r="AD16" s="163"/>
      <c r="AE16" s="163"/>
      <c r="AF16" s="164" t="s">
        <v>26</v>
      </c>
      <c r="AG16" s="164"/>
      <c r="AH16" s="157">
        <f>K6*(POWER(AE7+AE8,2)+POWER(AG7+AG8,2))/(100*B6)</f>
        <v>0.14531207847409122</v>
      </c>
      <c r="AI16" s="157"/>
      <c r="AJ16" s="158"/>
      <c r="AK16" s="162">
        <f>I6*(POWER(AM7+AM8,2)+POWER(AO7+AO8,2))/POWER(B6,2)</f>
        <v>5.2204620661377675E-3</v>
      </c>
      <c r="AL16" s="163"/>
      <c r="AM16" s="163"/>
      <c r="AN16" s="164" t="s">
        <v>26</v>
      </c>
      <c r="AO16" s="164"/>
      <c r="AP16" s="157">
        <f>K6*(POWER(AM7+AM8,2)+POWER(AO7+AO8,2))/(100*B6)</f>
        <v>0.11055730675177725</v>
      </c>
      <c r="AQ16" s="157"/>
      <c r="AR16" s="158"/>
    </row>
    <row r="17" spans="1:44" ht="13.5" thickBot="1" x14ac:dyDescent="0.25">
      <c r="A17" s="87"/>
      <c r="B17" s="82"/>
      <c r="C17" s="82"/>
      <c r="D17" s="82"/>
      <c r="E17" s="82"/>
      <c r="F17" s="82"/>
      <c r="G17" s="82"/>
      <c r="H17" s="82"/>
      <c r="I17" s="159" t="s">
        <v>19</v>
      </c>
      <c r="J17" s="160"/>
      <c r="K17" s="160"/>
      <c r="L17" s="161"/>
      <c r="M17" s="145">
        <f>I10*(POWER(O11+O12,2)+POWER(Q11+Q12,2))/POWER(B10,2)</f>
        <v>1.9084579425099071E-2</v>
      </c>
      <c r="N17" s="145"/>
      <c r="O17" s="145"/>
      <c r="P17" s="146" t="s">
        <v>26</v>
      </c>
      <c r="Q17" s="146"/>
      <c r="R17" s="142">
        <f>K10*(POWER(O11+O12,2)+POWER(Q11+Q12,2))/(100*B10)</f>
        <v>0.39123387821453093</v>
      </c>
      <c r="S17" s="142"/>
      <c r="T17" s="143"/>
      <c r="U17" s="144">
        <f>I10*(POWER(W11+W12,2)+POWER(Y11+Y12,2))/POWER(B10,2)</f>
        <v>1.3449031981432895E-2</v>
      </c>
      <c r="V17" s="145"/>
      <c r="W17" s="145"/>
      <c r="X17" s="146" t="s">
        <v>26</v>
      </c>
      <c r="Y17" s="146"/>
      <c r="Z17" s="142">
        <f>K10*(POWER(W11+W12,2)+POWER(Y11+Y12,2))/(100*B10)</f>
        <v>0.27570515561937436</v>
      </c>
      <c r="AA17" s="142"/>
      <c r="AB17" s="143"/>
      <c r="AC17" s="144">
        <f>I10*(POWER(AE11+AE12,2)+POWER(AG11+AG12,2))/POWER(B10,2)</f>
        <v>7.7902394564148313E-3</v>
      </c>
      <c r="AD17" s="145"/>
      <c r="AE17" s="145"/>
      <c r="AF17" s="146" t="s">
        <v>26</v>
      </c>
      <c r="AG17" s="146"/>
      <c r="AH17" s="142">
        <f>K10*(POWER(AE11+AE12,2)+POWER(AG11+AG12,2))/(100*B10)</f>
        <v>0.15969990885650404</v>
      </c>
      <c r="AI17" s="142"/>
      <c r="AJ17" s="143"/>
      <c r="AK17" s="144">
        <f>I10*(POWER(AM11+AM12,2)+POWER(AO11+AO12,2))/POWER(B10,2)</f>
        <v>1.3204224949442948E-2</v>
      </c>
      <c r="AL17" s="145"/>
      <c r="AM17" s="145"/>
      <c r="AN17" s="146" t="s">
        <v>26</v>
      </c>
      <c r="AO17" s="146"/>
      <c r="AP17" s="142">
        <f>K10*(POWER(AM11+AM12,2)+POWER(AO11+AO12,2))/(100*B10)</f>
        <v>0.27068661146358047</v>
      </c>
      <c r="AQ17" s="142"/>
      <c r="AR17" s="143"/>
    </row>
    <row r="18" spans="1:44" x14ac:dyDescent="0.2">
      <c r="A18" s="147" t="s">
        <v>87</v>
      </c>
      <c r="B18" s="148"/>
      <c r="C18" s="148"/>
      <c r="D18" s="148"/>
      <c r="E18" s="79" t="s">
        <v>28</v>
      </c>
      <c r="F18" s="79"/>
      <c r="G18" s="79"/>
      <c r="H18" s="79"/>
      <c r="I18" s="154" t="s">
        <v>15</v>
      </c>
      <c r="J18" s="155"/>
      <c r="K18" s="155"/>
      <c r="L18" s="156"/>
      <c r="M18" s="135">
        <f>SUM(O7:P8)+C6+M16</f>
        <v>5.0420719321841121</v>
      </c>
      <c r="N18" s="135"/>
      <c r="O18" s="135"/>
      <c r="P18" s="136" t="s">
        <v>26</v>
      </c>
      <c r="Q18" s="136"/>
      <c r="R18" s="137">
        <f>SUM(Q7:R8)+D6+R16</f>
        <v>3.293511118463099</v>
      </c>
      <c r="S18" s="137"/>
      <c r="T18" s="138"/>
      <c r="U18" s="134">
        <f>SUM(W7:X8)+C6+U16</f>
        <v>4.7588688477419003</v>
      </c>
      <c r="V18" s="135"/>
      <c r="W18" s="135"/>
      <c r="X18" s="136" t="s">
        <v>26</v>
      </c>
      <c r="Y18" s="136"/>
      <c r="Z18" s="137">
        <f>SUM(Y7:Z8)+D6+Z16</f>
        <v>3.105554243019089</v>
      </c>
      <c r="AA18" s="137"/>
      <c r="AB18" s="138"/>
      <c r="AC18" s="134">
        <f>SUM(AE7:AF8)+C6+AC16</f>
        <v>5.1213840730595628</v>
      </c>
      <c r="AD18" s="135"/>
      <c r="AE18" s="135"/>
      <c r="AF18" s="136" t="s">
        <v>26</v>
      </c>
      <c r="AG18" s="136"/>
      <c r="AH18" s="137">
        <f>SUM(AG7:AH8)+D6+AH16</f>
        <v>3.3486615178427415</v>
      </c>
      <c r="AI18" s="137"/>
      <c r="AJ18" s="138"/>
      <c r="AK18" s="134">
        <f>SUM(AM7:AN8)+C6+AK16</f>
        <v>4.4712406055769627</v>
      </c>
      <c r="AL18" s="135"/>
      <c r="AM18" s="135"/>
      <c r="AN18" s="136" t="s">
        <v>26</v>
      </c>
      <c r="AO18" s="136"/>
      <c r="AP18" s="137">
        <f>SUM(AO7:AP8)+D6+AP16</f>
        <v>2.9166298850391246</v>
      </c>
      <c r="AQ18" s="137"/>
      <c r="AR18" s="138"/>
    </row>
    <row r="19" spans="1:44" x14ac:dyDescent="0.2">
      <c r="A19" s="149"/>
      <c r="B19" s="150"/>
      <c r="C19" s="150"/>
      <c r="D19" s="150"/>
      <c r="E19" s="153"/>
      <c r="F19" s="153"/>
      <c r="G19" s="153"/>
      <c r="H19" s="153"/>
      <c r="I19" s="139" t="s">
        <v>19</v>
      </c>
      <c r="J19" s="140"/>
      <c r="K19" s="140"/>
      <c r="L19" s="141"/>
      <c r="M19" s="130">
        <f>SUM(O11:P12)+C10+M17</f>
        <v>8.6757393635421867</v>
      </c>
      <c r="N19" s="130"/>
      <c r="O19" s="130"/>
      <c r="P19" s="131" t="s">
        <v>26</v>
      </c>
      <c r="Q19" s="131"/>
      <c r="R19" s="132">
        <f>SUM(Q11:R12)+D10+R17</f>
        <v>5.1110977487327611</v>
      </c>
      <c r="S19" s="132"/>
      <c r="T19" s="133"/>
      <c r="U19" s="129">
        <f>SUM(W11:X12)+C10+U17</f>
        <v>7.3159341802618156</v>
      </c>
      <c r="V19" s="130"/>
      <c r="W19" s="130"/>
      <c r="X19" s="131" t="s">
        <v>26</v>
      </c>
      <c r="Y19" s="131"/>
      <c r="Z19" s="132">
        <f>SUM(Y11:Z12)+D10+Z17</f>
        <v>4.2015709774080907</v>
      </c>
      <c r="AA19" s="132"/>
      <c r="AB19" s="133"/>
      <c r="AC19" s="129">
        <f>SUM(AE11:AF12)+C10+AC17</f>
        <v>5.6191459402650583</v>
      </c>
      <c r="AD19" s="130"/>
      <c r="AE19" s="130"/>
      <c r="AF19" s="131" t="s">
        <v>26</v>
      </c>
      <c r="AG19" s="131"/>
      <c r="AH19" s="132">
        <f>SUM(AG11:AH12)+D10+AH17</f>
        <v>3.0894856893514904</v>
      </c>
      <c r="AI19" s="132"/>
      <c r="AJ19" s="133"/>
      <c r="AK19" s="129">
        <f>SUM(AM11:AN12)+C10+AK17</f>
        <v>7.2477548813224244</v>
      </c>
      <c r="AL19" s="130"/>
      <c r="AM19" s="130"/>
      <c r="AN19" s="131" t="s">
        <v>26</v>
      </c>
      <c r="AO19" s="131"/>
      <c r="AP19" s="132">
        <f>SUM(AO11:AP12)+D10+AP17</f>
        <v>4.1646735389898621</v>
      </c>
      <c r="AQ19" s="132"/>
      <c r="AR19" s="133"/>
    </row>
    <row r="20" spans="1:44" ht="13.5" thickBot="1" x14ac:dyDescent="0.25">
      <c r="A20" s="151"/>
      <c r="B20" s="152"/>
      <c r="C20" s="152"/>
      <c r="D20" s="152"/>
      <c r="E20" s="82"/>
      <c r="F20" s="82"/>
      <c r="G20" s="82"/>
      <c r="H20" s="82"/>
      <c r="I20" s="126" t="s">
        <v>29</v>
      </c>
      <c r="J20" s="127"/>
      <c r="K20" s="127"/>
      <c r="L20" s="128"/>
      <c r="M20" s="124">
        <f>SUM(M18,M19)</f>
        <v>13.7178112957263</v>
      </c>
      <c r="N20" s="124"/>
      <c r="O20" s="124"/>
      <c r="P20" s="125" t="s">
        <v>26</v>
      </c>
      <c r="Q20" s="125"/>
      <c r="R20" s="115">
        <f>SUM(R18,R19)</f>
        <v>8.4046088671958596</v>
      </c>
      <c r="S20" s="115"/>
      <c r="T20" s="116"/>
      <c r="U20" s="123">
        <f>SUM(U18,U19)</f>
        <v>12.074803028003716</v>
      </c>
      <c r="V20" s="124"/>
      <c r="W20" s="124"/>
      <c r="X20" s="125" t="s">
        <v>26</v>
      </c>
      <c r="Y20" s="125"/>
      <c r="Z20" s="115">
        <f>SUM(Z18,Z19)</f>
        <v>7.3071252204271797</v>
      </c>
      <c r="AA20" s="115"/>
      <c r="AB20" s="116"/>
      <c r="AC20" s="123">
        <f>SUM(AC18,AC19)</f>
        <v>10.740530013324621</v>
      </c>
      <c r="AD20" s="124"/>
      <c r="AE20" s="124"/>
      <c r="AF20" s="125" t="s">
        <v>26</v>
      </c>
      <c r="AG20" s="125"/>
      <c r="AH20" s="115">
        <f>SUM(AH18,AH19)</f>
        <v>6.4381472071942323</v>
      </c>
      <c r="AI20" s="115"/>
      <c r="AJ20" s="116"/>
      <c r="AK20" s="123">
        <f>SUM(AK18,AK19)</f>
        <v>11.718995486899388</v>
      </c>
      <c r="AL20" s="124"/>
      <c r="AM20" s="124"/>
      <c r="AN20" s="125" t="s">
        <v>26</v>
      </c>
      <c r="AO20" s="125"/>
      <c r="AP20" s="115">
        <f>SUM(AP18,AP19)</f>
        <v>7.0813034240289863</v>
      </c>
      <c r="AQ20" s="115"/>
      <c r="AR20" s="116"/>
    </row>
    <row r="21" spans="1:44" ht="30" customHeight="1" thickBot="1" x14ac:dyDescent="0.25">
      <c r="A21" s="88" t="s">
        <v>30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</row>
    <row r="22" spans="1:44" ht="15.75" customHeight="1" thickBot="1" x14ac:dyDescent="0.25">
      <c r="A22" s="117" t="s">
        <v>7</v>
      </c>
      <c r="B22" s="118"/>
      <c r="C22" s="118" t="s">
        <v>3</v>
      </c>
      <c r="D22" s="118"/>
      <c r="E22" s="118" t="s">
        <v>31</v>
      </c>
      <c r="F22" s="118"/>
      <c r="G22" s="118"/>
      <c r="H22" s="118"/>
      <c r="I22" s="118"/>
      <c r="J22" s="118"/>
      <c r="K22" s="118"/>
      <c r="L22" s="119"/>
      <c r="M22" s="120" t="s">
        <v>32</v>
      </c>
      <c r="N22" s="121"/>
      <c r="O22" s="121"/>
      <c r="P22" s="121"/>
      <c r="Q22" s="121"/>
      <c r="R22" s="121"/>
      <c r="S22" s="121"/>
      <c r="T22" s="122"/>
      <c r="U22" s="120" t="s">
        <v>32</v>
      </c>
      <c r="V22" s="121"/>
      <c r="W22" s="121"/>
      <c r="X22" s="121"/>
      <c r="Y22" s="121"/>
      <c r="Z22" s="121"/>
      <c r="AA22" s="121"/>
      <c r="AB22" s="122"/>
      <c r="AC22" s="120" t="s">
        <v>32</v>
      </c>
      <c r="AD22" s="121"/>
      <c r="AE22" s="121"/>
      <c r="AF22" s="121"/>
      <c r="AG22" s="121"/>
      <c r="AH22" s="121"/>
      <c r="AI22" s="121"/>
      <c r="AJ22" s="122"/>
      <c r="AK22" s="120" t="s">
        <v>32</v>
      </c>
      <c r="AL22" s="121"/>
      <c r="AM22" s="121"/>
      <c r="AN22" s="121"/>
      <c r="AO22" s="121"/>
      <c r="AP22" s="121"/>
      <c r="AQ22" s="121"/>
      <c r="AR22" s="122"/>
    </row>
    <row r="23" spans="1:44" x14ac:dyDescent="0.2">
      <c r="A23" s="111">
        <v>6</v>
      </c>
      <c r="B23" s="112"/>
      <c r="C23" s="112" t="s">
        <v>16</v>
      </c>
      <c r="D23" s="112"/>
      <c r="E23" s="113" t="s">
        <v>88</v>
      </c>
      <c r="F23" s="113"/>
      <c r="G23" s="113"/>
      <c r="H23" s="113"/>
      <c r="I23" s="113"/>
      <c r="J23" s="113"/>
      <c r="K23" s="113"/>
      <c r="L23" s="114"/>
      <c r="M23" s="108">
        <v>6.3000001907348633</v>
      </c>
      <c r="N23" s="109"/>
      <c r="O23" s="109"/>
      <c r="P23" s="109"/>
      <c r="Q23" s="109"/>
      <c r="R23" s="109"/>
      <c r="S23" s="109"/>
      <c r="T23" s="110"/>
      <c r="U23" s="108">
        <v>6.1999998092651367</v>
      </c>
      <c r="V23" s="109"/>
      <c r="W23" s="109"/>
      <c r="X23" s="109"/>
      <c r="Y23" s="109"/>
      <c r="Z23" s="109"/>
      <c r="AA23" s="109"/>
      <c r="AB23" s="110"/>
      <c r="AC23" s="108">
        <v>6.1999998092651367</v>
      </c>
      <c r="AD23" s="109"/>
      <c r="AE23" s="109"/>
      <c r="AF23" s="109"/>
      <c r="AG23" s="109"/>
      <c r="AH23" s="109"/>
      <c r="AI23" s="109"/>
      <c r="AJ23" s="110"/>
      <c r="AK23" s="108">
        <v>6.1999998092651367</v>
      </c>
      <c r="AL23" s="109"/>
      <c r="AM23" s="109"/>
      <c r="AN23" s="109"/>
      <c r="AO23" s="109"/>
      <c r="AP23" s="109"/>
      <c r="AQ23" s="109"/>
      <c r="AR23" s="110"/>
    </row>
    <row r="24" spans="1:44" x14ac:dyDescent="0.2">
      <c r="A24" s="104">
        <v>6</v>
      </c>
      <c r="B24" s="105"/>
      <c r="C24" s="105" t="s">
        <v>20</v>
      </c>
      <c r="D24" s="105"/>
      <c r="E24" s="106" t="s">
        <v>90</v>
      </c>
      <c r="F24" s="106"/>
      <c r="G24" s="106"/>
      <c r="H24" s="106"/>
      <c r="I24" s="106"/>
      <c r="J24" s="106"/>
      <c r="K24" s="106"/>
      <c r="L24" s="107"/>
      <c r="M24" s="94">
        <v>6.3000001907348633</v>
      </c>
      <c r="N24" s="95"/>
      <c r="O24" s="95"/>
      <c r="P24" s="95"/>
      <c r="Q24" s="95"/>
      <c r="R24" s="95"/>
      <c r="S24" s="95"/>
      <c r="T24" s="96"/>
      <c r="U24" s="94">
        <v>6.3000001907348633</v>
      </c>
      <c r="V24" s="95"/>
      <c r="W24" s="95"/>
      <c r="X24" s="95"/>
      <c r="Y24" s="95"/>
      <c r="Z24" s="95"/>
      <c r="AA24" s="95"/>
      <c r="AB24" s="96"/>
      <c r="AC24" s="94">
        <v>6.3000001907348633</v>
      </c>
      <c r="AD24" s="95"/>
      <c r="AE24" s="95"/>
      <c r="AF24" s="95"/>
      <c r="AG24" s="95"/>
      <c r="AH24" s="95"/>
      <c r="AI24" s="95"/>
      <c r="AJ24" s="96"/>
      <c r="AK24" s="94">
        <v>6.3000001907348633</v>
      </c>
      <c r="AL24" s="95"/>
      <c r="AM24" s="95"/>
      <c r="AN24" s="95"/>
      <c r="AO24" s="95"/>
      <c r="AP24" s="95"/>
      <c r="AQ24" s="95"/>
      <c r="AR24" s="96"/>
    </row>
    <row r="25" spans="1:44" x14ac:dyDescent="0.2">
      <c r="A25" s="104">
        <v>6</v>
      </c>
      <c r="B25" s="105"/>
      <c r="C25" s="105" t="s">
        <v>83</v>
      </c>
      <c r="D25" s="105"/>
      <c r="E25" s="106" t="s">
        <v>89</v>
      </c>
      <c r="F25" s="106"/>
      <c r="G25" s="106"/>
      <c r="H25" s="106"/>
      <c r="I25" s="106"/>
      <c r="J25" s="106"/>
      <c r="K25" s="106"/>
      <c r="L25" s="107"/>
      <c r="M25" s="94">
        <v>6.3000001907348633</v>
      </c>
      <c r="N25" s="95"/>
      <c r="O25" s="95"/>
      <c r="P25" s="95"/>
      <c r="Q25" s="95"/>
      <c r="R25" s="95"/>
      <c r="S25" s="95"/>
      <c r="T25" s="96"/>
      <c r="U25" s="94">
        <v>6.1999998092651367</v>
      </c>
      <c r="V25" s="95"/>
      <c r="W25" s="95"/>
      <c r="X25" s="95"/>
      <c r="Y25" s="95"/>
      <c r="Z25" s="95"/>
      <c r="AA25" s="95"/>
      <c r="AB25" s="96"/>
      <c r="AC25" s="94">
        <v>6.1999998092651367</v>
      </c>
      <c r="AD25" s="95"/>
      <c r="AE25" s="95"/>
      <c r="AF25" s="95"/>
      <c r="AG25" s="95"/>
      <c r="AH25" s="95"/>
      <c r="AI25" s="95"/>
      <c r="AJ25" s="96"/>
      <c r="AK25" s="94">
        <v>6.1999998092651367</v>
      </c>
      <c r="AL25" s="95"/>
      <c r="AM25" s="95"/>
      <c r="AN25" s="95"/>
      <c r="AO25" s="95"/>
      <c r="AP25" s="95"/>
      <c r="AQ25" s="95"/>
      <c r="AR25" s="96"/>
    </row>
    <row r="26" spans="1:44" ht="13.5" thickBot="1" x14ac:dyDescent="0.25">
      <c r="A26" s="97">
        <v>6</v>
      </c>
      <c r="B26" s="98"/>
      <c r="C26" s="98" t="s">
        <v>84</v>
      </c>
      <c r="D26" s="98"/>
      <c r="E26" s="99" t="s">
        <v>91</v>
      </c>
      <c r="F26" s="99"/>
      <c r="G26" s="99"/>
      <c r="H26" s="99"/>
      <c r="I26" s="99"/>
      <c r="J26" s="99"/>
      <c r="K26" s="99"/>
      <c r="L26" s="100"/>
      <c r="M26" s="101">
        <v>6.3000001907348633</v>
      </c>
      <c r="N26" s="102"/>
      <c r="O26" s="102"/>
      <c r="P26" s="102"/>
      <c r="Q26" s="102"/>
      <c r="R26" s="102"/>
      <c r="S26" s="102"/>
      <c r="T26" s="103"/>
      <c r="U26" s="101">
        <v>6.3000001907348633</v>
      </c>
      <c r="V26" s="102"/>
      <c r="W26" s="102"/>
      <c r="X26" s="102"/>
      <c r="Y26" s="102"/>
      <c r="Z26" s="102"/>
      <c r="AA26" s="102"/>
      <c r="AB26" s="103"/>
      <c r="AC26" s="101">
        <v>6.3000001907348633</v>
      </c>
      <c r="AD26" s="102"/>
      <c r="AE26" s="102"/>
      <c r="AF26" s="102"/>
      <c r="AG26" s="102"/>
      <c r="AH26" s="102"/>
      <c r="AI26" s="102"/>
      <c r="AJ26" s="103"/>
      <c r="AK26" s="101">
        <v>6.3000001907348633</v>
      </c>
      <c r="AL26" s="102"/>
      <c r="AM26" s="102"/>
      <c r="AN26" s="102"/>
      <c r="AO26" s="102"/>
      <c r="AP26" s="102"/>
      <c r="AQ26" s="102"/>
      <c r="AR26" s="103"/>
    </row>
    <row r="27" spans="1:44" ht="30" customHeight="1" thickBot="1" x14ac:dyDescent="0.25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</row>
    <row r="28" spans="1:44" ht="15" customHeight="1" x14ac:dyDescent="0.2">
      <c r="A28" s="89" t="s">
        <v>3</v>
      </c>
      <c r="B28" s="90"/>
      <c r="C28" s="90"/>
      <c r="D28" s="90"/>
      <c r="E28" s="90" t="s">
        <v>38</v>
      </c>
      <c r="F28" s="90"/>
      <c r="G28" s="90" t="s">
        <v>39</v>
      </c>
      <c r="H28" s="90"/>
      <c r="I28" s="90" t="s">
        <v>40</v>
      </c>
      <c r="J28" s="90"/>
      <c r="K28" s="90" t="s">
        <v>41</v>
      </c>
      <c r="L28" s="93"/>
      <c r="M28" s="86" t="s">
        <v>11</v>
      </c>
      <c r="N28" s="80"/>
      <c r="O28" s="78" t="s">
        <v>12</v>
      </c>
      <c r="P28" s="79"/>
      <c r="Q28" s="80"/>
      <c r="R28" s="78" t="s">
        <v>13</v>
      </c>
      <c r="S28" s="79"/>
      <c r="T28" s="84"/>
      <c r="U28" s="86" t="s">
        <v>11</v>
      </c>
      <c r="V28" s="80"/>
      <c r="W28" s="78" t="s">
        <v>12</v>
      </c>
      <c r="X28" s="79"/>
      <c r="Y28" s="80"/>
      <c r="Z28" s="78" t="s">
        <v>13</v>
      </c>
      <c r="AA28" s="79"/>
      <c r="AB28" s="84"/>
      <c r="AC28" s="86" t="s">
        <v>11</v>
      </c>
      <c r="AD28" s="80"/>
      <c r="AE28" s="78" t="s">
        <v>12</v>
      </c>
      <c r="AF28" s="79"/>
      <c r="AG28" s="80"/>
      <c r="AH28" s="78" t="s">
        <v>13</v>
      </c>
      <c r="AI28" s="79"/>
      <c r="AJ28" s="84"/>
      <c r="AK28" s="86" t="s">
        <v>11</v>
      </c>
      <c r="AL28" s="80"/>
      <c r="AM28" s="78" t="s">
        <v>12</v>
      </c>
      <c r="AN28" s="79"/>
      <c r="AO28" s="80"/>
      <c r="AP28" s="78" t="s">
        <v>13</v>
      </c>
      <c r="AQ28" s="79"/>
      <c r="AR28" s="84"/>
    </row>
    <row r="29" spans="1:44" ht="15.75" customHeight="1" thickBot="1" x14ac:dyDescent="0.25">
      <c r="A29" s="91"/>
      <c r="B29" s="92"/>
      <c r="C29" s="92"/>
      <c r="D29" s="92"/>
      <c r="E29" s="11" t="s">
        <v>42</v>
      </c>
      <c r="F29" s="11" t="s">
        <v>43</v>
      </c>
      <c r="G29" s="11" t="s">
        <v>42</v>
      </c>
      <c r="H29" s="11" t="s">
        <v>43</v>
      </c>
      <c r="I29" s="11" t="s">
        <v>42</v>
      </c>
      <c r="J29" s="11" t="s">
        <v>43</v>
      </c>
      <c r="K29" s="11" t="s">
        <v>42</v>
      </c>
      <c r="L29" s="9" t="s">
        <v>43</v>
      </c>
      <c r="M29" s="87"/>
      <c r="N29" s="83"/>
      <c r="O29" s="81"/>
      <c r="P29" s="82"/>
      <c r="Q29" s="83"/>
      <c r="R29" s="81"/>
      <c r="S29" s="82"/>
      <c r="T29" s="85"/>
      <c r="U29" s="87"/>
      <c r="V29" s="83"/>
      <c r="W29" s="81"/>
      <c r="X29" s="82"/>
      <c r="Y29" s="83"/>
      <c r="Z29" s="81"/>
      <c r="AA29" s="82"/>
      <c r="AB29" s="85"/>
      <c r="AC29" s="87"/>
      <c r="AD29" s="83"/>
      <c r="AE29" s="81"/>
      <c r="AF29" s="82"/>
      <c r="AG29" s="83"/>
      <c r="AH29" s="81"/>
      <c r="AI29" s="82"/>
      <c r="AJ29" s="85"/>
      <c r="AK29" s="87"/>
      <c r="AL29" s="83"/>
      <c r="AM29" s="81"/>
      <c r="AN29" s="82"/>
      <c r="AO29" s="83"/>
      <c r="AP29" s="81"/>
      <c r="AQ29" s="82"/>
      <c r="AR29" s="85"/>
    </row>
    <row r="30" spans="1:44" x14ac:dyDescent="0.2">
      <c r="A30" s="67" t="s">
        <v>53</v>
      </c>
      <c r="B30" s="68"/>
      <c r="C30" s="68"/>
      <c r="D30" s="68"/>
      <c r="E30" s="35"/>
      <c r="F30" s="35"/>
      <c r="G30" s="35"/>
      <c r="H30" s="35"/>
      <c r="I30" s="35"/>
      <c r="J30" s="35"/>
      <c r="K30" s="35"/>
      <c r="L30" s="69"/>
      <c r="M30" s="70"/>
      <c r="N30" s="71"/>
      <c r="O30" s="72"/>
      <c r="P30" s="72"/>
      <c r="Q30" s="72"/>
      <c r="R30" s="72"/>
      <c r="S30" s="72"/>
      <c r="T30" s="73"/>
      <c r="U30" s="70"/>
      <c r="V30" s="71"/>
      <c r="W30" s="72"/>
      <c r="X30" s="72"/>
      <c r="Y30" s="72"/>
      <c r="Z30" s="72"/>
      <c r="AA30" s="72"/>
      <c r="AB30" s="73"/>
      <c r="AC30" s="70"/>
      <c r="AD30" s="71"/>
      <c r="AE30" s="72"/>
      <c r="AF30" s="72"/>
      <c r="AG30" s="72"/>
      <c r="AH30" s="72"/>
      <c r="AI30" s="72"/>
      <c r="AJ30" s="73"/>
      <c r="AK30" s="70"/>
      <c r="AL30" s="71"/>
      <c r="AM30" s="72"/>
      <c r="AN30" s="72"/>
      <c r="AO30" s="72"/>
      <c r="AP30" s="72"/>
      <c r="AQ30" s="72"/>
      <c r="AR30" s="73"/>
    </row>
    <row r="31" spans="1:44" x14ac:dyDescent="0.2">
      <c r="A31" s="57" t="s">
        <v>54</v>
      </c>
      <c r="B31" s="58"/>
      <c r="C31" s="58"/>
      <c r="D31" s="58"/>
      <c r="E31" s="15"/>
      <c r="F31" s="15"/>
      <c r="G31" s="15"/>
      <c r="H31" s="15"/>
      <c r="I31" s="15"/>
      <c r="J31" s="15"/>
      <c r="K31" s="15"/>
      <c r="L31" s="21"/>
      <c r="M31" s="61">
        <f>M7</f>
        <v>217</v>
      </c>
      <c r="N31" s="62"/>
      <c r="O31" s="59">
        <f>O7</f>
        <v>2.0363826222887105</v>
      </c>
      <c r="P31" s="59"/>
      <c r="Q31" s="59"/>
      <c r="R31" s="59">
        <f>Q7</f>
        <v>1.2083184121504507</v>
      </c>
      <c r="S31" s="59"/>
      <c r="T31" s="60"/>
      <c r="U31" s="61">
        <f>U7</f>
        <v>210</v>
      </c>
      <c r="V31" s="62"/>
      <c r="W31" s="59">
        <f>W7</f>
        <v>1.939411902847455</v>
      </c>
      <c r="X31" s="59"/>
      <c r="Y31" s="59"/>
      <c r="Z31" s="59">
        <f>Y7</f>
        <v>1.1507793699007902</v>
      </c>
      <c r="AA31" s="59"/>
      <c r="AB31" s="60"/>
      <c r="AC31" s="61">
        <f>AC7</f>
        <v>214</v>
      </c>
      <c r="AD31" s="62"/>
      <c r="AE31" s="59">
        <f>AE7</f>
        <v>1.9763530819493111</v>
      </c>
      <c r="AF31" s="59"/>
      <c r="AG31" s="59"/>
      <c r="AH31" s="59">
        <f>AG7</f>
        <v>1.1726989769465195</v>
      </c>
      <c r="AI31" s="59"/>
      <c r="AJ31" s="60"/>
      <c r="AK31" s="61">
        <f>AK7</f>
        <v>195</v>
      </c>
      <c r="AL31" s="62"/>
      <c r="AM31" s="59">
        <f>AM7</f>
        <v>1.800882481215494</v>
      </c>
      <c r="AN31" s="59"/>
      <c r="AO31" s="59"/>
      <c r="AP31" s="59">
        <f>AO7</f>
        <v>1.0685808434793052</v>
      </c>
      <c r="AQ31" s="59"/>
      <c r="AR31" s="60"/>
    </row>
    <row r="32" spans="1:44" x14ac:dyDescent="0.2">
      <c r="A32" s="57" t="s">
        <v>293</v>
      </c>
      <c r="B32" s="58"/>
      <c r="C32" s="58"/>
      <c r="D32" s="58"/>
      <c r="E32" s="15">
        <v>48.6</v>
      </c>
      <c r="F32" s="15">
        <v>0.5</v>
      </c>
      <c r="G32" s="15">
        <v>49</v>
      </c>
      <c r="H32" s="15">
        <v>5</v>
      </c>
      <c r="I32" s="15"/>
      <c r="J32" s="15"/>
      <c r="K32" s="15"/>
      <c r="L32" s="21"/>
      <c r="M32" s="51">
        <v>0</v>
      </c>
      <c r="N32" s="52"/>
      <c r="O32" s="49">
        <f>-SQRT(3)*M23*M32*S7/1000</f>
        <v>0</v>
      </c>
      <c r="P32" s="49"/>
      <c r="Q32" s="49"/>
      <c r="R32" s="49">
        <f>-SQRT(3)*M23*M32*SIN(ACOS(S7))/1000</f>
        <v>0</v>
      </c>
      <c r="S32" s="49"/>
      <c r="T32" s="50"/>
      <c r="U32" s="51">
        <v>0</v>
      </c>
      <c r="V32" s="52"/>
      <c r="W32" s="49">
        <f>-SQRT(3)*U23*U32*AA7/1000</f>
        <v>0</v>
      </c>
      <c r="X32" s="49"/>
      <c r="Y32" s="49"/>
      <c r="Z32" s="49">
        <f>-SQRT(3)*U23*U32*SIN(ACOS(AA7))/1000</f>
        <v>0</v>
      </c>
      <c r="AA32" s="49"/>
      <c r="AB32" s="50"/>
      <c r="AC32" s="51">
        <v>0</v>
      </c>
      <c r="AD32" s="52"/>
      <c r="AE32" s="49">
        <f>-SQRT(3)*AC23*AC32*AI7/1000</f>
        <v>0</v>
      </c>
      <c r="AF32" s="49"/>
      <c r="AG32" s="49"/>
      <c r="AH32" s="49">
        <f>-SQRT(3)*AC23*AC32*SIN(ACOS(AI7))/1000</f>
        <v>0</v>
      </c>
      <c r="AI32" s="49"/>
      <c r="AJ32" s="50"/>
      <c r="AK32" s="51">
        <v>0</v>
      </c>
      <c r="AL32" s="52"/>
      <c r="AM32" s="49">
        <f>-SQRT(3)*AK23*AK32*AQ7/1000</f>
        <v>0</v>
      </c>
      <c r="AN32" s="49"/>
      <c r="AO32" s="49"/>
      <c r="AP32" s="49">
        <f>-SQRT(3)*AK23*AK32*SIN(ACOS(AQ7))/1000</f>
        <v>0</v>
      </c>
      <c r="AQ32" s="49"/>
      <c r="AR32" s="50"/>
    </row>
    <row r="33" spans="1:44" x14ac:dyDescent="0.2">
      <c r="A33" s="57" t="s">
        <v>294</v>
      </c>
      <c r="B33" s="58"/>
      <c r="C33" s="58"/>
      <c r="D33" s="58"/>
      <c r="E33" s="15">
        <v>48.6</v>
      </c>
      <c r="F33" s="15">
        <v>0.5</v>
      </c>
      <c r="G33" s="15">
        <v>49</v>
      </c>
      <c r="H33" s="15">
        <v>5</v>
      </c>
      <c r="I33" s="15"/>
      <c r="J33" s="15"/>
      <c r="K33" s="15"/>
      <c r="L33" s="21"/>
      <c r="M33" s="51">
        <v>88</v>
      </c>
      <c r="N33" s="52"/>
      <c r="O33" s="49">
        <f>-SQRT(3)*M23*M33*S7/1000</f>
        <v>-0.82581415097422362</v>
      </c>
      <c r="P33" s="49"/>
      <c r="Q33" s="49"/>
      <c r="R33" s="49">
        <f>-SQRT(3)*M23*M33*SIN(ACOS(S7))/1000</f>
        <v>-0.49000930999649617</v>
      </c>
      <c r="S33" s="49"/>
      <c r="T33" s="50"/>
      <c r="U33" s="51">
        <v>86</v>
      </c>
      <c r="V33" s="52"/>
      <c r="W33" s="49">
        <f>-SQRT(3)*U23*U33*AA7/1000</f>
        <v>-0.79423535068991014</v>
      </c>
      <c r="X33" s="49"/>
      <c r="Y33" s="49"/>
      <c r="Z33" s="49">
        <f>-SQRT(3)*U23*U33*SIN(ACOS(AA7))/1000</f>
        <v>-0.47127155148318073</v>
      </c>
      <c r="AA33" s="49"/>
      <c r="AB33" s="50"/>
      <c r="AC33" s="51">
        <v>99</v>
      </c>
      <c r="AD33" s="52"/>
      <c r="AE33" s="49">
        <f>-SQRT(3)*AC23*AC33*AI7/1000</f>
        <v>-0.9142941827709431</v>
      </c>
      <c r="AF33" s="49"/>
      <c r="AG33" s="49"/>
      <c r="AH33" s="49">
        <f>-SQRT(3)*AC23*AC33*SIN(ACOS(AI7))/1000</f>
        <v>-0.54251027438180111</v>
      </c>
      <c r="AI33" s="49"/>
      <c r="AJ33" s="50"/>
      <c r="AK33" s="51">
        <v>72</v>
      </c>
      <c r="AL33" s="52"/>
      <c r="AM33" s="49">
        <f>-SQRT(3)*AK23*AK33*AQ7/1000</f>
        <v>-0.66494122383341314</v>
      </c>
      <c r="AN33" s="49"/>
      <c r="AO33" s="49"/>
      <c r="AP33" s="49">
        <f>-SQRT(3)*AK23*AK33*SIN(ACOS(AQ7))/1000</f>
        <v>-0.39455292682312809</v>
      </c>
      <c r="AQ33" s="49"/>
      <c r="AR33" s="50"/>
    </row>
    <row r="34" spans="1:44" x14ac:dyDescent="0.2">
      <c r="A34" s="57" t="s">
        <v>295</v>
      </c>
      <c r="B34" s="58"/>
      <c r="C34" s="58"/>
      <c r="D34" s="58"/>
      <c r="E34" s="15"/>
      <c r="F34" s="15"/>
      <c r="G34" s="15"/>
      <c r="H34" s="15"/>
      <c r="I34" s="15"/>
      <c r="J34" s="15"/>
      <c r="K34" s="15"/>
      <c r="L34" s="21"/>
      <c r="M34" s="51">
        <v>3</v>
      </c>
      <c r="N34" s="52"/>
      <c r="O34" s="49">
        <f>-SQRT(3)*M23*M34*S7/1000</f>
        <v>-2.8152755146848531E-2</v>
      </c>
      <c r="P34" s="49"/>
      <c r="Q34" s="49"/>
      <c r="R34" s="49">
        <f>-SQRT(3)*M23*M34*SIN(ACOS(S7))/1000</f>
        <v>-1.670486284078964E-2</v>
      </c>
      <c r="S34" s="49"/>
      <c r="T34" s="50"/>
      <c r="U34" s="51">
        <v>4</v>
      </c>
      <c r="V34" s="52"/>
      <c r="W34" s="49">
        <f>-SQRT(3)*U23*U34*AA7/1000</f>
        <v>-3.6941179101856285E-2</v>
      </c>
      <c r="X34" s="49"/>
      <c r="Y34" s="49"/>
      <c r="Z34" s="49">
        <f>-SQRT(3)*U23*U34*SIN(ACOS(AA7))/1000</f>
        <v>-2.1919607045729338E-2</v>
      </c>
      <c r="AA34" s="49"/>
      <c r="AB34" s="50"/>
      <c r="AC34" s="51">
        <v>3</v>
      </c>
      <c r="AD34" s="52"/>
      <c r="AE34" s="49">
        <f>-SQRT(3)*AC23*AC34*AI7/1000</f>
        <v>-2.7705884326392215E-2</v>
      </c>
      <c r="AF34" s="49"/>
      <c r="AG34" s="49"/>
      <c r="AH34" s="49">
        <f>-SQRT(3)*AC23*AC34*SIN(ACOS(AI7))/1000</f>
        <v>-1.6439705284297002E-2</v>
      </c>
      <c r="AI34" s="49"/>
      <c r="AJ34" s="50"/>
      <c r="AK34" s="51">
        <v>3</v>
      </c>
      <c r="AL34" s="52"/>
      <c r="AM34" s="49">
        <f>-SQRT(3)*AK23*AK34*AQ7/1000</f>
        <v>-2.7705884326392215E-2</v>
      </c>
      <c r="AN34" s="49"/>
      <c r="AO34" s="49"/>
      <c r="AP34" s="49">
        <f>-SQRT(3)*AK23*AK34*SIN(ACOS(AQ7))/1000</f>
        <v>-1.6439705284297002E-2</v>
      </c>
      <c r="AQ34" s="49"/>
      <c r="AR34" s="50"/>
    </row>
    <row r="35" spans="1:44" x14ac:dyDescent="0.2">
      <c r="A35" s="57" t="s">
        <v>296</v>
      </c>
      <c r="B35" s="58"/>
      <c r="C35" s="58"/>
      <c r="D35" s="58"/>
      <c r="E35" s="15"/>
      <c r="F35" s="15"/>
      <c r="G35" s="15"/>
      <c r="H35" s="15"/>
      <c r="I35" s="15"/>
      <c r="J35" s="15"/>
      <c r="K35" s="15"/>
      <c r="L35" s="21"/>
      <c r="M35" s="51">
        <v>62</v>
      </c>
      <c r="N35" s="52"/>
      <c r="O35" s="49">
        <f>-SQRT(3)*M23*M35*S7/1000</f>
        <v>-0.58182360636820296</v>
      </c>
      <c r="P35" s="49"/>
      <c r="Q35" s="49"/>
      <c r="R35" s="49">
        <f>-SQRT(3)*M23*M35*SIN(ACOS(S7))/1000</f>
        <v>-0.34523383204298591</v>
      </c>
      <c r="S35" s="49"/>
      <c r="T35" s="50"/>
      <c r="U35" s="51">
        <v>55</v>
      </c>
      <c r="V35" s="52"/>
      <c r="W35" s="49">
        <f>-SQRT(3)*U23*U35*AA7/1000</f>
        <v>-0.50794121265052383</v>
      </c>
      <c r="X35" s="49"/>
      <c r="Y35" s="49"/>
      <c r="Z35" s="49">
        <f>-SQRT(3)*U23*U35*SIN(ACOS(AA7))/1000</f>
        <v>-0.3013945968787784</v>
      </c>
      <c r="AA35" s="49"/>
      <c r="AB35" s="50"/>
      <c r="AC35" s="51">
        <v>56</v>
      </c>
      <c r="AD35" s="52"/>
      <c r="AE35" s="49">
        <f>-SQRT(3)*AC23*AC35*AI7/1000</f>
        <v>-0.51717650742598786</v>
      </c>
      <c r="AF35" s="49"/>
      <c r="AG35" s="49"/>
      <c r="AH35" s="49">
        <f>-SQRT(3)*AC23*AC35*SIN(ACOS(AI7))/1000</f>
        <v>-0.30687449864021066</v>
      </c>
      <c r="AI35" s="49"/>
      <c r="AJ35" s="50"/>
      <c r="AK35" s="51">
        <v>59</v>
      </c>
      <c r="AL35" s="52"/>
      <c r="AM35" s="49">
        <f>-SQRT(3)*AK23*AK35*AQ7/1000</f>
        <v>-0.54488239175238018</v>
      </c>
      <c r="AN35" s="49"/>
      <c r="AO35" s="49"/>
      <c r="AP35" s="49">
        <f>-SQRT(3)*AK23*AK35*SIN(ACOS(AQ7))/1000</f>
        <v>-0.32331420392450771</v>
      </c>
      <c r="AQ35" s="49"/>
      <c r="AR35" s="50"/>
    </row>
    <row r="36" spans="1:44" x14ac:dyDescent="0.2">
      <c r="A36" s="57" t="s">
        <v>297</v>
      </c>
      <c r="B36" s="58"/>
      <c r="C36" s="58"/>
      <c r="D36" s="58"/>
      <c r="E36" s="15"/>
      <c r="F36" s="15"/>
      <c r="G36" s="15"/>
      <c r="H36" s="15"/>
      <c r="I36" s="15"/>
      <c r="J36" s="15"/>
      <c r="K36" s="15"/>
      <c r="L36" s="21"/>
      <c r="M36" s="51">
        <v>4</v>
      </c>
      <c r="N36" s="52"/>
      <c r="O36" s="49">
        <f>-SQRT(3)*M23*M36*S7/1000</f>
        <v>-3.7537006862464709E-2</v>
      </c>
      <c r="P36" s="49"/>
      <c r="Q36" s="49"/>
      <c r="R36" s="49">
        <f>-SQRT(3)*M23*M36*SIN(ACOS(S7))/1000</f>
        <v>-2.227315045438619E-2</v>
      </c>
      <c r="S36" s="49"/>
      <c r="T36" s="50"/>
      <c r="U36" s="51">
        <v>4</v>
      </c>
      <c r="V36" s="52"/>
      <c r="W36" s="49">
        <f>-SQRT(3)*U23*U36*AA7/1000</f>
        <v>-3.6941179101856285E-2</v>
      </c>
      <c r="X36" s="49"/>
      <c r="Y36" s="49"/>
      <c r="Z36" s="49">
        <f>-SQRT(3)*U23*U36*SIN(ACOS(AA7))/1000</f>
        <v>-2.1919607045729338E-2</v>
      </c>
      <c r="AA36" s="49"/>
      <c r="AB36" s="50"/>
      <c r="AC36" s="51">
        <v>4</v>
      </c>
      <c r="AD36" s="52"/>
      <c r="AE36" s="49">
        <f>-SQRT(3)*AC23*AC36*AI7/1000</f>
        <v>-3.6941179101856285E-2</v>
      </c>
      <c r="AF36" s="49"/>
      <c r="AG36" s="49"/>
      <c r="AH36" s="49">
        <f>-SQRT(3)*AC23*AC36*SIN(ACOS(AI7))/1000</f>
        <v>-2.1919607045729338E-2</v>
      </c>
      <c r="AI36" s="49"/>
      <c r="AJ36" s="50"/>
      <c r="AK36" s="51">
        <v>4</v>
      </c>
      <c r="AL36" s="52"/>
      <c r="AM36" s="49">
        <f>-SQRT(3)*AK23*AK36*AQ7/1000</f>
        <v>-3.6941179101856285E-2</v>
      </c>
      <c r="AN36" s="49"/>
      <c r="AO36" s="49"/>
      <c r="AP36" s="49">
        <f>-SQRT(3)*AK23*AK36*SIN(ACOS(AQ7))/1000</f>
        <v>-2.1919607045729338E-2</v>
      </c>
      <c r="AQ36" s="49"/>
      <c r="AR36" s="50"/>
    </row>
    <row r="37" spans="1:44" x14ac:dyDescent="0.2">
      <c r="A37" s="57" t="s">
        <v>298</v>
      </c>
      <c r="B37" s="58"/>
      <c r="C37" s="58"/>
      <c r="D37" s="58"/>
      <c r="E37" s="15"/>
      <c r="F37" s="15"/>
      <c r="G37" s="15"/>
      <c r="H37" s="15"/>
      <c r="I37" s="15"/>
      <c r="J37" s="15"/>
      <c r="K37" s="15"/>
      <c r="L37" s="21"/>
      <c r="M37" s="51">
        <v>58</v>
      </c>
      <c r="N37" s="52"/>
      <c r="O37" s="49">
        <f>-SQRT(3)*M23*M37*S7/1000</f>
        <v>-0.54428659950573821</v>
      </c>
      <c r="P37" s="49"/>
      <c r="Q37" s="49"/>
      <c r="R37" s="49">
        <f>-SQRT(3)*M23*M37*SIN(ACOS(S7))/1000</f>
        <v>-0.3229606815885997</v>
      </c>
      <c r="S37" s="49"/>
      <c r="T37" s="50"/>
      <c r="U37" s="51">
        <v>65</v>
      </c>
      <c r="V37" s="52"/>
      <c r="W37" s="49">
        <f>-SQRT(3)*U23*U37*AA7/1000</f>
        <v>-0.60029416040516459</v>
      </c>
      <c r="X37" s="49"/>
      <c r="Y37" s="49"/>
      <c r="Z37" s="49">
        <f>-SQRT(3)*U23*U37*SIN(ACOS(AA7))/1000</f>
        <v>-0.35619361449310166</v>
      </c>
      <c r="AA37" s="49"/>
      <c r="AB37" s="50"/>
      <c r="AC37" s="51">
        <v>54</v>
      </c>
      <c r="AD37" s="52"/>
      <c r="AE37" s="49">
        <f>-SQRT(3)*AC23*AC37*AI7/1000</f>
        <v>-0.4987059178750598</v>
      </c>
      <c r="AF37" s="49"/>
      <c r="AG37" s="49"/>
      <c r="AH37" s="49">
        <f>-SQRT(3)*AC23*AC37*SIN(ACOS(AI7))/1000</f>
        <v>-0.29591469511734603</v>
      </c>
      <c r="AI37" s="49"/>
      <c r="AJ37" s="50"/>
      <c r="AK37" s="51">
        <v>58</v>
      </c>
      <c r="AL37" s="52"/>
      <c r="AM37" s="49">
        <f>-SQRT(3)*AK23*AK37*AQ7/1000</f>
        <v>-0.53564709697691615</v>
      </c>
      <c r="AN37" s="49"/>
      <c r="AO37" s="49"/>
      <c r="AP37" s="49">
        <f>-SQRT(3)*AK23*AK37*SIN(ACOS(AQ7))/1000</f>
        <v>-0.3178343021630754</v>
      </c>
      <c r="AQ37" s="49"/>
      <c r="AR37" s="50"/>
    </row>
    <row r="38" spans="1:44" ht="13.5" thickBot="1" x14ac:dyDescent="0.25">
      <c r="A38" s="74" t="s">
        <v>64</v>
      </c>
      <c r="B38" s="75"/>
      <c r="C38" s="75"/>
      <c r="D38" s="75"/>
      <c r="E38" s="76"/>
      <c r="F38" s="76"/>
      <c r="G38" s="76"/>
      <c r="H38" s="76"/>
      <c r="I38" s="76"/>
      <c r="J38" s="76"/>
      <c r="K38" s="76"/>
      <c r="L38" s="77"/>
      <c r="M38" s="65"/>
      <c r="N38" s="66"/>
      <c r="O38" s="63">
        <f>SUM(O31:Q37)</f>
        <v>1.8768503431232375E-2</v>
      </c>
      <c r="P38" s="63"/>
      <c r="Q38" s="63"/>
      <c r="R38" s="63">
        <f>SUM(R31:T37)</f>
        <v>1.1136575227193024E-2</v>
      </c>
      <c r="S38" s="63"/>
      <c r="T38" s="64"/>
      <c r="U38" s="65"/>
      <c r="V38" s="66"/>
      <c r="W38" s="63">
        <f>SUM(W31:Y37)</f>
        <v>-3.6941179101856236E-2</v>
      </c>
      <c r="X38" s="63"/>
      <c r="Y38" s="63"/>
      <c r="Z38" s="63">
        <f>SUM(Z31:AB37)</f>
        <v>-2.1919607045729206E-2</v>
      </c>
      <c r="AA38" s="63"/>
      <c r="AB38" s="64"/>
      <c r="AC38" s="65"/>
      <c r="AD38" s="66"/>
      <c r="AE38" s="63">
        <f>SUM(AE31:AG37)</f>
        <v>-1.8470589550928007E-2</v>
      </c>
      <c r="AF38" s="63"/>
      <c r="AG38" s="63"/>
      <c r="AH38" s="63">
        <f>SUM(AH31:AJ37)</f>
        <v>-1.0959803522864686E-2</v>
      </c>
      <c r="AI38" s="63"/>
      <c r="AJ38" s="64"/>
      <c r="AK38" s="65"/>
      <c r="AL38" s="66"/>
      <c r="AM38" s="63">
        <f>SUM(AM31:AO37)</f>
        <v>-9.2352947754639203E-3</v>
      </c>
      <c r="AN38" s="63"/>
      <c r="AO38" s="63"/>
      <c r="AP38" s="63">
        <f>SUM(AP31:AR37)</f>
        <v>-5.4799017614323708E-3</v>
      </c>
      <c r="AQ38" s="63"/>
      <c r="AR38" s="64"/>
    </row>
    <row r="39" spans="1:44" x14ac:dyDescent="0.2">
      <c r="A39" s="67" t="s">
        <v>65</v>
      </c>
      <c r="B39" s="68"/>
      <c r="C39" s="68"/>
      <c r="D39" s="68"/>
      <c r="E39" s="35"/>
      <c r="F39" s="35"/>
      <c r="G39" s="35"/>
      <c r="H39" s="35"/>
      <c r="I39" s="35"/>
      <c r="J39" s="35"/>
      <c r="K39" s="35"/>
      <c r="L39" s="69"/>
      <c r="M39" s="70"/>
      <c r="N39" s="71"/>
      <c r="O39" s="72"/>
      <c r="P39" s="72"/>
      <c r="Q39" s="72"/>
      <c r="R39" s="72"/>
      <c r="S39" s="72"/>
      <c r="T39" s="73"/>
      <c r="U39" s="70"/>
      <c r="V39" s="71"/>
      <c r="W39" s="72"/>
      <c r="X39" s="72"/>
      <c r="Y39" s="72"/>
      <c r="Z39" s="72"/>
      <c r="AA39" s="72"/>
      <c r="AB39" s="73"/>
      <c r="AC39" s="70"/>
      <c r="AD39" s="71"/>
      <c r="AE39" s="72"/>
      <c r="AF39" s="72"/>
      <c r="AG39" s="72"/>
      <c r="AH39" s="72"/>
      <c r="AI39" s="72"/>
      <c r="AJ39" s="73"/>
      <c r="AK39" s="70"/>
      <c r="AL39" s="71"/>
      <c r="AM39" s="72"/>
      <c r="AN39" s="72"/>
      <c r="AO39" s="72"/>
      <c r="AP39" s="72"/>
      <c r="AQ39" s="72"/>
      <c r="AR39" s="73"/>
    </row>
    <row r="40" spans="1:44" x14ac:dyDescent="0.2">
      <c r="A40" s="57" t="s">
        <v>299</v>
      </c>
      <c r="B40" s="58"/>
      <c r="C40" s="58"/>
      <c r="D40" s="58"/>
      <c r="E40" s="15"/>
      <c r="F40" s="15"/>
      <c r="G40" s="15"/>
      <c r="H40" s="15"/>
      <c r="I40" s="15"/>
      <c r="J40" s="15"/>
      <c r="K40" s="15"/>
      <c r="L40" s="21"/>
      <c r="M40" s="61">
        <f>M8</f>
        <v>320</v>
      </c>
      <c r="N40" s="62"/>
      <c r="O40" s="59">
        <f>O8</f>
        <v>2.9680424369599669</v>
      </c>
      <c r="P40" s="59"/>
      <c r="Q40" s="59"/>
      <c r="R40" s="59">
        <f>Q8</f>
        <v>1.8394273105197718</v>
      </c>
      <c r="S40" s="59"/>
      <c r="T40" s="60"/>
      <c r="U40" s="61">
        <f>U8</f>
        <v>300</v>
      </c>
      <c r="V40" s="62"/>
      <c r="W40" s="59">
        <f>W8</f>
        <v>2.7825397846499684</v>
      </c>
      <c r="X40" s="59"/>
      <c r="Y40" s="59"/>
      <c r="Z40" s="59">
        <f>Y8</f>
        <v>1.7244631036122859</v>
      </c>
      <c r="AA40" s="59"/>
      <c r="AB40" s="60"/>
      <c r="AC40" s="61">
        <f>AC8</f>
        <v>335</v>
      </c>
      <c r="AD40" s="62"/>
      <c r="AE40" s="59">
        <f>AE8</f>
        <v>3.1071694261924647</v>
      </c>
      <c r="AF40" s="59"/>
      <c r="AG40" s="59"/>
      <c r="AH40" s="59">
        <f>AG8</f>
        <v>1.9256504657003859</v>
      </c>
      <c r="AI40" s="59"/>
      <c r="AJ40" s="60"/>
      <c r="AK40" s="61">
        <f>AK8</f>
        <v>284</v>
      </c>
      <c r="AL40" s="62"/>
      <c r="AM40" s="59">
        <f>AM8</f>
        <v>2.6341376628019706</v>
      </c>
      <c r="AN40" s="59"/>
      <c r="AO40" s="59"/>
      <c r="AP40" s="59">
        <f>AO8</f>
        <v>1.6324917380862976</v>
      </c>
      <c r="AQ40" s="59"/>
      <c r="AR40" s="60"/>
    </row>
    <row r="41" spans="1:44" x14ac:dyDescent="0.2">
      <c r="A41" s="57" t="s">
        <v>300</v>
      </c>
      <c r="B41" s="58"/>
      <c r="C41" s="58"/>
      <c r="D41" s="58"/>
      <c r="E41" s="15"/>
      <c r="F41" s="15"/>
      <c r="G41" s="15"/>
      <c r="H41" s="15"/>
      <c r="I41" s="15"/>
      <c r="J41" s="15"/>
      <c r="K41" s="15"/>
      <c r="L41" s="21"/>
      <c r="M41" s="51">
        <v>0</v>
      </c>
      <c r="N41" s="52"/>
      <c r="O41" s="49">
        <f>-SQRT(3)*M24*M41*S8/1000</f>
        <v>0</v>
      </c>
      <c r="P41" s="49"/>
      <c r="Q41" s="49"/>
      <c r="R41" s="49">
        <f>-SQRT(3)*M24*M41*SIN(ACOS(S8))/1000</f>
        <v>0</v>
      </c>
      <c r="S41" s="49"/>
      <c r="T41" s="50"/>
      <c r="U41" s="51">
        <v>0</v>
      </c>
      <c r="V41" s="52"/>
      <c r="W41" s="49">
        <f>-SQRT(3)*U24*U41*AA8/1000</f>
        <v>0</v>
      </c>
      <c r="X41" s="49"/>
      <c r="Y41" s="49"/>
      <c r="Z41" s="49">
        <f>-SQRT(3)*U24*U41*SIN(ACOS(AA8))/1000</f>
        <v>0</v>
      </c>
      <c r="AA41" s="49"/>
      <c r="AB41" s="50"/>
      <c r="AC41" s="51">
        <v>0</v>
      </c>
      <c r="AD41" s="52"/>
      <c r="AE41" s="49">
        <f>-SQRT(3)*AC24*AC41*AI8/1000</f>
        <v>0</v>
      </c>
      <c r="AF41" s="49"/>
      <c r="AG41" s="49"/>
      <c r="AH41" s="49">
        <f>-SQRT(3)*AC24*AC41*SIN(ACOS(AI8))/1000</f>
        <v>0</v>
      </c>
      <c r="AI41" s="49"/>
      <c r="AJ41" s="50"/>
      <c r="AK41" s="51">
        <v>0</v>
      </c>
      <c r="AL41" s="52"/>
      <c r="AM41" s="49">
        <f>-SQRT(3)*AK24*AK41*AQ8/1000</f>
        <v>0</v>
      </c>
      <c r="AN41" s="49"/>
      <c r="AO41" s="49"/>
      <c r="AP41" s="49">
        <f>-SQRT(3)*AK24*AK41*SIN(ACOS(AQ8))/1000</f>
        <v>0</v>
      </c>
      <c r="AQ41" s="49"/>
      <c r="AR41" s="50"/>
    </row>
    <row r="42" spans="1:44" x14ac:dyDescent="0.2">
      <c r="A42" s="57" t="s">
        <v>301</v>
      </c>
      <c r="B42" s="58"/>
      <c r="C42" s="58"/>
      <c r="D42" s="58"/>
      <c r="E42" s="15">
        <v>48.6</v>
      </c>
      <c r="F42" s="15">
        <v>0.5</v>
      </c>
      <c r="G42" s="15">
        <v>49</v>
      </c>
      <c r="H42" s="15">
        <v>5</v>
      </c>
      <c r="I42" s="15"/>
      <c r="J42" s="15"/>
      <c r="K42" s="15"/>
      <c r="L42" s="21"/>
      <c r="M42" s="51">
        <v>0</v>
      </c>
      <c r="N42" s="52"/>
      <c r="O42" s="49">
        <f>-SQRT(3)*M24*M42*S8/1000</f>
        <v>0</v>
      </c>
      <c r="P42" s="49"/>
      <c r="Q42" s="49"/>
      <c r="R42" s="49">
        <f>-SQRT(3)*M24*M42*SIN(ACOS(S8))/1000</f>
        <v>0</v>
      </c>
      <c r="S42" s="49"/>
      <c r="T42" s="50"/>
      <c r="U42" s="51">
        <v>0</v>
      </c>
      <c r="V42" s="52"/>
      <c r="W42" s="49">
        <f>-SQRT(3)*U24*U42*AA8/1000</f>
        <v>0</v>
      </c>
      <c r="X42" s="49"/>
      <c r="Y42" s="49"/>
      <c r="Z42" s="49">
        <f>-SQRT(3)*U24*U42*SIN(ACOS(AA8))/1000</f>
        <v>0</v>
      </c>
      <c r="AA42" s="49"/>
      <c r="AB42" s="50"/>
      <c r="AC42" s="51">
        <v>0</v>
      </c>
      <c r="AD42" s="52"/>
      <c r="AE42" s="49">
        <f>-SQRT(3)*AC24*AC42*AI8/1000</f>
        <v>0</v>
      </c>
      <c r="AF42" s="49"/>
      <c r="AG42" s="49"/>
      <c r="AH42" s="49">
        <f>-SQRT(3)*AC24*AC42*SIN(ACOS(AI8))/1000</f>
        <v>0</v>
      </c>
      <c r="AI42" s="49"/>
      <c r="AJ42" s="50"/>
      <c r="AK42" s="51">
        <v>0</v>
      </c>
      <c r="AL42" s="52"/>
      <c r="AM42" s="49">
        <f>-SQRT(3)*AK24*AK42*AQ8/1000</f>
        <v>0</v>
      </c>
      <c r="AN42" s="49"/>
      <c r="AO42" s="49"/>
      <c r="AP42" s="49">
        <f>-SQRT(3)*AK24*AK42*SIN(ACOS(AQ8))/1000</f>
        <v>0</v>
      </c>
      <c r="AQ42" s="49"/>
      <c r="AR42" s="50"/>
    </row>
    <row r="43" spans="1:44" x14ac:dyDescent="0.2">
      <c r="A43" s="57" t="s">
        <v>302</v>
      </c>
      <c r="B43" s="58"/>
      <c r="C43" s="58"/>
      <c r="D43" s="58"/>
      <c r="E43" s="15"/>
      <c r="F43" s="15"/>
      <c r="G43" s="15"/>
      <c r="H43" s="15"/>
      <c r="I43" s="15"/>
      <c r="J43" s="15"/>
      <c r="K43" s="15"/>
      <c r="L43" s="21"/>
      <c r="M43" s="51">
        <v>200</v>
      </c>
      <c r="N43" s="52"/>
      <c r="O43" s="49">
        <f>-SQRT(3)*M24*M43*S8/1000</f>
        <v>-1.8550265230999792</v>
      </c>
      <c r="P43" s="49"/>
      <c r="Q43" s="49"/>
      <c r="R43" s="49">
        <f>-SQRT(3)*M24*M43*SIN(ACOS(S8))/1000</f>
        <v>-1.1496420690748572</v>
      </c>
      <c r="S43" s="49"/>
      <c r="T43" s="50"/>
      <c r="U43" s="51">
        <v>200</v>
      </c>
      <c r="V43" s="52"/>
      <c r="W43" s="49">
        <f>-SQRT(3)*U24*U43*AA8/1000</f>
        <v>-1.8550265230999792</v>
      </c>
      <c r="X43" s="49"/>
      <c r="Y43" s="49"/>
      <c r="Z43" s="49">
        <f>-SQRT(3)*U24*U43*SIN(ACOS(AA8))/1000</f>
        <v>-1.1496420690748572</v>
      </c>
      <c r="AA43" s="49"/>
      <c r="AB43" s="50"/>
      <c r="AC43" s="51">
        <v>200</v>
      </c>
      <c r="AD43" s="52"/>
      <c r="AE43" s="49">
        <f>-SQRT(3)*AC24*AC43*AI8/1000</f>
        <v>-1.8550265230999792</v>
      </c>
      <c r="AF43" s="49"/>
      <c r="AG43" s="49"/>
      <c r="AH43" s="49">
        <f>-SQRT(3)*AC24*AC43*SIN(ACOS(AI8))/1000</f>
        <v>-1.1496420690748572</v>
      </c>
      <c r="AI43" s="49"/>
      <c r="AJ43" s="50"/>
      <c r="AK43" s="51">
        <v>185</v>
      </c>
      <c r="AL43" s="52"/>
      <c r="AM43" s="49">
        <f>-SQRT(3)*AK24*AK43*AQ8/1000</f>
        <v>-1.7158995338674807</v>
      </c>
      <c r="AN43" s="49"/>
      <c r="AO43" s="49"/>
      <c r="AP43" s="49">
        <f>-SQRT(3)*AK24*AK43*SIN(ACOS(AQ8))/1000</f>
        <v>-1.0634189138942431</v>
      </c>
      <c r="AQ43" s="49"/>
      <c r="AR43" s="50"/>
    </row>
    <row r="44" spans="1:44" x14ac:dyDescent="0.2">
      <c r="A44" s="57" t="s">
        <v>303</v>
      </c>
      <c r="B44" s="58"/>
      <c r="C44" s="58"/>
      <c r="D44" s="58"/>
      <c r="E44" s="15">
        <v>48.6</v>
      </c>
      <c r="F44" s="15">
        <v>0.5</v>
      </c>
      <c r="G44" s="15">
        <v>49</v>
      </c>
      <c r="H44" s="15">
        <v>5</v>
      </c>
      <c r="I44" s="15"/>
      <c r="J44" s="15"/>
      <c r="K44" s="15"/>
      <c r="L44" s="21"/>
      <c r="M44" s="51">
        <v>97</v>
      </c>
      <c r="N44" s="52"/>
      <c r="O44" s="49">
        <f>-SQRT(3)*M24*M44*S8/1000</f>
        <v>-0.89968786370348985</v>
      </c>
      <c r="P44" s="49"/>
      <c r="Q44" s="49"/>
      <c r="R44" s="49">
        <f>-SQRT(3)*M24*M44*SIN(ACOS(S8))/1000</f>
        <v>-0.55757640350130577</v>
      </c>
      <c r="S44" s="49"/>
      <c r="T44" s="50"/>
      <c r="U44" s="51">
        <v>98</v>
      </c>
      <c r="V44" s="52"/>
      <c r="W44" s="49">
        <f>-SQRT(3)*U24*U44*AA8/1000</f>
        <v>-0.9089629963189898</v>
      </c>
      <c r="X44" s="49"/>
      <c r="Y44" s="49"/>
      <c r="Z44" s="49">
        <f>-SQRT(3)*U24*U44*SIN(ACOS(AA8))/1000</f>
        <v>-0.56332461384668009</v>
      </c>
      <c r="AA44" s="49"/>
      <c r="AB44" s="50"/>
      <c r="AC44" s="51">
        <v>135</v>
      </c>
      <c r="AD44" s="52"/>
      <c r="AE44" s="49">
        <f>-SQRT(3)*AC24*AC44*AI8/1000</f>
        <v>-1.2521429030924858</v>
      </c>
      <c r="AF44" s="49"/>
      <c r="AG44" s="49"/>
      <c r="AH44" s="49">
        <f>-SQRT(3)*AC24*AC44*SIN(ACOS(AI8))/1000</f>
        <v>-0.77600839662552867</v>
      </c>
      <c r="AI44" s="49"/>
      <c r="AJ44" s="50"/>
      <c r="AK44" s="51">
        <v>97</v>
      </c>
      <c r="AL44" s="52"/>
      <c r="AM44" s="49">
        <f>-SQRT(3)*AK24*AK44*AQ8/1000</f>
        <v>-0.89968786370348985</v>
      </c>
      <c r="AN44" s="49"/>
      <c r="AO44" s="49"/>
      <c r="AP44" s="49">
        <f>-SQRT(3)*AK24*AK44*SIN(ACOS(AQ8))/1000</f>
        <v>-0.55757640350130577</v>
      </c>
      <c r="AQ44" s="49"/>
      <c r="AR44" s="50"/>
    </row>
    <row r="45" spans="1:44" x14ac:dyDescent="0.2">
      <c r="A45" s="57" t="s">
        <v>304</v>
      </c>
      <c r="B45" s="58"/>
      <c r="C45" s="58"/>
      <c r="D45" s="58"/>
      <c r="E45" s="15"/>
      <c r="F45" s="15"/>
      <c r="G45" s="15"/>
      <c r="H45" s="15"/>
      <c r="I45" s="15"/>
      <c r="J45" s="15"/>
      <c r="K45" s="15"/>
      <c r="L45" s="21"/>
      <c r="M45" s="51">
        <v>21</v>
      </c>
      <c r="N45" s="52"/>
      <c r="O45" s="49">
        <f>-SQRT(3)*M24*M45*S8/1000</f>
        <v>-0.19477778492549783</v>
      </c>
      <c r="P45" s="49"/>
      <c r="Q45" s="49"/>
      <c r="R45" s="49">
        <f>-SQRT(3)*M24*M45*SIN(ACOS(S8))/1000</f>
        <v>-0.12071241725286003</v>
      </c>
      <c r="S45" s="49"/>
      <c r="T45" s="50"/>
      <c r="U45" s="51">
        <v>4</v>
      </c>
      <c r="V45" s="52"/>
      <c r="W45" s="49">
        <f>-SQRT(3)*U24*U45*AA8/1000</f>
        <v>-3.7100530461999584E-2</v>
      </c>
      <c r="X45" s="49"/>
      <c r="Y45" s="49"/>
      <c r="Z45" s="49">
        <f>-SQRT(3)*U24*U45*SIN(ACOS(AA8))/1000</f>
        <v>-2.2992841381497146E-2</v>
      </c>
      <c r="AA45" s="49"/>
      <c r="AB45" s="50"/>
      <c r="AC45" s="51">
        <v>4</v>
      </c>
      <c r="AD45" s="52"/>
      <c r="AE45" s="49">
        <f>-SQRT(3)*AC24*AC45*AI8/1000</f>
        <v>-3.7100530461999584E-2</v>
      </c>
      <c r="AF45" s="49"/>
      <c r="AG45" s="49"/>
      <c r="AH45" s="49">
        <f>-SQRT(3)*AC24*AC45*SIN(ACOS(AI8))/1000</f>
        <v>-2.2992841381497146E-2</v>
      </c>
      <c r="AI45" s="49"/>
      <c r="AJ45" s="50"/>
      <c r="AK45" s="51">
        <v>4</v>
      </c>
      <c r="AL45" s="52"/>
      <c r="AM45" s="49">
        <f>-SQRT(3)*AK24*AK45*AQ8/1000</f>
        <v>-3.7100530461999584E-2</v>
      </c>
      <c r="AN45" s="49"/>
      <c r="AO45" s="49"/>
      <c r="AP45" s="49">
        <f>-SQRT(3)*AK24*AK45*SIN(ACOS(AQ8))/1000</f>
        <v>-2.2992841381497146E-2</v>
      </c>
      <c r="AQ45" s="49"/>
      <c r="AR45" s="50"/>
    </row>
    <row r="46" spans="1:44" x14ac:dyDescent="0.2">
      <c r="A46" s="57" t="s">
        <v>305</v>
      </c>
      <c r="B46" s="58"/>
      <c r="C46" s="58"/>
      <c r="D46" s="58"/>
      <c r="E46" s="15"/>
      <c r="F46" s="15"/>
      <c r="G46" s="15"/>
      <c r="H46" s="15"/>
      <c r="I46" s="15"/>
      <c r="J46" s="15"/>
      <c r="K46" s="15"/>
      <c r="L46" s="21"/>
      <c r="M46" s="51">
        <v>0</v>
      </c>
      <c r="N46" s="52"/>
      <c r="O46" s="49">
        <f>-SQRT(3)*M24*M46*S8/1000</f>
        <v>0</v>
      </c>
      <c r="P46" s="49"/>
      <c r="Q46" s="49"/>
      <c r="R46" s="49">
        <f>-SQRT(3)*M24*M46*SIN(ACOS(S8))/1000</f>
        <v>0</v>
      </c>
      <c r="S46" s="49"/>
      <c r="T46" s="50"/>
      <c r="U46" s="51">
        <v>0</v>
      </c>
      <c r="V46" s="52"/>
      <c r="W46" s="49">
        <f>-SQRT(3)*U24*U46*AA8/1000</f>
        <v>0</v>
      </c>
      <c r="X46" s="49"/>
      <c r="Y46" s="49"/>
      <c r="Z46" s="49">
        <f>-SQRT(3)*U24*U46*SIN(ACOS(AA8))/1000</f>
        <v>0</v>
      </c>
      <c r="AA46" s="49"/>
      <c r="AB46" s="50"/>
      <c r="AC46" s="51">
        <v>0</v>
      </c>
      <c r="AD46" s="52"/>
      <c r="AE46" s="49">
        <f>-SQRT(3)*AC24*AC46*AI8/1000</f>
        <v>0</v>
      </c>
      <c r="AF46" s="49"/>
      <c r="AG46" s="49"/>
      <c r="AH46" s="49">
        <f>-SQRT(3)*AC24*AC46*SIN(ACOS(AI8))/1000</f>
        <v>0</v>
      </c>
      <c r="AI46" s="49"/>
      <c r="AJ46" s="50"/>
      <c r="AK46" s="51">
        <v>0</v>
      </c>
      <c r="AL46" s="52"/>
      <c r="AM46" s="49">
        <f>-SQRT(3)*AK24*AK46*AQ8/1000</f>
        <v>0</v>
      </c>
      <c r="AN46" s="49"/>
      <c r="AO46" s="49"/>
      <c r="AP46" s="49">
        <f>-SQRT(3)*AK24*AK46*SIN(ACOS(AQ8))/1000</f>
        <v>0</v>
      </c>
      <c r="AQ46" s="49"/>
      <c r="AR46" s="50"/>
    </row>
    <row r="47" spans="1:44" ht="13.5" thickBot="1" x14ac:dyDescent="0.25">
      <c r="A47" s="74" t="s">
        <v>76</v>
      </c>
      <c r="B47" s="75"/>
      <c r="C47" s="75"/>
      <c r="D47" s="75"/>
      <c r="E47" s="76"/>
      <c r="F47" s="76"/>
      <c r="G47" s="76"/>
      <c r="H47" s="76"/>
      <c r="I47" s="76"/>
      <c r="J47" s="76"/>
      <c r="K47" s="76"/>
      <c r="L47" s="77"/>
      <c r="M47" s="65"/>
      <c r="N47" s="66"/>
      <c r="O47" s="63">
        <f>SUM(O40:Q46)</f>
        <v>1.855026523100009E-2</v>
      </c>
      <c r="P47" s="63"/>
      <c r="Q47" s="63"/>
      <c r="R47" s="63">
        <f>SUM(R40:T46)</f>
        <v>1.1496420690748799E-2</v>
      </c>
      <c r="S47" s="63"/>
      <c r="T47" s="64"/>
      <c r="U47" s="65"/>
      <c r="V47" s="66"/>
      <c r="W47" s="63">
        <f>SUM(W40:Y46)</f>
        <v>-1.8550265231000132E-2</v>
      </c>
      <c r="X47" s="63"/>
      <c r="Y47" s="63"/>
      <c r="Z47" s="63">
        <f>SUM(Z40:AB46)</f>
        <v>-1.1496420690748514E-2</v>
      </c>
      <c r="AA47" s="63"/>
      <c r="AB47" s="64"/>
      <c r="AC47" s="65"/>
      <c r="AD47" s="66"/>
      <c r="AE47" s="63">
        <f>SUM(AE40:AG46)</f>
        <v>-3.7100530461999806E-2</v>
      </c>
      <c r="AF47" s="63"/>
      <c r="AG47" s="63"/>
      <c r="AH47" s="63">
        <f>SUM(AH40:AJ46)</f>
        <v>-2.2992841381497146E-2</v>
      </c>
      <c r="AI47" s="63"/>
      <c r="AJ47" s="64"/>
      <c r="AK47" s="65"/>
      <c r="AL47" s="66"/>
      <c r="AM47" s="63">
        <f>SUM(AM40:AO46)</f>
        <v>-1.8550265230999577E-2</v>
      </c>
      <c r="AN47" s="63"/>
      <c r="AO47" s="63"/>
      <c r="AP47" s="63">
        <f>SUM(AP40:AR46)</f>
        <v>-1.1496420690748514E-2</v>
      </c>
      <c r="AQ47" s="63"/>
      <c r="AR47" s="64"/>
    </row>
    <row r="48" spans="1:44" x14ac:dyDescent="0.2">
      <c r="A48" s="67" t="s">
        <v>160</v>
      </c>
      <c r="B48" s="68"/>
      <c r="C48" s="68"/>
      <c r="D48" s="68"/>
      <c r="E48" s="35"/>
      <c r="F48" s="35"/>
      <c r="G48" s="35"/>
      <c r="H48" s="35"/>
      <c r="I48" s="35"/>
      <c r="J48" s="35"/>
      <c r="K48" s="35"/>
      <c r="L48" s="69"/>
      <c r="M48" s="70"/>
      <c r="N48" s="71"/>
      <c r="O48" s="72"/>
      <c r="P48" s="72"/>
      <c r="Q48" s="72"/>
      <c r="R48" s="72"/>
      <c r="S48" s="72"/>
      <c r="T48" s="73"/>
      <c r="U48" s="70"/>
      <c r="V48" s="71"/>
      <c r="W48" s="72"/>
      <c r="X48" s="72"/>
      <c r="Y48" s="72"/>
      <c r="Z48" s="72"/>
      <c r="AA48" s="72"/>
      <c r="AB48" s="73"/>
      <c r="AC48" s="70"/>
      <c r="AD48" s="71"/>
      <c r="AE48" s="72"/>
      <c r="AF48" s="72"/>
      <c r="AG48" s="72"/>
      <c r="AH48" s="72"/>
      <c r="AI48" s="72"/>
      <c r="AJ48" s="73"/>
      <c r="AK48" s="70"/>
      <c r="AL48" s="71"/>
      <c r="AM48" s="72"/>
      <c r="AN48" s="72"/>
      <c r="AO48" s="72"/>
      <c r="AP48" s="72"/>
      <c r="AQ48" s="72"/>
      <c r="AR48" s="73"/>
    </row>
    <row r="49" spans="1:44" x14ac:dyDescent="0.2">
      <c r="A49" s="57" t="s">
        <v>306</v>
      </c>
      <c r="B49" s="58"/>
      <c r="C49" s="58"/>
      <c r="D49" s="58"/>
      <c r="E49" s="15"/>
      <c r="F49" s="15"/>
      <c r="G49" s="15"/>
      <c r="H49" s="15"/>
      <c r="I49" s="15"/>
      <c r="J49" s="15"/>
      <c r="K49" s="15"/>
      <c r="L49" s="21"/>
      <c r="M49" s="61">
        <f>M11</f>
        <v>498</v>
      </c>
      <c r="N49" s="62"/>
      <c r="O49" s="59">
        <f>O11</f>
        <v>4.8907226018084895</v>
      </c>
      <c r="P49" s="59"/>
      <c r="Q49" s="59"/>
      <c r="R49" s="59">
        <f>Q11</f>
        <v>2.3686853949423856</v>
      </c>
      <c r="S49" s="59"/>
      <c r="T49" s="60"/>
      <c r="U49" s="61">
        <f>U11</f>
        <v>497</v>
      </c>
      <c r="V49" s="62"/>
      <c r="W49" s="59">
        <f>W11</f>
        <v>4.8034269475799674</v>
      </c>
      <c r="X49" s="59"/>
      <c r="Y49" s="59"/>
      <c r="Z49" s="59">
        <f>Y11</f>
        <v>2.3264061740484059</v>
      </c>
      <c r="AA49" s="59"/>
      <c r="AB49" s="60"/>
      <c r="AC49" s="61">
        <f>AC11</f>
        <v>490</v>
      </c>
      <c r="AD49" s="62"/>
      <c r="AE49" s="59">
        <f>AE11</f>
        <v>4.7357730469098271</v>
      </c>
      <c r="AF49" s="59"/>
      <c r="AG49" s="59"/>
      <c r="AH49" s="59">
        <f>AG11</f>
        <v>2.2936398899068791</v>
      </c>
      <c r="AI49" s="59"/>
      <c r="AJ49" s="60"/>
      <c r="AK49" s="61">
        <f>AK11</f>
        <v>489</v>
      </c>
      <c r="AL49" s="62"/>
      <c r="AM49" s="59">
        <f>AM11</f>
        <v>4.72610820395695</v>
      </c>
      <c r="AN49" s="59"/>
      <c r="AO49" s="59"/>
      <c r="AP49" s="59">
        <f>AO11</f>
        <v>2.2889589921723754</v>
      </c>
      <c r="AQ49" s="59"/>
      <c r="AR49" s="60"/>
    </row>
    <row r="50" spans="1:44" x14ac:dyDescent="0.2">
      <c r="A50" s="57" t="s">
        <v>307</v>
      </c>
      <c r="B50" s="58"/>
      <c r="C50" s="58"/>
      <c r="D50" s="58"/>
      <c r="E50" s="15"/>
      <c r="F50" s="15"/>
      <c r="G50" s="15"/>
      <c r="H50" s="15"/>
      <c r="I50" s="15"/>
      <c r="J50" s="15"/>
      <c r="K50" s="15"/>
      <c r="L50" s="21"/>
      <c r="M50" s="51">
        <v>144</v>
      </c>
      <c r="N50" s="52"/>
      <c r="O50" s="49">
        <f>-SQRT(3)*M25*M50*S11/1000</f>
        <v>-1.4141848487157078</v>
      </c>
      <c r="P50" s="49"/>
      <c r="Q50" s="49"/>
      <c r="R50" s="49">
        <f>-SQRT(3)*M25*M50*SIN(ACOS(S11))/1000</f>
        <v>-0.68492107805562952</v>
      </c>
      <c r="S50" s="49"/>
      <c r="T50" s="50"/>
      <c r="U50" s="51">
        <v>148</v>
      </c>
      <c r="V50" s="52"/>
      <c r="W50" s="49">
        <f>-SQRT(3)*U25*U50*AA11/1000</f>
        <v>-1.4303967570258254</v>
      </c>
      <c r="X50" s="49"/>
      <c r="Y50" s="49"/>
      <c r="Z50" s="49">
        <f>-SQRT(3)*U25*U50*SIN(ACOS(AA11))/1000</f>
        <v>-0.69277286470656763</v>
      </c>
      <c r="AA50" s="49"/>
      <c r="AB50" s="50"/>
      <c r="AC50" s="51">
        <v>144</v>
      </c>
      <c r="AD50" s="52"/>
      <c r="AE50" s="49">
        <f>-SQRT(3)*AC25*AC50*AI11/1000</f>
        <v>-1.3917373852143167</v>
      </c>
      <c r="AF50" s="49"/>
      <c r="AG50" s="49"/>
      <c r="AH50" s="49">
        <f>-SQRT(3)*AC25*AC50*SIN(ACOS(AI11))/1000</f>
        <v>-0.67404927376855217</v>
      </c>
      <c r="AI50" s="49"/>
      <c r="AJ50" s="50"/>
      <c r="AK50" s="51">
        <v>143</v>
      </c>
      <c r="AL50" s="52"/>
      <c r="AM50" s="49">
        <f>-SQRT(3)*AK25*AK50*AQ11/1000</f>
        <v>-1.3820725422614393</v>
      </c>
      <c r="AN50" s="49"/>
      <c r="AO50" s="49"/>
      <c r="AP50" s="49">
        <f>-SQRT(3)*AK25*AK50*SIN(ACOS(AQ11))/1000</f>
        <v>-0.66936837603404842</v>
      </c>
      <c r="AQ50" s="49"/>
      <c r="AR50" s="50"/>
    </row>
    <row r="51" spans="1:44" x14ac:dyDescent="0.2">
      <c r="A51" s="57" t="s">
        <v>308</v>
      </c>
      <c r="B51" s="58"/>
      <c r="C51" s="58"/>
      <c r="D51" s="58"/>
      <c r="E51" s="15"/>
      <c r="F51" s="15"/>
      <c r="G51" s="15"/>
      <c r="H51" s="15"/>
      <c r="I51" s="15"/>
      <c r="J51" s="15"/>
      <c r="K51" s="15"/>
      <c r="L51" s="21"/>
      <c r="M51" s="51">
        <v>117</v>
      </c>
      <c r="N51" s="52"/>
      <c r="O51" s="49">
        <f>-SQRT(3)*M25*M51*S11/1000</f>
        <v>-1.1490251895815125</v>
      </c>
      <c r="P51" s="49"/>
      <c r="Q51" s="49"/>
      <c r="R51" s="49">
        <f>-SQRT(3)*M25*M51*SIN(ACOS(S11))/1000</f>
        <v>-0.55649837592019902</v>
      </c>
      <c r="S51" s="49"/>
      <c r="T51" s="50"/>
      <c r="U51" s="51">
        <v>118</v>
      </c>
      <c r="V51" s="52"/>
      <c r="W51" s="49">
        <f>-SQRT(3)*U25*U51*AA11/1000</f>
        <v>-1.1404514684395095</v>
      </c>
      <c r="X51" s="49"/>
      <c r="Y51" s="49"/>
      <c r="Z51" s="49">
        <f>-SQRT(3)*U25*U51*SIN(ACOS(AA11))/1000</f>
        <v>-0.55234593267145249</v>
      </c>
      <c r="AA51" s="49"/>
      <c r="AB51" s="50"/>
      <c r="AC51" s="51">
        <v>119</v>
      </c>
      <c r="AD51" s="52"/>
      <c r="AE51" s="49">
        <f>-SQRT(3)*AC25*AC51*AI11/1000</f>
        <v>-1.1501163113923865</v>
      </c>
      <c r="AF51" s="49"/>
      <c r="AG51" s="49"/>
      <c r="AH51" s="49">
        <f>-SQRT(3)*AC25*AC51*SIN(ACOS(AI11))/1000</f>
        <v>-0.55702683040595635</v>
      </c>
      <c r="AI51" s="49"/>
      <c r="AJ51" s="50"/>
      <c r="AK51" s="51">
        <v>119</v>
      </c>
      <c r="AL51" s="52"/>
      <c r="AM51" s="49">
        <f>-SQRT(3)*AK25*AK51*AQ11/1000</f>
        <v>-1.1501163113923865</v>
      </c>
      <c r="AN51" s="49"/>
      <c r="AO51" s="49"/>
      <c r="AP51" s="49">
        <f>-SQRT(3)*AK25*AK51*SIN(ACOS(AQ11))/1000</f>
        <v>-0.55702683040595635</v>
      </c>
      <c r="AQ51" s="49"/>
      <c r="AR51" s="50"/>
    </row>
    <row r="52" spans="1:44" x14ac:dyDescent="0.2">
      <c r="A52" s="57" t="s">
        <v>309</v>
      </c>
      <c r="B52" s="58"/>
      <c r="C52" s="58"/>
      <c r="D52" s="58"/>
      <c r="E52" s="15"/>
      <c r="F52" s="15"/>
      <c r="G52" s="15"/>
      <c r="H52" s="15"/>
      <c r="I52" s="15"/>
      <c r="J52" s="15"/>
      <c r="K52" s="15"/>
      <c r="L52" s="21"/>
      <c r="M52" s="51">
        <v>65</v>
      </c>
      <c r="N52" s="52"/>
      <c r="O52" s="49">
        <f>-SQRT(3)*M25*M52*S11/1000</f>
        <v>-0.63834732754528478</v>
      </c>
      <c r="P52" s="49"/>
      <c r="Q52" s="49"/>
      <c r="R52" s="49">
        <f>-SQRT(3)*M25*M52*SIN(ACOS(S11))/1000</f>
        <v>-0.30916576440011057</v>
      </c>
      <c r="S52" s="49"/>
      <c r="T52" s="50"/>
      <c r="U52" s="51">
        <v>32</v>
      </c>
      <c r="V52" s="52"/>
      <c r="W52" s="49">
        <f>-SQRT(3)*U25*U52*AA11/1000</f>
        <v>-0.30927497449207031</v>
      </c>
      <c r="X52" s="49"/>
      <c r="Y52" s="49"/>
      <c r="Z52" s="49">
        <f>-SQRT(3)*U25*U52*SIN(ACOS(AA11))/1000</f>
        <v>-0.1497887275041227</v>
      </c>
      <c r="AA52" s="49"/>
      <c r="AB52" s="50"/>
      <c r="AC52" s="51">
        <v>32</v>
      </c>
      <c r="AD52" s="52"/>
      <c r="AE52" s="49">
        <f>-SQRT(3)*AC25*AC52*AI11/1000</f>
        <v>-0.30927497449207031</v>
      </c>
      <c r="AF52" s="49"/>
      <c r="AG52" s="49"/>
      <c r="AH52" s="49">
        <f>-SQRT(3)*AC25*AC52*SIN(ACOS(AI11))/1000</f>
        <v>-0.1497887275041227</v>
      </c>
      <c r="AI52" s="49"/>
      <c r="AJ52" s="50"/>
      <c r="AK52" s="51">
        <v>36</v>
      </c>
      <c r="AL52" s="52"/>
      <c r="AM52" s="49">
        <f>-SQRT(3)*AK25*AK52*AQ11/1000</f>
        <v>-0.34793434630357917</v>
      </c>
      <c r="AN52" s="49"/>
      <c r="AO52" s="49"/>
      <c r="AP52" s="49">
        <f>-SQRT(3)*AK25*AK52*SIN(ACOS(AQ11))/1000</f>
        <v>-0.16851231844213804</v>
      </c>
      <c r="AQ52" s="49"/>
      <c r="AR52" s="50"/>
    </row>
    <row r="53" spans="1:44" x14ac:dyDescent="0.2">
      <c r="A53" s="57" t="s">
        <v>310</v>
      </c>
      <c r="B53" s="58"/>
      <c r="C53" s="58"/>
      <c r="D53" s="58"/>
      <c r="E53" s="15"/>
      <c r="F53" s="15"/>
      <c r="G53" s="15"/>
      <c r="H53" s="15"/>
      <c r="I53" s="15"/>
      <c r="J53" s="15"/>
      <c r="K53" s="15"/>
      <c r="L53" s="21"/>
      <c r="M53" s="51">
        <v>0</v>
      </c>
      <c r="N53" s="52"/>
      <c r="O53" s="49">
        <f>-SQRT(3)*M25*M53*S11/1000</f>
        <v>0</v>
      </c>
      <c r="P53" s="49"/>
      <c r="Q53" s="49"/>
      <c r="R53" s="49">
        <f>-SQRT(3)*M25*M53*SIN(ACOS(S11))/1000</f>
        <v>0</v>
      </c>
      <c r="S53" s="49"/>
      <c r="T53" s="50"/>
      <c r="U53" s="51">
        <v>0</v>
      </c>
      <c r="V53" s="52"/>
      <c r="W53" s="49">
        <f>-SQRT(3)*U25*U53*AA11/1000</f>
        <v>0</v>
      </c>
      <c r="X53" s="49"/>
      <c r="Y53" s="49"/>
      <c r="Z53" s="49">
        <f>-SQRT(3)*U25*U53*SIN(ACOS(AA11))/1000</f>
        <v>0</v>
      </c>
      <c r="AA53" s="49"/>
      <c r="AB53" s="50"/>
      <c r="AC53" s="51">
        <v>0</v>
      </c>
      <c r="AD53" s="52"/>
      <c r="AE53" s="49">
        <f>-SQRT(3)*AC25*AC53*AI11/1000</f>
        <v>0</v>
      </c>
      <c r="AF53" s="49"/>
      <c r="AG53" s="49"/>
      <c r="AH53" s="49">
        <f>-SQRT(3)*AC25*AC53*SIN(ACOS(AI11))/1000</f>
        <v>0</v>
      </c>
      <c r="AI53" s="49"/>
      <c r="AJ53" s="50"/>
      <c r="AK53" s="51">
        <v>0</v>
      </c>
      <c r="AL53" s="52"/>
      <c r="AM53" s="49">
        <f>-SQRT(3)*AK25*AK53*AQ11/1000</f>
        <v>0</v>
      </c>
      <c r="AN53" s="49"/>
      <c r="AO53" s="49"/>
      <c r="AP53" s="49">
        <f>-SQRT(3)*AK25*AK53*SIN(ACOS(AQ11))/1000</f>
        <v>0</v>
      </c>
      <c r="AQ53" s="49"/>
      <c r="AR53" s="50"/>
    </row>
    <row r="54" spans="1:44" x14ac:dyDescent="0.2">
      <c r="A54" s="57" t="s">
        <v>311</v>
      </c>
      <c r="B54" s="58"/>
      <c r="C54" s="58"/>
      <c r="D54" s="58"/>
      <c r="E54" s="15"/>
      <c r="F54" s="15"/>
      <c r="G54" s="15"/>
      <c r="H54" s="15"/>
      <c r="I54" s="15"/>
      <c r="J54" s="15"/>
      <c r="K54" s="15"/>
      <c r="L54" s="21"/>
      <c r="M54" s="51">
        <v>125</v>
      </c>
      <c r="N54" s="52"/>
      <c r="O54" s="49">
        <f>-SQRT(3)*M25*M54*S11/1000</f>
        <v>-1.2275910145101629</v>
      </c>
      <c r="P54" s="49"/>
      <c r="Q54" s="49"/>
      <c r="R54" s="49">
        <f>-SQRT(3)*M25*M54*SIN(ACOS(S11))/1000</f>
        <v>-0.59454954692328954</v>
      </c>
      <c r="S54" s="49"/>
      <c r="T54" s="50"/>
      <c r="U54" s="51">
        <v>123</v>
      </c>
      <c r="V54" s="52"/>
      <c r="W54" s="49">
        <f>-SQRT(3)*U25*U54*AA11/1000</f>
        <v>-1.1887756832038954</v>
      </c>
      <c r="X54" s="49"/>
      <c r="Y54" s="49"/>
      <c r="Z54" s="49">
        <f>-SQRT(3)*U25*U54*SIN(ACOS(AA11))/1000</f>
        <v>-0.5757504213439717</v>
      </c>
      <c r="AA54" s="49"/>
      <c r="AB54" s="50"/>
      <c r="AC54" s="51">
        <v>120</v>
      </c>
      <c r="AD54" s="52"/>
      <c r="AE54" s="49">
        <f>-SQRT(3)*AC25*AC54*AI11/1000</f>
        <v>-1.1597811543452639</v>
      </c>
      <c r="AF54" s="49"/>
      <c r="AG54" s="49"/>
      <c r="AH54" s="49">
        <f>-SQRT(3)*AC25*AC54*SIN(ACOS(AI11))/1000</f>
        <v>-0.56170772814046022</v>
      </c>
      <c r="AI54" s="49"/>
      <c r="AJ54" s="50"/>
      <c r="AK54" s="51">
        <v>118</v>
      </c>
      <c r="AL54" s="52"/>
      <c r="AM54" s="49">
        <f>-SQRT(3)*AK25*AK54*AQ11/1000</f>
        <v>-1.1404514684395095</v>
      </c>
      <c r="AN54" s="49"/>
      <c r="AO54" s="49"/>
      <c r="AP54" s="49">
        <f>-SQRT(3)*AK25*AK54*SIN(ACOS(AQ11))/1000</f>
        <v>-0.55234593267145249</v>
      </c>
      <c r="AQ54" s="49"/>
      <c r="AR54" s="50"/>
    </row>
    <row r="55" spans="1:44" x14ac:dyDescent="0.2">
      <c r="A55" s="57" t="s">
        <v>312</v>
      </c>
      <c r="B55" s="58"/>
      <c r="C55" s="58"/>
      <c r="D55" s="58"/>
      <c r="E55" s="15">
        <v>48.6</v>
      </c>
      <c r="F55" s="15">
        <v>0.5</v>
      </c>
      <c r="G55" s="15">
        <v>49</v>
      </c>
      <c r="H55" s="15">
        <v>5</v>
      </c>
      <c r="I55" s="15"/>
      <c r="J55" s="15"/>
      <c r="K55" s="15"/>
      <c r="L55" s="21"/>
      <c r="M55" s="51">
        <v>87</v>
      </c>
      <c r="N55" s="52"/>
      <c r="O55" s="49">
        <f>-SQRT(3)*M25*M55*S11/1000</f>
        <v>-0.85440334609907342</v>
      </c>
      <c r="P55" s="49"/>
      <c r="Q55" s="49"/>
      <c r="R55" s="49">
        <f>-SQRT(3)*M25*M55*SIN(ACOS(S11))/1000</f>
        <v>-0.41380648465860953</v>
      </c>
      <c r="S55" s="49"/>
      <c r="T55" s="50"/>
      <c r="U55" s="51">
        <v>81</v>
      </c>
      <c r="V55" s="52"/>
      <c r="W55" s="49">
        <f>-SQRT(3)*U25*U55*AA11/1000</f>
        <v>-0.782852279183053</v>
      </c>
      <c r="X55" s="49"/>
      <c r="Y55" s="49"/>
      <c r="Z55" s="49">
        <f>-SQRT(3)*U25*U55*SIN(ACOS(AA11))/1000</f>
        <v>-0.37915271649481058</v>
      </c>
      <c r="AA55" s="49"/>
      <c r="AB55" s="50"/>
      <c r="AC55" s="51">
        <v>79</v>
      </c>
      <c r="AD55" s="52"/>
      <c r="AE55" s="49">
        <f>-SQRT(3)*AC25*AC55*AI11/1000</f>
        <v>-0.76352259327729866</v>
      </c>
      <c r="AF55" s="49"/>
      <c r="AG55" s="49"/>
      <c r="AH55" s="49">
        <f>-SQRT(3)*AC25*AC55*SIN(ACOS(AI11))/1000</f>
        <v>-0.36979092102580297</v>
      </c>
      <c r="AI55" s="49"/>
      <c r="AJ55" s="50"/>
      <c r="AK55" s="51">
        <v>78</v>
      </c>
      <c r="AL55" s="52"/>
      <c r="AM55" s="49">
        <f>-SQRT(3)*AK25*AK55*AQ11/1000</f>
        <v>-0.75385775032442159</v>
      </c>
      <c r="AN55" s="49"/>
      <c r="AO55" s="49"/>
      <c r="AP55" s="49">
        <f>-SQRT(3)*AK25*AK55*SIN(ACOS(AQ11))/1000</f>
        <v>-0.3651100232912991</v>
      </c>
      <c r="AQ55" s="49"/>
      <c r="AR55" s="50"/>
    </row>
    <row r="56" spans="1:44" ht="13.5" thickBot="1" x14ac:dyDescent="0.25">
      <c r="A56" s="74" t="s">
        <v>170</v>
      </c>
      <c r="B56" s="75"/>
      <c r="C56" s="75"/>
      <c r="D56" s="75"/>
      <c r="E56" s="76"/>
      <c r="F56" s="76"/>
      <c r="G56" s="76"/>
      <c r="H56" s="76"/>
      <c r="I56" s="76"/>
      <c r="J56" s="76"/>
      <c r="K56" s="76"/>
      <c r="L56" s="77"/>
      <c r="M56" s="65"/>
      <c r="N56" s="66"/>
      <c r="O56" s="63">
        <f>SUM(O49:Q55)</f>
        <v>-0.39282912464325181</v>
      </c>
      <c r="P56" s="63"/>
      <c r="Q56" s="63"/>
      <c r="R56" s="63">
        <f>SUM(R49:T55)</f>
        <v>-0.19025585501545256</v>
      </c>
      <c r="S56" s="63"/>
      <c r="T56" s="64"/>
      <c r="U56" s="65"/>
      <c r="V56" s="66"/>
      <c r="W56" s="63">
        <f>SUM(W49:Y55)</f>
        <v>-4.8324214764386086E-2</v>
      </c>
      <c r="X56" s="63"/>
      <c r="Y56" s="63"/>
      <c r="Z56" s="63">
        <f>SUM(Z49:AB55)</f>
        <v>-2.3404488672519375E-2</v>
      </c>
      <c r="AA56" s="63"/>
      <c r="AB56" s="64"/>
      <c r="AC56" s="65"/>
      <c r="AD56" s="66"/>
      <c r="AE56" s="63">
        <f>SUM(AE49:AG55)</f>
        <v>-3.8659371811508469E-2</v>
      </c>
      <c r="AF56" s="63"/>
      <c r="AG56" s="63"/>
      <c r="AH56" s="63">
        <f>SUM(AH49:AJ55)</f>
        <v>-1.8723590938015289E-2</v>
      </c>
      <c r="AI56" s="63"/>
      <c r="AJ56" s="64"/>
      <c r="AK56" s="65"/>
      <c r="AL56" s="66"/>
      <c r="AM56" s="63">
        <f>SUM(AM49:AO55)</f>
        <v>-4.8324214764385753E-2</v>
      </c>
      <c r="AN56" s="63"/>
      <c r="AO56" s="63"/>
      <c r="AP56" s="63">
        <f>SUM(AP49:AR55)</f>
        <v>-2.3404488672518931E-2</v>
      </c>
      <c r="AQ56" s="63"/>
      <c r="AR56" s="64"/>
    </row>
    <row r="57" spans="1:44" x14ac:dyDescent="0.2">
      <c r="A57" s="67" t="s">
        <v>171</v>
      </c>
      <c r="B57" s="68"/>
      <c r="C57" s="68"/>
      <c r="D57" s="68"/>
      <c r="E57" s="35"/>
      <c r="F57" s="35"/>
      <c r="G57" s="35"/>
      <c r="H57" s="35"/>
      <c r="I57" s="35"/>
      <c r="J57" s="35"/>
      <c r="K57" s="35"/>
      <c r="L57" s="69"/>
      <c r="M57" s="70"/>
      <c r="N57" s="71"/>
      <c r="O57" s="72"/>
      <c r="P57" s="72"/>
      <c r="Q57" s="72"/>
      <c r="R57" s="72"/>
      <c r="S57" s="72"/>
      <c r="T57" s="73"/>
      <c r="U57" s="70"/>
      <c r="V57" s="71"/>
      <c r="W57" s="72"/>
      <c r="X57" s="72"/>
      <c r="Y57" s="72"/>
      <c r="Z57" s="72"/>
      <c r="AA57" s="72"/>
      <c r="AB57" s="73"/>
      <c r="AC57" s="70"/>
      <c r="AD57" s="71"/>
      <c r="AE57" s="72"/>
      <c r="AF57" s="72"/>
      <c r="AG57" s="72"/>
      <c r="AH57" s="72"/>
      <c r="AI57" s="72"/>
      <c r="AJ57" s="73"/>
      <c r="AK57" s="70"/>
      <c r="AL57" s="71"/>
      <c r="AM57" s="72"/>
      <c r="AN57" s="72"/>
      <c r="AO57" s="72"/>
      <c r="AP57" s="72"/>
      <c r="AQ57" s="72"/>
      <c r="AR57" s="73"/>
    </row>
    <row r="58" spans="1:44" x14ac:dyDescent="0.2">
      <c r="A58" s="57" t="s">
        <v>172</v>
      </c>
      <c r="B58" s="58"/>
      <c r="C58" s="58"/>
      <c r="D58" s="58"/>
      <c r="E58" s="15"/>
      <c r="F58" s="15"/>
      <c r="G58" s="15"/>
      <c r="H58" s="15"/>
      <c r="I58" s="15"/>
      <c r="J58" s="15"/>
      <c r="K58" s="15"/>
      <c r="L58" s="21"/>
      <c r="M58" s="61">
        <f>M12</f>
        <v>398</v>
      </c>
      <c r="N58" s="62"/>
      <c r="O58" s="59">
        <f>O12</f>
        <v>3.7349321828152382</v>
      </c>
      <c r="P58" s="59"/>
      <c r="Q58" s="59"/>
      <c r="R58" s="59">
        <f>Q12</f>
        <v>2.216178470211426</v>
      </c>
      <c r="S58" s="59"/>
      <c r="T58" s="60"/>
      <c r="U58" s="61">
        <f>U12</f>
        <v>263</v>
      </c>
      <c r="V58" s="62"/>
      <c r="W58" s="59">
        <f>W12</f>
        <v>2.4680582012070547</v>
      </c>
      <c r="X58" s="59"/>
      <c r="Y58" s="59"/>
      <c r="Z58" s="59">
        <f>Y12</f>
        <v>1.464459642375892</v>
      </c>
      <c r="AA58" s="59"/>
      <c r="AB58" s="60"/>
      <c r="AC58" s="61">
        <f>AC12</f>
        <v>90</v>
      </c>
      <c r="AD58" s="62"/>
      <c r="AE58" s="59">
        <f>AE12</f>
        <v>0.84458265440545599</v>
      </c>
      <c r="AF58" s="59"/>
      <c r="AG58" s="59"/>
      <c r="AH58" s="59">
        <f>AG12</f>
        <v>0.50114588522368919</v>
      </c>
      <c r="AI58" s="59"/>
      <c r="AJ58" s="60"/>
      <c r="AK58" s="61">
        <f>AK12</f>
        <v>264</v>
      </c>
      <c r="AL58" s="62"/>
      <c r="AM58" s="59">
        <f>AM12</f>
        <v>2.4774424529226708</v>
      </c>
      <c r="AN58" s="59"/>
      <c r="AO58" s="59"/>
      <c r="AP58" s="59">
        <f>AO12</f>
        <v>1.4700279299894885</v>
      </c>
      <c r="AQ58" s="59"/>
      <c r="AR58" s="60"/>
    </row>
    <row r="59" spans="1:44" x14ac:dyDescent="0.2">
      <c r="A59" s="57" t="s">
        <v>313</v>
      </c>
      <c r="B59" s="58"/>
      <c r="C59" s="58"/>
      <c r="D59" s="58"/>
      <c r="E59" s="15"/>
      <c r="F59" s="15"/>
      <c r="G59" s="15"/>
      <c r="H59" s="15"/>
      <c r="I59" s="15"/>
      <c r="J59" s="15"/>
      <c r="K59" s="15"/>
      <c r="L59" s="21"/>
      <c r="M59" s="51">
        <v>175</v>
      </c>
      <c r="N59" s="52"/>
      <c r="O59" s="49">
        <f>-SQRT(3)*M26*M59*S12/1000</f>
        <v>-1.642244050232831</v>
      </c>
      <c r="P59" s="49"/>
      <c r="Q59" s="49"/>
      <c r="R59" s="49">
        <f>-SQRT(3)*M26*M59*SIN(ACOS(S12))/1000</f>
        <v>-0.97445033237939582</v>
      </c>
      <c r="S59" s="49"/>
      <c r="T59" s="50"/>
      <c r="U59" s="51">
        <v>175</v>
      </c>
      <c r="V59" s="52"/>
      <c r="W59" s="49">
        <f>-SQRT(3)*U26*U59*AA12/1000</f>
        <v>-1.642244050232831</v>
      </c>
      <c r="X59" s="49"/>
      <c r="Y59" s="49"/>
      <c r="Z59" s="49">
        <f>-SQRT(3)*U26*U59*SIN(ACOS(AA12))/1000</f>
        <v>-0.97445033237939582</v>
      </c>
      <c r="AA59" s="49"/>
      <c r="AB59" s="50"/>
      <c r="AC59" s="51">
        <v>2</v>
      </c>
      <c r="AD59" s="52"/>
      <c r="AE59" s="49">
        <f>-SQRT(3)*AC26*AC59*AI12/1000</f>
        <v>-1.8768503431232354E-2</v>
      </c>
      <c r="AF59" s="49"/>
      <c r="AG59" s="49"/>
      <c r="AH59" s="49">
        <f>-SQRT(3)*AC26*AC59*SIN(ACOS(AI12))/1000</f>
        <v>-1.1136575227193095E-2</v>
      </c>
      <c r="AI59" s="49"/>
      <c r="AJ59" s="50"/>
      <c r="AK59" s="51">
        <v>175</v>
      </c>
      <c r="AL59" s="52"/>
      <c r="AM59" s="49">
        <f>-SQRT(3)*AK26*AK59*AQ12/1000</f>
        <v>-1.642244050232831</v>
      </c>
      <c r="AN59" s="49"/>
      <c r="AO59" s="49"/>
      <c r="AP59" s="49">
        <f>-SQRT(3)*AK26*AK59*SIN(ACOS(AQ12))/1000</f>
        <v>-0.97445033237939582</v>
      </c>
      <c r="AQ59" s="49"/>
      <c r="AR59" s="50"/>
    </row>
    <row r="60" spans="1:44" x14ac:dyDescent="0.2">
      <c r="A60" s="57" t="s">
        <v>314</v>
      </c>
      <c r="B60" s="58"/>
      <c r="C60" s="58"/>
      <c r="D60" s="58"/>
      <c r="E60" s="15"/>
      <c r="F60" s="15"/>
      <c r="G60" s="15"/>
      <c r="H60" s="15"/>
      <c r="I60" s="15"/>
      <c r="J60" s="15"/>
      <c r="K60" s="15"/>
      <c r="L60" s="21"/>
      <c r="M60" s="51">
        <v>8</v>
      </c>
      <c r="N60" s="52"/>
      <c r="O60" s="49">
        <f>-SQRT(3)*M26*M60*S12/1000</f>
        <v>-7.5074013724929417E-2</v>
      </c>
      <c r="P60" s="49"/>
      <c r="Q60" s="49"/>
      <c r="R60" s="49">
        <f>-SQRT(3)*M26*M60*SIN(ACOS(S12))/1000</f>
        <v>-4.4546300908772381E-2</v>
      </c>
      <c r="S60" s="49"/>
      <c r="T60" s="50"/>
      <c r="U60" s="51">
        <v>9</v>
      </c>
      <c r="V60" s="52"/>
      <c r="W60" s="49">
        <f>-SQRT(3)*U26*U60*AA12/1000</f>
        <v>-8.4458265440545605E-2</v>
      </c>
      <c r="X60" s="49"/>
      <c r="Y60" s="49"/>
      <c r="Z60" s="49">
        <f>-SQRT(3)*U26*U60*SIN(ACOS(AA12))/1000</f>
        <v>-5.0114588522368927E-2</v>
      </c>
      <c r="AA60" s="49"/>
      <c r="AB60" s="50"/>
      <c r="AC60" s="51">
        <v>8</v>
      </c>
      <c r="AD60" s="52"/>
      <c r="AE60" s="49">
        <f>-SQRT(3)*AC26*AC60*AI12/1000</f>
        <v>-7.5074013724929417E-2</v>
      </c>
      <c r="AF60" s="49"/>
      <c r="AG60" s="49"/>
      <c r="AH60" s="49">
        <f>-SQRT(3)*AC26*AC60*SIN(ACOS(AI12))/1000</f>
        <v>-4.4546300908772381E-2</v>
      </c>
      <c r="AI60" s="49"/>
      <c r="AJ60" s="50"/>
      <c r="AK60" s="51">
        <v>8</v>
      </c>
      <c r="AL60" s="52"/>
      <c r="AM60" s="49">
        <f>-SQRT(3)*AK26*AK60*AQ12/1000</f>
        <v>-7.5074013724929417E-2</v>
      </c>
      <c r="AN60" s="49"/>
      <c r="AO60" s="49"/>
      <c r="AP60" s="49">
        <f>-SQRT(3)*AK26*AK60*SIN(ACOS(AQ12))/1000</f>
        <v>-4.4546300908772381E-2</v>
      </c>
      <c r="AQ60" s="49"/>
      <c r="AR60" s="50"/>
    </row>
    <row r="61" spans="1:44" x14ac:dyDescent="0.2">
      <c r="A61" s="57" t="s">
        <v>315</v>
      </c>
      <c r="B61" s="58"/>
      <c r="C61" s="58"/>
      <c r="D61" s="58"/>
      <c r="E61" s="15"/>
      <c r="F61" s="15"/>
      <c r="G61" s="15"/>
      <c r="H61" s="15"/>
      <c r="I61" s="15"/>
      <c r="J61" s="15"/>
      <c r="K61" s="15"/>
      <c r="L61" s="21"/>
      <c r="M61" s="51">
        <v>0</v>
      </c>
      <c r="N61" s="52"/>
      <c r="O61" s="49">
        <f>-SQRT(3)*M26*M61*S12/1000</f>
        <v>0</v>
      </c>
      <c r="P61" s="49"/>
      <c r="Q61" s="49"/>
      <c r="R61" s="49">
        <f>-SQRT(3)*M26*M61*SIN(ACOS(S12))/1000</f>
        <v>0</v>
      </c>
      <c r="S61" s="49"/>
      <c r="T61" s="50"/>
      <c r="U61" s="51">
        <v>0</v>
      </c>
      <c r="V61" s="52"/>
      <c r="W61" s="49">
        <f>-SQRT(3)*U26*U61*AA12/1000</f>
        <v>0</v>
      </c>
      <c r="X61" s="49"/>
      <c r="Y61" s="49"/>
      <c r="Z61" s="49">
        <f>-SQRT(3)*U26*U61*SIN(ACOS(AA12))/1000</f>
        <v>0</v>
      </c>
      <c r="AA61" s="49"/>
      <c r="AB61" s="50"/>
      <c r="AC61" s="51">
        <v>0</v>
      </c>
      <c r="AD61" s="52"/>
      <c r="AE61" s="49">
        <f>-SQRT(3)*AC26*AC61*AI12/1000</f>
        <v>0</v>
      </c>
      <c r="AF61" s="49"/>
      <c r="AG61" s="49"/>
      <c r="AH61" s="49">
        <f>-SQRT(3)*AC26*AC61*SIN(ACOS(AI12))/1000</f>
        <v>0</v>
      </c>
      <c r="AI61" s="49"/>
      <c r="AJ61" s="50"/>
      <c r="AK61" s="51">
        <v>0</v>
      </c>
      <c r="AL61" s="52"/>
      <c r="AM61" s="49">
        <f>-SQRT(3)*AK26*AK61*AQ12/1000</f>
        <v>0</v>
      </c>
      <c r="AN61" s="49"/>
      <c r="AO61" s="49"/>
      <c r="AP61" s="49">
        <f>-SQRT(3)*AK26*AK61*SIN(ACOS(AQ12))/1000</f>
        <v>0</v>
      </c>
      <c r="AQ61" s="49"/>
      <c r="AR61" s="50"/>
    </row>
    <row r="62" spans="1:44" x14ac:dyDescent="0.2">
      <c r="A62" s="57" t="s">
        <v>316</v>
      </c>
      <c r="B62" s="58"/>
      <c r="C62" s="58"/>
      <c r="D62" s="58"/>
      <c r="E62" s="15">
        <v>48.6</v>
      </c>
      <c r="F62" s="15">
        <v>0.5</v>
      </c>
      <c r="G62" s="15">
        <v>49</v>
      </c>
      <c r="H62" s="15">
        <v>5</v>
      </c>
      <c r="I62" s="15"/>
      <c r="J62" s="15"/>
      <c r="K62" s="15"/>
      <c r="L62" s="21"/>
      <c r="M62" s="51">
        <v>2</v>
      </c>
      <c r="N62" s="52"/>
      <c r="O62" s="49">
        <f>-SQRT(3)*M26*M62*S12/1000</f>
        <v>-1.8768503431232354E-2</v>
      </c>
      <c r="P62" s="49"/>
      <c r="Q62" s="49"/>
      <c r="R62" s="49">
        <f>-SQRT(3)*M26*M62*SIN(ACOS(S12))/1000</f>
        <v>-1.1136575227193095E-2</v>
      </c>
      <c r="S62" s="49"/>
      <c r="T62" s="50"/>
      <c r="U62" s="51">
        <v>2</v>
      </c>
      <c r="V62" s="52"/>
      <c r="W62" s="49">
        <f>-SQRT(3)*U26*U62*AA12/1000</f>
        <v>-1.8768503431232354E-2</v>
      </c>
      <c r="X62" s="49"/>
      <c r="Y62" s="49"/>
      <c r="Z62" s="49">
        <f>-SQRT(3)*U26*U62*SIN(ACOS(AA12))/1000</f>
        <v>-1.1136575227193095E-2</v>
      </c>
      <c r="AA62" s="49"/>
      <c r="AB62" s="50"/>
      <c r="AC62" s="51">
        <v>2</v>
      </c>
      <c r="AD62" s="52"/>
      <c r="AE62" s="49">
        <f>-SQRT(3)*AC26*AC62*AI12/1000</f>
        <v>-1.8768503431232354E-2</v>
      </c>
      <c r="AF62" s="49"/>
      <c r="AG62" s="49"/>
      <c r="AH62" s="49">
        <f>-SQRT(3)*AC26*AC62*SIN(ACOS(AI12))/1000</f>
        <v>-1.1136575227193095E-2</v>
      </c>
      <c r="AI62" s="49"/>
      <c r="AJ62" s="50"/>
      <c r="AK62" s="51">
        <v>2</v>
      </c>
      <c r="AL62" s="52"/>
      <c r="AM62" s="49">
        <f>-SQRT(3)*AK26*AK62*AQ12/1000</f>
        <v>-1.8768503431232354E-2</v>
      </c>
      <c r="AN62" s="49"/>
      <c r="AO62" s="49"/>
      <c r="AP62" s="49">
        <f>-SQRT(3)*AK26*AK62*SIN(ACOS(AQ12))/1000</f>
        <v>-1.1136575227193095E-2</v>
      </c>
      <c r="AQ62" s="49"/>
      <c r="AR62" s="50"/>
    </row>
    <row r="63" spans="1:44" x14ac:dyDescent="0.2">
      <c r="A63" s="57" t="s">
        <v>317</v>
      </c>
      <c r="B63" s="58"/>
      <c r="C63" s="58"/>
      <c r="D63" s="58"/>
      <c r="E63" s="15"/>
      <c r="F63" s="15"/>
      <c r="G63" s="15"/>
      <c r="H63" s="15"/>
      <c r="I63" s="15"/>
      <c r="J63" s="15"/>
      <c r="K63" s="15"/>
      <c r="L63" s="21"/>
      <c r="M63" s="51">
        <v>52</v>
      </c>
      <c r="N63" s="52"/>
      <c r="O63" s="49">
        <f>-SQRT(3)*M26*M63*S12/1000</f>
        <v>-0.48798108921204125</v>
      </c>
      <c r="P63" s="49"/>
      <c r="Q63" s="49"/>
      <c r="R63" s="49">
        <f>-SQRT(3)*M26*M63*SIN(ACOS(S12))/1000</f>
        <v>-0.28955095590702046</v>
      </c>
      <c r="S63" s="49"/>
      <c r="T63" s="50"/>
      <c r="U63" s="51">
        <v>52</v>
      </c>
      <c r="V63" s="52"/>
      <c r="W63" s="49">
        <f>-SQRT(3)*U26*U63*AA12/1000</f>
        <v>-0.48798108921204125</v>
      </c>
      <c r="X63" s="49"/>
      <c r="Y63" s="49"/>
      <c r="Z63" s="49">
        <f>-SQRT(3)*U26*U63*SIN(ACOS(AA12))/1000</f>
        <v>-0.28955095590702046</v>
      </c>
      <c r="AA63" s="49"/>
      <c r="AB63" s="50"/>
      <c r="AC63" s="51">
        <v>49</v>
      </c>
      <c r="AD63" s="52"/>
      <c r="AE63" s="49">
        <f>-SQRT(3)*AC26*AC63*AI12/1000</f>
        <v>-0.45982833406519269</v>
      </c>
      <c r="AF63" s="49"/>
      <c r="AG63" s="49"/>
      <c r="AH63" s="49">
        <f>-SQRT(3)*AC26*AC63*SIN(ACOS(AI12))/1000</f>
        <v>-0.27284609306623081</v>
      </c>
      <c r="AI63" s="49"/>
      <c r="AJ63" s="50"/>
      <c r="AK63" s="51">
        <v>52</v>
      </c>
      <c r="AL63" s="52"/>
      <c r="AM63" s="49">
        <f>-SQRT(3)*AK26*AK63*AQ12/1000</f>
        <v>-0.48798108921204125</v>
      </c>
      <c r="AN63" s="49"/>
      <c r="AO63" s="49"/>
      <c r="AP63" s="49">
        <f>-SQRT(3)*AK26*AK63*SIN(ACOS(AQ12))/1000</f>
        <v>-0.28955095590702046</v>
      </c>
      <c r="AQ63" s="49"/>
      <c r="AR63" s="50"/>
    </row>
    <row r="64" spans="1:44" x14ac:dyDescent="0.2">
      <c r="A64" s="57" t="s">
        <v>318</v>
      </c>
      <c r="B64" s="58"/>
      <c r="C64" s="58"/>
      <c r="D64" s="58"/>
      <c r="E64" s="15"/>
      <c r="F64" s="15"/>
      <c r="G64" s="15"/>
      <c r="H64" s="15"/>
      <c r="I64" s="15"/>
      <c r="J64" s="15"/>
      <c r="K64" s="15"/>
      <c r="L64" s="21"/>
      <c r="M64" s="51">
        <v>163</v>
      </c>
      <c r="N64" s="52"/>
      <c r="O64" s="49">
        <f>-SQRT(3)*M26*M64*S12/1000</f>
        <v>-1.5296330296454368</v>
      </c>
      <c r="P64" s="49"/>
      <c r="Q64" s="49"/>
      <c r="R64" s="49">
        <f>-SQRT(3)*M26*M64*SIN(ACOS(S12))/1000</f>
        <v>-0.90763088101623712</v>
      </c>
      <c r="S64" s="49"/>
      <c r="T64" s="50"/>
      <c r="U64" s="51">
        <v>28</v>
      </c>
      <c r="V64" s="52"/>
      <c r="W64" s="49">
        <f>-SQRT(3)*U26*U64*AA12/1000</f>
        <v>-0.26275904803725297</v>
      </c>
      <c r="X64" s="49"/>
      <c r="Y64" s="49"/>
      <c r="Z64" s="49">
        <f>-SQRT(3)*U26*U64*SIN(ACOS(AA12))/1000</f>
        <v>-0.15591205318070331</v>
      </c>
      <c r="AA64" s="49"/>
      <c r="AB64" s="50"/>
      <c r="AC64" s="51">
        <v>26</v>
      </c>
      <c r="AD64" s="52"/>
      <c r="AE64" s="49">
        <f>-SQRT(3)*AC26*AC64*AI12/1000</f>
        <v>-0.24399054460602063</v>
      </c>
      <c r="AF64" s="49"/>
      <c r="AG64" s="49"/>
      <c r="AH64" s="49">
        <f>-SQRT(3)*AC26*AC64*SIN(ACOS(AI12))/1000</f>
        <v>-0.14477547795351023</v>
      </c>
      <c r="AI64" s="49"/>
      <c r="AJ64" s="50"/>
      <c r="AK64" s="51">
        <v>32</v>
      </c>
      <c r="AL64" s="52"/>
      <c r="AM64" s="49">
        <f>-SQRT(3)*AK26*AK64*AQ12/1000</f>
        <v>-0.30029605489971767</v>
      </c>
      <c r="AN64" s="49"/>
      <c r="AO64" s="49"/>
      <c r="AP64" s="49">
        <f>-SQRT(3)*AK26*AK64*SIN(ACOS(AQ12))/1000</f>
        <v>-0.17818520363508952</v>
      </c>
      <c r="AQ64" s="49"/>
      <c r="AR64" s="50"/>
    </row>
    <row r="65" spans="1:44" ht="13.5" thickBot="1" x14ac:dyDescent="0.25">
      <c r="A65" s="53" t="s">
        <v>179</v>
      </c>
      <c r="B65" s="54"/>
      <c r="C65" s="54"/>
      <c r="D65" s="54"/>
      <c r="E65" s="55"/>
      <c r="F65" s="55"/>
      <c r="G65" s="55"/>
      <c r="H65" s="55"/>
      <c r="I65" s="55"/>
      <c r="J65" s="55"/>
      <c r="K65" s="55"/>
      <c r="L65" s="56"/>
      <c r="M65" s="47"/>
      <c r="N65" s="48"/>
      <c r="O65" s="42">
        <f>SUM(O58:Q64)</f>
        <v>-1.8768503431232819E-2</v>
      </c>
      <c r="P65" s="42"/>
      <c r="Q65" s="42"/>
      <c r="R65" s="42">
        <f>SUM(R58:T64)</f>
        <v>-1.1136575227192691E-2</v>
      </c>
      <c r="S65" s="42"/>
      <c r="T65" s="43"/>
      <c r="U65" s="47"/>
      <c r="V65" s="48"/>
      <c r="W65" s="42">
        <f>SUM(W58:Y64)</f>
        <v>-2.8152755146848563E-2</v>
      </c>
      <c r="X65" s="42"/>
      <c r="Y65" s="42"/>
      <c r="Z65" s="42">
        <f>SUM(Z58:AB64)</f>
        <v>-1.6704862840789619E-2</v>
      </c>
      <c r="AA65" s="42"/>
      <c r="AB65" s="43"/>
      <c r="AC65" s="47"/>
      <c r="AD65" s="48"/>
      <c r="AE65" s="42">
        <f>SUM(AE58:AG64)</f>
        <v>2.8152755146848535E-2</v>
      </c>
      <c r="AF65" s="42"/>
      <c r="AG65" s="42"/>
      <c r="AH65" s="42">
        <f>SUM(AH58:AJ64)</f>
        <v>1.6704862840789619E-2</v>
      </c>
      <c r="AI65" s="42"/>
      <c r="AJ65" s="43"/>
      <c r="AK65" s="47"/>
      <c r="AL65" s="48"/>
      <c r="AM65" s="42">
        <f>SUM(AM58:AO64)</f>
        <v>-4.6921258578080882E-2</v>
      </c>
      <c r="AN65" s="42"/>
      <c r="AO65" s="42"/>
      <c r="AP65" s="42">
        <f>SUM(AP58:AR64)</f>
        <v>-2.7841438067982754E-2</v>
      </c>
      <c r="AQ65" s="42"/>
      <c r="AR65" s="43"/>
    </row>
    <row r="66" spans="1:44" ht="13.5" thickBot="1" x14ac:dyDescent="0.25">
      <c r="A66" s="44" t="s">
        <v>77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6"/>
      <c r="M66" s="33"/>
      <c r="N66" s="34"/>
      <c r="O66" s="31">
        <f>SUM(O31:Q37)+SUM(O40:Q46)+SUM(O49:Q55)+SUM(O58:Q64)</f>
        <v>-0.37427885941225214</v>
      </c>
      <c r="P66" s="31"/>
      <c r="Q66" s="31"/>
      <c r="R66" s="31">
        <f>SUM(R31:T37)+SUM(R40:T46)+SUM(R49:T55)+SUM(R58:T64)</f>
        <v>-0.17875943432470343</v>
      </c>
      <c r="S66" s="31"/>
      <c r="T66" s="32"/>
      <c r="U66" s="33"/>
      <c r="V66" s="34"/>
      <c r="W66" s="31">
        <f>SUM(W31:Y37)+SUM(W40:Y46)+SUM(W49:Y55)+SUM(W58:Y64)</f>
        <v>-0.131968414244091</v>
      </c>
      <c r="X66" s="31"/>
      <c r="Y66" s="31"/>
      <c r="Z66" s="31">
        <f>SUM(Z31:AB37)+SUM(Z40:AB46)+SUM(Z49:AB55)+SUM(Z58:AB64)</f>
        <v>-7.3525379249786721E-2</v>
      </c>
      <c r="AA66" s="31"/>
      <c r="AB66" s="32"/>
      <c r="AC66" s="33"/>
      <c r="AD66" s="34"/>
      <c r="AE66" s="31">
        <f>SUM(AE31:AG37)+SUM(AE40:AG46)+SUM(AE49:AG55)+SUM(AE58:AG64)</f>
        <v>-6.6077736677587748E-2</v>
      </c>
      <c r="AF66" s="31"/>
      <c r="AG66" s="31"/>
      <c r="AH66" s="31">
        <f>SUM(AH31:AJ37)+SUM(AH40:AJ46)+SUM(AH49:AJ55)+SUM(AH58:AJ64)</f>
        <v>-3.5971373001587502E-2</v>
      </c>
      <c r="AI66" s="31"/>
      <c r="AJ66" s="32"/>
      <c r="AK66" s="33"/>
      <c r="AL66" s="34"/>
      <c r="AM66" s="31">
        <f>SUM(AM31:AO37)+SUM(AM40:AO46)+SUM(AM49:AO55)+SUM(AM58:AO64)</f>
        <v>-0.12303103334893013</v>
      </c>
      <c r="AN66" s="31"/>
      <c r="AO66" s="31"/>
      <c r="AP66" s="31">
        <f>SUM(AP31:AR37)+SUM(AP40:AR46)+SUM(AP49:AR55)+SUM(AP58:AR64)</f>
        <v>-6.8222249192682577E-2</v>
      </c>
      <c r="AQ66" s="31"/>
      <c r="AR66" s="32"/>
    </row>
    <row r="67" spans="1:44" ht="13.5" thickBo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</row>
    <row r="68" spans="1:44" ht="13.5" thickBot="1" x14ac:dyDescent="0.25">
      <c r="A68" s="36" t="s">
        <v>78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39" t="s">
        <v>526</v>
      </c>
      <c r="N68" s="40"/>
      <c r="O68" s="40"/>
      <c r="P68" s="40"/>
      <c r="Q68" s="40"/>
      <c r="R68" s="40"/>
      <c r="S68" s="40"/>
      <c r="T68" s="41"/>
      <c r="U68" s="39" t="s">
        <v>530</v>
      </c>
      <c r="V68" s="40"/>
      <c r="W68" s="40"/>
      <c r="X68" s="40"/>
      <c r="Y68" s="40"/>
      <c r="Z68" s="40"/>
      <c r="AA68" s="40"/>
      <c r="AB68" s="41"/>
      <c r="AC68" s="39"/>
      <c r="AD68" s="40"/>
      <c r="AE68" s="40"/>
      <c r="AF68" s="40"/>
      <c r="AG68" s="40"/>
      <c r="AH68" s="40"/>
      <c r="AI68" s="40"/>
      <c r="AJ68" s="41"/>
      <c r="AK68" s="39"/>
      <c r="AL68" s="40"/>
      <c r="AM68" s="40"/>
      <c r="AN68" s="40"/>
      <c r="AO68" s="40"/>
      <c r="AP68" s="40"/>
      <c r="AQ68" s="40"/>
      <c r="AR68" s="41"/>
    </row>
    <row r="70" spans="1:44" x14ac:dyDescent="0.2">
      <c r="M70" s="18" t="s">
        <v>79</v>
      </c>
      <c r="Y70" s="18" t="s">
        <v>80</v>
      </c>
    </row>
  </sheetData>
  <mergeCells count="777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H38:AJ38"/>
    <mergeCell ref="AK38:AL38"/>
    <mergeCell ref="AM38:AO38"/>
    <mergeCell ref="AP38:AR38"/>
    <mergeCell ref="A39:D39"/>
    <mergeCell ref="E39:AR39"/>
    <mergeCell ref="AP37:AR37"/>
    <mergeCell ref="A38:L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40:D40"/>
    <mergeCell ref="M40:N40"/>
    <mergeCell ref="O40:Q40"/>
    <mergeCell ref="R40:T40"/>
    <mergeCell ref="U40:V40"/>
    <mergeCell ref="W40:Y40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H47:AJ47"/>
    <mergeCell ref="AK47:AL47"/>
    <mergeCell ref="AM47:AO47"/>
    <mergeCell ref="AP47:AR47"/>
    <mergeCell ref="A48:D48"/>
    <mergeCell ref="E48:AR48"/>
    <mergeCell ref="AP46:AR46"/>
    <mergeCell ref="A47:L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49:D49"/>
    <mergeCell ref="M49:N49"/>
    <mergeCell ref="O49:Q49"/>
    <mergeCell ref="R49:T49"/>
    <mergeCell ref="U49:V49"/>
    <mergeCell ref="W49:Y49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4:AJ54"/>
    <mergeCell ref="AK54:AL54"/>
    <mergeCell ref="AM54:AO54"/>
    <mergeCell ref="AP54:AR54"/>
    <mergeCell ref="A55:D55"/>
    <mergeCell ref="M55:N55"/>
    <mergeCell ref="O55:Q55"/>
    <mergeCell ref="R55:T55"/>
    <mergeCell ref="U55:V55"/>
    <mergeCell ref="W55:Y55"/>
    <mergeCell ref="AH56:AJ56"/>
    <mergeCell ref="AK56:AL56"/>
    <mergeCell ref="AM56:AO56"/>
    <mergeCell ref="AP56:AR56"/>
    <mergeCell ref="A57:D57"/>
    <mergeCell ref="E57:AR57"/>
    <mergeCell ref="AP55:AR55"/>
    <mergeCell ref="A56:L56"/>
    <mergeCell ref="M56:N56"/>
    <mergeCell ref="O56:Q56"/>
    <mergeCell ref="R56:T56"/>
    <mergeCell ref="U56:V56"/>
    <mergeCell ref="W56:Y56"/>
    <mergeCell ref="Z56:AB56"/>
    <mergeCell ref="AC56:AD56"/>
    <mergeCell ref="AE56:AG56"/>
    <mergeCell ref="Z55:AB55"/>
    <mergeCell ref="AC55:AD55"/>
    <mergeCell ref="AE55:AG55"/>
    <mergeCell ref="AH55:AJ55"/>
    <mergeCell ref="AK55:AL55"/>
    <mergeCell ref="AM55:AO55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58:D58"/>
    <mergeCell ref="M58:N58"/>
    <mergeCell ref="O58:Q58"/>
    <mergeCell ref="R58:T58"/>
    <mergeCell ref="U58:V58"/>
    <mergeCell ref="W58:Y58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3:AJ63"/>
    <mergeCell ref="AK63:AL63"/>
    <mergeCell ref="AM63:AO63"/>
    <mergeCell ref="AP63:AR63"/>
    <mergeCell ref="A64:D64"/>
    <mergeCell ref="M64:N64"/>
    <mergeCell ref="O64:Q64"/>
    <mergeCell ref="R64:T64"/>
    <mergeCell ref="U64:V64"/>
    <mergeCell ref="W64:Y64"/>
    <mergeCell ref="AP64:AR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5:AJ65"/>
    <mergeCell ref="AK65:AL65"/>
    <mergeCell ref="AM65:AO65"/>
    <mergeCell ref="AP65:AR65"/>
    <mergeCell ref="A66:L66"/>
    <mergeCell ref="M66:N66"/>
    <mergeCell ref="O66:Q66"/>
    <mergeCell ref="R66:T66"/>
    <mergeCell ref="U66:V66"/>
    <mergeCell ref="W66:Y66"/>
    <mergeCell ref="AP66:AR66"/>
    <mergeCell ref="A67:AR67"/>
    <mergeCell ref="A68:L68"/>
    <mergeCell ref="M68:T68"/>
    <mergeCell ref="U68:AB68"/>
    <mergeCell ref="AC68:AJ68"/>
    <mergeCell ref="AK68:AR68"/>
    <mergeCell ref="Z66:AB66"/>
    <mergeCell ref="AC66:AD66"/>
    <mergeCell ref="AE66:AG66"/>
    <mergeCell ref="AH66:AJ66"/>
    <mergeCell ref="AK66:AL66"/>
    <mergeCell ref="AM66:AO66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Аглофабрика</vt:lpstr>
      <vt:lpstr>Воздушная</vt:lpstr>
      <vt:lpstr>Горная</vt:lpstr>
      <vt:lpstr>Доменная</vt:lpstr>
      <vt:lpstr>Евстюниха</vt:lpstr>
      <vt:lpstr>Карьер</vt:lpstr>
      <vt:lpstr>Кислородная</vt:lpstr>
      <vt:lpstr>Коксовая</vt:lpstr>
      <vt:lpstr>Магнетитовая</vt:lpstr>
      <vt:lpstr>Нижняя</vt:lpstr>
      <vt:lpstr>НТМК</vt:lpstr>
      <vt:lpstr>Обжиговая</vt:lpstr>
      <vt:lpstr>Обогатительная</vt:lpstr>
      <vt:lpstr>Прокатная</vt:lpstr>
      <vt:lpstr>Шахта</vt:lpstr>
      <vt:lpstr>Шлаковая</vt:lpstr>
    </vt:vector>
  </TitlesOfParts>
  <Company>НТМК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Olga.Smirnova3@evraz.com</dc:creator>
  <cp:lastModifiedBy>Valerij.Butyugov@evraz.com</cp:lastModifiedBy>
  <cp:lastPrinted>2021-06-21T10:29:42Z</cp:lastPrinted>
  <dcterms:created xsi:type="dcterms:W3CDTF">2021-06-21T10:22:29Z</dcterms:created>
  <dcterms:modified xsi:type="dcterms:W3CDTF">2021-12-26T06:36:44Z</dcterms:modified>
</cp:coreProperties>
</file>