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960" windowHeight="12840" firstSheet="2" activeTab="2"/>
  </bookViews>
  <sheets>
    <sheet name="стр.1_3 (2020)" sheetId="1" state="hidden" r:id="rId1"/>
    <sheet name="стр.1_3 (2021)" sheetId="2" state="hidden" r:id="rId2"/>
    <sheet name="стр.1_3 итог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'стр.1_3 (2020)'!$A$1:$DI$75</definedName>
    <definedName name="_xlnm.Print_Area" localSheetId="1">'стр.1_3 (2021)'!$A$1:$DI$75</definedName>
    <definedName name="_xlnm.Print_Area" localSheetId="2">'стр.1_3 итог'!$A$1:$DD$75</definedName>
  </definedNames>
  <calcPr fullCalcOnLoad="1"/>
</workbook>
</file>

<file path=xl/comments2.xml><?xml version="1.0" encoding="utf-8"?>
<comments xmlns="http://schemas.openxmlformats.org/spreadsheetml/2006/main">
  <authors>
    <author>Svetlana.Gribkova2@evraz.com</author>
  </authors>
  <commentList>
    <comment ref="CD34" authorId="0">
      <text>
        <r>
          <rPr>
            <b/>
            <sz val="9"/>
            <rFont val="Tahoma"/>
            <family val="0"/>
          </rPr>
          <t>Svetlana.Gribkova2@evraz.com:</t>
        </r>
        <r>
          <rPr>
            <sz val="9"/>
            <rFont val="Tahoma"/>
            <family val="0"/>
          </rPr>
          <t xml:space="preserve">
в 2021г. доход получился- не показываем</t>
        </r>
      </text>
    </comment>
  </commentList>
</comments>
</file>

<file path=xl/sharedStrings.xml><?xml version="1.0" encoding="utf-8"?>
<sst xmlns="http://schemas.openxmlformats.org/spreadsheetml/2006/main" count="656" uniqueCount="166">
  <si>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</si>
  <si>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</si>
  <si>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</si>
  <si>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</si>
  <si>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</si>
  <si>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</si>
  <si>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</si>
  <si>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</si>
  <si>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</si>
  <si>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</si>
  <si>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</si>
  <si>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</si>
  <si>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</si>
  <si>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</si>
  <si>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</si>
  <si>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</si>
  <si>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</si>
  <si>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</si>
  <si>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</si>
  <si>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</si>
  <si>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</si>
  <si>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</si>
  <si>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</si>
  <si>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</si>
  <si>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</si>
  <si>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</si>
  <si>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</si>
  <si>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</si>
  <si>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</si>
  <si>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</si>
  <si>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</si>
  <si>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</si>
  <si>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</si>
  <si>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</si>
  <si>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</si>
  <si>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</si>
  <si>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</si>
  <si>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</si>
  <si>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</si>
  <si>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</si>
  <si>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</si>
  <si>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</si>
  <si>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</si>
  <si>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</si>
  <si>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</si>
  <si>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</si>
  <si>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</si>
  <si>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</si>
  <si>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</si>
  <si>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</si>
  <si>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</si>
  <si>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</si>
  <si>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</si>
  <si>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</si>
  <si>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</si>
  <si>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</si>
  <si>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</si>
  <si>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</si>
  <si>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</si>
  <si>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</si>
  <si>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</si>
  <si>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</si>
  <si>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</si>
  <si>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</si>
  <si>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</si>
  <si>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</si>
  <si>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</si>
  <si>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</si>
  <si>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</si>
  <si>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</si>
  <si>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</si>
  <si>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</si>
  <si>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</si>
  <si>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</si>
  <si>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</si>
  <si>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</si>
  <si>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</si>
  <si>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</si>
  <si>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</si>
  <si>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</si>
  <si>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</si>
  <si>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</si>
  <si>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</si>
  <si>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</si>
  <si>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</si>
  <si>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</si>
  <si>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</si>
  <si>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</si>
  <si>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</si>
  <si>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</si>
  <si>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</si>
  <si>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</si>
  <si>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</si>
  <si>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</si>
  <si>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</si>
  <si>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</si>
  <si>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</si>
  <si>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</si>
  <si>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</si>
  <si>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</si>
  <si>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</si>
  <si>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</si>
  <si>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</si>
  <si>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</si>
  <si>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</si>
  <si>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</si>
  <si>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</si>
  <si>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</si>
  <si>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</si>
  <si>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</si>
  <si>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</si>
  <si>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</si>
  <si>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</si>
  <si>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</si>
  <si>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</si>
  <si>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</si>
  <si>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"ЕвразЭнергоТранс"</t>
  </si>
  <si>
    <t>4217084532</t>
  </si>
  <si>
    <t>421701001</t>
  </si>
  <si>
    <t>2.n</t>
  </si>
  <si>
    <t>в том числе трансформаторная мощность подстанций на i уровне напряжения</t>
  </si>
  <si>
    <t>3.n</t>
  </si>
  <si>
    <t>в том числе количество условных единиц по линиям электропередач на i уровне напряжения</t>
  </si>
  <si>
    <t>4.n</t>
  </si>
  <si>
    <t>в том числе количество условных единиц по подстанциям на i уровне напряжения</t>
  </si>
  <si>
    <t>5.n</t>
  </si>
  <si>
    <t>в том числе длина линий электропередач на i уровне напряжения</t>
  </si>
  <si>
    <t>Прочие</t>
  </si>
  <si>
    <t>Оплата работ и услуг сторонних организаций</t>
  </si>
  <si>
    <t>За счет утверждения плановых расходов ниже фактических потребностей Общества</t>
  </si>
  <si>
    <t>1.1.3.3.1.</t>
  </si>
  <si>
    <t>1.1.3.3.2.</t>
  </si>
  <si>
    <t>1.1.1.1.1</t>
  </si>
  <si>
    <t>1.1.1.2.1</t>
  </si>
  <si>
    <t>Справочно: расходы на ремонт, всего (пункт 1.1.1.1.1 + пункт 1.1.1.2.1 + пункт 1.1.2.1)</t>
  </si>
  <si>
    <t>2020 год</t>
  </si>
  <si>
    <t>2020</t>
  </si>
  <si>
    <t>2024</t>
  </si>
  <si>
    <t>от Синичкина (У.Е. утверждено)</t>
  </si>
  <si>
    <t>от Синичкина (26 ПК)</t>
  </si>
  <si>
    <t>на основании соотношения материалов и услуг (ремонт) согласно бюджету</t>
  </si>
  <si>
    <t>Ремонты промышленного характера</t>
  </si>
  <si>
    <t>КР оборудования (материалы) капитализируемые</t>
  </si>
  <si>
    <t>КР оборудования (услуги) капитализируемые</t>
  </si>
  <si>
    <t>КР зданий и сооружений (материалы)</t>
  </si>
  <si>
    <t>КР зданий и сооружений (услуги)</t>
  </si>
  <si>
    <t>ТР зданий и сооружений (материалы)</t>
  </si>
  <si>
    <t>ТР зданий и сооружений (услуги)</t>
  </si>
  <si>
    <t>ТР оборудования (материалы)</t>
  </si>
  <si>
    <t>ТР оборудования (услуги)</t>
  </si>
  <si>
    <t>услуги</t>
  </si>
  <si>
    <t>материалы</t>
  </si>
  <si>
    <t>Утверждено</t>
  </si>
  <si>
    <t>Факт</t>
  </si>
  <si>
    <t>За счет переоценки основных средств</t>
  </si>
  <si>
    <t xml:space="preserve">Согласно источникам финансирования утвержденной инвестиционной программы: 53 169 тыс. руб. В выручке не учтен ввод ОС, предусмотренных ИП, амортизация утвержденная пересчитана на мах СПИ </t>
  </si>
  <si>
    <t>2021 год</t>
  </si>
  <si>
    <t xml:space="preserve">В выручке не учтен ввод ОС, предусмотренных ИП,  не учтена переоценка на 31.12.2020г., утвержденная амортизация  рассчитана исходя из мах СПИ </t>
  </si>
  <si>
    <t>Рост налооблагаемой базы</t>
  </si>
  <si>
    <t>Рост налога на имущество за счет переоценки основных средств; ввода ОС, предусмотренных инвест. программой</t>
  </si>
  <si>
    <t xml:space="preserve">Фактическая необходимость выше установленного планового уровня </t>
  </si>
  <si>
    <t>Рост налога на имущество за счет ввода ОС, предусмотренных инвест. программой</t>
  </si>
  <si>
    <t>Превышение рыночной цены электроэнергии над утвержденной</t>
  </si>
  <si>
    <t>2022 год</t>
  </si>
  <si>
    <t>За счет ввода ОС, предусмотренных ИП и не включенных при утверждении амортизации, за счет переоценки ОС</t>
  </si>
  <si>
    <t>Изменение структуры затрат на ремонты ( между услугами и материалами)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</si>
</sst>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\ #,##0.00_р_._-;\-\ #,##0.00_р_._-;_-\ &quot;-&quot;???_р_._-;_-@_-"/>
    <numFmt numFmtId="175" formatCode="#,##0.0"/>
    <numFmt numFmtId="176" formatCode="_-\ #,##0_р_._-;\-\ #,##0_р_._-;_-\ &quot;-&quot;_р_._-;_-@_-"/>
    <numFmt numFmtId="177" formatCode="_-* #,##0.000_р_._-;\-* #,##0.000_р_._-;_-* &quot;-&quot;?_р_._-;_-@_-"/>
    <numFmt numFmtId="178" formatCode="0.0%"/>
    <numFmt numFmtId="179" formatCode="#,##0.000"/>
    <numFmt numFmtId="180" formatCode="#,##0.0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_-* #,##0.0_р_._-;\-* #,##0.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0.000%"/>
    <numFmt numFmtId="195" formatCode="0.0000%"/>
    <numFmt numFmtId="196" formatCode="0.00000%"/>
  </numFmts>
  <fonts count="5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9"/>
      <color indexed="10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9"/>
      <color rgb="FFFF0000"/>
      <name val="Times New Roman"/>
      <family val="1"/>
    </font>
    <font>
      <sz val="10.5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173" fontId="1" fillId="0" borderId="0" xfId="63" applyFont="1" applyAlignment="1">
      <alignment/>
    </xf>
    <xf numFmtId="173" fontId="2" fillId="0" borderId="0" xfId="63" applyFont="1" applyAlignment="1">
      <alignment/>
    </xf>
    <xf numFmtId="173" fontId="3" fillId="0" borderId="0" xfId="63" applyFont="1" applyAlignment="1">
      <alignment/>
    </xf>
    <xf numFmtId="173" fontId="6" fillId="0" borderId="0" xfId="63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9" fontId="7" fillId="0" borderId="0" xfId="59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173" fontId="6" fillId="0" borderId="0" xfId="63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3" fontId="6" fillId="0" borderId="0" xfId="63" applyFont="1" applyFill="1" applyAlignment="1">
      <alignment/>
    </xf>
    <xf numFmtId="0" fontId="6" fillId="0" borderId="0" xfId="0" applyFont="1" applyFill="1" applyAlignment="1">
      <alignment/>
    </xf>
    <xf numFmtId="0" fontId="6" fillId="12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left" vertical="center" wrapText="1"/>
    </xf>
    <xf numFmtId="9" fontId="6" fillId="0" borderId="0" xfId="59" applyFont="1" applyAlignment="1">
      <alignment/>
    </xf>
    <xf numFmtId="173" fontId="54" fillId="0" borderId="0" xfId="63" applyFont="1" applyAlignment="1">
      <alignment/>
    </xf>
    <xf numFmtId="173" fontId="55" fillId="0" borderId="0" xfId="63" applyFont="1" applyAlignment="1">
      <alignment/>
    </xf>
    <xf numFmtId="0" fontId="55" fillId="0" borderId="0" xfId="0" applyFont="1" applyAlignment="1">
      <alignment/>
    </xf>
    <xf numFmtId="1" fontId="7" fillId="0" borderId="0" xfId="59" applyNumberFormat="1" applyFont="1" applyFill="1" applyBorder="1" applyAlignment="1">
      <alignment horizontal="center" vertical="center" wrapText="1"/>
    </xf>
    <xf numFmtId="2" fontId="7" fillId="0" borderId="0" xfId="59" applyNumberFormat="1" applyFont="1" applyFill="1" applyBorder="1" applyAlignment="1">
      <alignment horizontal="center" vertical="center" wrapText="1"/>
    </xf>
    <xf numFmtId="187" fontId="7" fillId="0" borderId="0" xfId="59" applyNumberFormat="1" applyFont="1" applyFill="1" applyBorder="1" applyAlignment="1">
      <alignment horizontal="center" vertical="center" wrapText="1"/>
    </xf>
    <xf numFmtId="1" fontId="6" fillId="0" borderId="0" xfId="59" applyNumberFormat="1" applyFont="1" applyAlignment="1">
      <alignment/>
    </xf>
    <xf numFmtId="179" fontId="6" fillId="0" borderId="0" xfId="0" applyNumberFormat="1" applyFont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" fontId="7" fillId="0" borderId="0" xfId="59" applyNumberFormat="1" applyFont="1" applyFill="1" applyBorder="1" applyAlignment="1">
      <alignment horizontal="left" vertical="center" wrapText="1"/>
    </xf>
    <xf numFmtId="181" fontId="3" fillId="0" borderId="0" xfId="63" applyNumberFormat="1" applyFont="1" applyAlignment="1">
      <alignment/>
    </xf>
    <xf numFmtId="181" fontId="2" fillId="0" borderId="0" xfId="63" applyNumberFormat="1" applyFont="1" applyAlignment="1">
      <alignment/>
    </xf>
    <xf numFmtId="181" fontId="6" fillId="0" borderId="0" xfId="63" applyNumberFormat="1" applyFont="1" applyAlignment="1">
      <alignment/>
    </xf>
    <xf numFmtId="181" fontId="4" fillId="0" borderId="0" xfId="63" applyNumberFormat="1" applyFont="1" applyAlignment="1">
      <alignment/>
    </xf>
    <xf numFmtId="173" fontId="9" fillId="0" borderId="0" xfId="63" applyFont="1" applyAlignment="1">
      <alignment/>
    </xf>
    <xf numFmtId="173" fontId="3" fillId="0" borderId="0" xfId="63" applyFont="1" applyAlignment="1">
      <alignment horizontal="center"/>
    </xf>
    <xf numFmtId="0" fontId="3" fillId="0" borderId="0" xfId="0" applyFont="1" applyAlignment="1">
      <alignment horizontal="center"/>
    </xf>
    <xf numFmtId="178" fontId="6" fillId="0" borderId="0" xfId="59" applyNumberFormat="1" applyFont="1" applyAlignment="1">
      <alignment/>
    </xf>
    <xf numFmtId="179" fontId="6" fillId="0" borderId="0" xfId="0" applyNumberFormat="1" applyFont="1" applyFill="1" applyBorder="1" applyAlignment="1">
      <alignment horizontal="left" vertical="center" wrapText="1"/>
    </xf>
    <xf numFmtId="9" fontId="7" fillId="0" borderId="0" xfId="59" applyFont="1" applyFill="1" applyBorder="1" applyAlignment="1">
      <alignment horizontal="left" vertical="center" wrapText="1"/>
    </xf>
    <xf numFmtId="178" fontId="7" fillId="0" borderId="0" xfId="59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wrapText="1"/>
    </xf>
    <xf numFmtId="0" fontId="6" fillId="1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left" vertical="center" wrapText="1"/>
    </xf>
    <xf numFmtId="179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/>
    </xf>
    <xf numFmtId="3" fontId="54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3" fontId="6" fillId="12" borderId="10" xfId="0" applyNumberFormat="1" applyFont="1" applyFill="1" applyBorder="1" applyAlignment="1">
      <alignment horizontal="center" vertical="center"/>
    </xf>
    <xf numFmtId="3" fontId="6" fillId="12" borderId="12" xfId="0" applyNumberFormat="1" applyFont="1" applyFill="1" applyBorder="1" applyAlignment="1">
      <alignment horizontal="center" vertical="center"/>
    </xf>
    <xf numFmtId="3" fontId="6" fillId="1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center" vertical="center"/>
    </xf>
    <xf numFmtId="3" fontId="54" fillId="34" borderId="11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6" fillId="12" borderId="10" xfId="0" applyNumberFormat="1" applyFont="1" applyFill="1" applyBorder="1" applyAlignment="1">
      <alignment horizontal="center" vertical="center"/>
    </xf>
    <xf numFmtId="49" fontId="6" fillId="12" borderId="12" xfId="0" applyNumberFormat="1" applyFont="1" applyFill="1" applyBorder="1" applyAlignment="1">
      <alignment horizontal="center" vertical="center"/>
    </xf>
    <xf numFmtId="49" fontId="6" fillId="12" borderId="11" xfId="0" applyNumberFormat="1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justify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left" vertical="center" wrapText="1"/>
    </xf>
    <xf numFmtId="0" fontId="7" fillId="12" borderId="12" xfId="0" applyFont="1" applyFill="1" applyBorder="1" applyAlignment="1">
      <alignment horizontal="left" vertical="center" wrapText="1"/>
    </xf>
    <xf numFmtId="0" fontId="7" fillId="12" borderId="11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G\SO\MEF\&#1052;&#1069;&#1060;_&#1045;&#1069;&#1058;\&#1058;&#1072;&#1088;&#1080;&#1092;&#1085;&#1086;&#1077;%20&#1088;&#1077;&#1075;&#1091;&#1083;&#1080;&#1088;&#1086;&#1074;&#1072;&#1085;&#1080;&#1077;\&#1040;&#1085;&#1072;&#1083;&#1080;&#1079;\&#1040;&#1085;&#1072;&#1083;&#1080;&#1079;%202020&#1075;\&#1045;&#1069;&#1058;\&#1040;&#1085;&#1072;&#1083;&#1080;&#1079;%20&#1091;&#1090;&#1074;&#1077;&#1088;&#1078;&#1076;&#1077;&#1085;&#1086;\&#1057;&#1054;\&#1040;&#1085;&#1072;&#1083;&#1080;&#1079;%20&#1086;&#1090;&#1082;&#1083;&#1086;&#1085;&#1077;&#1085;&#1080;&#1081;%20%20&#1091;&#1090;&#1074;&#1077;&#1088;&#1078;&#1076;&#1077;&#1085;&#1086;%20&#1086;&#1090;%20&#1079;&#1072;&#1103;&#1074;&#1082;&#1080;%202020&#1075;_&#1057;&#105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ORG\SO\MEF\&#1052;&#1069;&#1060;_&#1045;&#1069;&#1058;\&#1058;&#1072;&#1088;&#1080;&#1092;&#1085;&#1086;&#1077;%20&#1088;&#1077;&#1075;&#1091;&#1083;&#1080;&#1088;&#1086;&#1074;&#1072;&#1085;&#1080;&#1077;\&#1040;&#1085;&#1072;&#1083;&#1080;&#1079;\&#1040;&#1085;&#1072;&#1083;&#1080;&#1079;%202022&#1075;\&#1045;&#1069;&#1058;\&#1054;&#1090;&#1082;&#1083;&#1086;&#1085;&#1077;&#1085;&#1080;&#1077;%20&#1073;&#1102;&#1076;&#1078;,%20&#1091;&#1090;&#1074;.,%20&#1092;&#1072;&#1082;&#1090;\4%20&#1082;&#1074;\&#1057;&#1054;\&#1064;&#1072;&#1073;&#1083;&#1086;&#1085;%20&#1087;&#1086;%20&#1087;&#1088;&#1080;&#1082;&#1072;&#1079;&#1091;%20&#1052;&#1069;%20&#8470;114_&#1087;&#1088;&#1080;&#1083;.%204.1%20&#1057;&#1054;_4%20&#1082;&#1074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RG\SO\MEF\&#1052;&#1069;&#1060;_&#1045;&#1069;&#1058;\&#1058;&#1072;&#1088;&#1080;&#1092;&#1085;&#1086;&#1077;%20&#1088;&#1077;&#1075;&#1091;&#1083;&#1080;&#1088;&#1086;&#1074;&#1072;&#1085;&#1080;&#1077;\&#1040;&#1085;&#1072;&#1083;&#1080;&#1079;\&#1040;&#1085;&#1072;&#1083;&#1080;&#1079;%202020&#1075;\&#1045;&#1069;&#1058;\&#1054;&#1090;&#1082;&#1083;&#1086;&#1085;&#1077;&#1085;&#1080;&#1077;%20&#1073;&#1102;&#1076;&#1078;&#1077;&#1090;,%20&#1091;&#1090;&#1074;.,%20&#1092;&#1072;&#1082;&#1090;\4%20&#1082;&#1074;&#1072;&#1088;&#1090;&#1072;&#1083;\&#1040;&#1085;&#1072;&#1083;&#1080;&#1079;%20&#1086;&#1090;&#1082;&#1083;&#1086;&#1085;&#1077;&#1085;&#1080;&#1103;%20&#1091;&#1090;&#1074;.,%20&#1092;&#1072;&#1082;&#1090;,%20&#1073;&#1102;&#1076;&#1078;&#1077;&#1090;%20&#1079;&#1072;%204%20&#1082;&#1074;&#1072;&#1088;&#1090;&#1072;&#1083;%202020&#1075;_&#1056;&#1069;&#105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85;&#1086;&#1077;%20&#1088;&#1077;&#1075;&#1091;&#1083;&#1080;&#1088;&#1086;&#1074;&#1072;&#1085;&#1080;&#1077;%202022\&#1045;&#1069;&#1058;\&#1057;&#1054;\&#1054;&#1090;&#1087;&#1088;&#1072;&#1074;&#1083;&#1077;&#1085;&#1086;%20&#1082;%201%20&#1084;&#1072;&#1103;\&#1054;&#1090;%20&#1082;&#1091;&#1088;&#1072;&#1090;&#1086;&#1088;&#1086;&#1074;\&#1057;&#1080;&#1085;&#1080;&#1095;&#1082;&#1080;&#1085;\&#1096;&#1072;&#1073;&#1083;&#1086;&#1085;%20&#1087;&#1086;%20&#1059;&#1045;\&#1045;&#1074;&#1088;&#1072;&#1079;&#1069;&#1085;&#1077;&#1088;&#1075;&#1086;&#1058;&#1088;&#1072;&#1085;&#1089;_&#1059;.&#1045;.%20&#1058;&#1057;&#1054;_2022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RG\SO\MEF\&#1052;&#1069;&#1060;_&#1045;&#1069;&#1058;\&#1058;&#1072;&#1088;&#1080;&#1092;&#1085;&#1086;&#1077;%20&#1088;&#1077;&#1075;&#1091;&#1083;&#1080;&#1088;&#1086;&#1074;&#1072;&#1085;&#1080;&#1077;\&#1040;&#1085;&#1072;&#1083;&#1080;&#1079;\&#1040;&#1085;&#1072;&#1083;&#1080;&#1079;%202020&#1075;\&#1045;&#1069;&#1058;\&#1054;&#1090;&#1082;&#1083;&#1086;&#1085;&#1077;&#1085;&#1080;&#1077;%20&#1073;&#1102;&#1076;&#1078;&#1077;&#1090;,%20&#1091;&#1090;&#1074;.,%20&#1092;&#1072;&#1082;&#1090;\4%20&#1082;&#1074;&#1072;&#1088;&#1090;&#1072;&#1083;\&#1040;&#1085;&#1072;&#1083;&#1080;&#1079;%20&#1086;&#1090;&#1082;&#1083;&#1086;&#1085;&#1077;&#1085;&#1080;&#1103;%20&#1091;&#1090;&#1074;.,%20&#1092;&#1072;&#1082;&#1090;,%20&#1073;&#1102;&#1076;&#1078;&#1077;&#1090;%20&#1079;&#1072;%204%20&#1082;&#1074;&#1072;&#1088;&#1090;&#1072;&#1083;%202020&#1075;_&#1056;&#1069;&#1050;%20_&#1057;&#1054;_&#1080;&#1079;&#1084;.%20&#1086;&#1090;%20&#1072;&#1087;&#1088;&#1077;&#1083;&#110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RG\SO\MEF\&#1052;&#1069;&#1060;_&#1045;&#1069;&#1058;\&#1058;&#1072;&#1088;&#1080;&#1092;&#1085;&#1086;&#1077;%20&#1088;&#1077;&#1075;&#1091;&#1083;&#1080;&#1088;&#1086;&#1074;&#1072;&#1085;&#1080;&#1077;\&#1047;&#1072;&#1082;&#1086;&#1085;&#1086;&#1076;&#1072;&#1090;&#1077;&#1083;&#1100;&#1089;&#1090;&#1074;&#1086;\!!!&#1055;&#1086;&#1089;&#1090;&#1072;&#1085;&#1086;&#1074;&#1083;&#1077;&#1085;&#1080;&#1103;%20&#1086;&#1073;%20&#1091;&#1090;&#1074;.%20&#1090;&#1072;&#1088;&#1080;&#1092;&#1086;&#1074;!!!\&#1055;&#1086;&#1089;&#1090;.%20&#1085;&#1072;%202021%20&#1075;&#1086;&#1076;\&#1045;&#1069;&#1058;\&#1057;&#1054;\&#1042;&#1099;&#1087;&#1080;&#1089;&#1082;&#1072;%202021\&#1055;&#1088;&#1080;&#1083;&#1086;&#1078;&#1077;&#1085;&#1080;&#1103;%20&#1045;&#1074;&#1088;&#1072;&#1079;&#1069;&#1085;&#1077;&#1088;&#1075;&#1086;&#1058;&#1088;&#1072;&#1085;&#1089;_2021_2020-2024_&#1044;&#1055;&#105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RG\SO\MEF\&#1052;&#1069;&#1060;_&#1045;&#1069;&#1058;\&#1058;&#1072;&#1088;&#1080;&#1092;&#1085;&#1086;&#1077;%20&#1088;&#1077;&#1075;&#1091;&#1083;&#1080;&#1088;&#1086;&#1074;&#1072;&#1085;&#1080;&#1077;\&#1040;&#1085;&#1072;&#1083;&#1080;&#1079;\&#1040;&#1085;&#1072;&#1083;&#1080;&#1079;%202021&#1075;\&#1045;&#1069;&#1058;\&#1054;&#1090;&#1082;&#1083;&#1086;&#1085;&#1077;&#1085;&#1080;&#1077;%20&#1073;&#1102;&#1076;&#1078;&#1077;&#1090;,%20&#1091;&#1090;&#1074;.,%20&#1092;&#1072;&#1082;&#1090;\4%20&#1082;&#1074;&#1072;&#1088;&#1090;&#1072;&#1083;\&#1057;&#1054;\&#1064;&#1072;&#1073;&#1083;&#1086;&#1085;_&#1057;&#1054;_2021_&#1075;&#1086;&#1076;_&#1092;&#1072;&#1082;&#109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ORG\SO\MEF\&#1052;&#1069;&#1060;_&#1045;&#1069;&#1058;\&#1058;&#1072;&#1088;&#1080;&#1092;&#1085;&#1086;&#1077;%20&#1088;&#1077;&#1075;&#1091;&#1083;&#1080;&#1088;&#1086;&#1074;&#1072;&#1085;&#1080;&#1077;\&#1054;&#1058;&#1063;&#1045;&#1058;&#1067;%20&#1074;%20&#1056;&#1069;&#1050;\&#1045;&#1069;&#1058;%20&#1057;&#1054;\2021%20&#1075;&#1086;&#1076;\&#1054;&#1090;&#1095;&#1077;&#1090;%20&#1087;&#1086;%20&#1048;&#1055;\4%20&#1082;&#1074;&#1072;&#1088;&#1090;&#1072;&#1083;\&#1088;&#1072;&#1073;&#1086;&#1095;&#1077;&#1077;\&#1064;&#1072;&#1073;&#1083;&#1086;&#1085;%20&#1087;&#1086;%20&#1087;&#1088;&#1080;&#1082;&#1072;&#1079;&#1091;%20&#1052;&#1069;%20&#8470;114_&#1087;&#1088;&#1080;&#1083;.%204.1%20&#1057;&#1054;_4%20&#1082;&#1074;%2020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ORG\SO\MEF\&#1052;&#1069;&#1060;_&#1045;&#1069;&#1058;\&#1058;&#1072;&#1088;&#1080;&#1092;&#1085;&#1086;&#1077;%20&#1088;&#1077;&#1075;&#1091;&#1083;&#1080;&#1088;&#1086;&#1074;&#1072;&#1085;&#1080;&#1077;\&#1040;&#1085;&#1072;&#1083;&#1080;&#1079;\&#1040;&#1085;&#1072;&#1083;&#1080;&#1079;%202021&#1075;\&#1045;&#1069;&#1058;\&#1054;&#1090;&#1082;&#1083;&#1086;&#1085;&#1077;&#1085;&#1080;&#1077;%20&#1073;&#1102;&#1076;&#1078;&#1077;&#1090;,%20&#1091;&#1090;&#1074;.,%20&#1092;&#1072;&#1082;&#1090;\4%20&#1082;&#1074;&#1072;&#1088;&#1090;&#1072;&#1083;\&#1057;&#1054;\2021_12_&#1060;&#1072;&#1082;&#1090;_&#1045;&#1069;&#1058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ORG\SO\MEF\&#1052;&#1069;&#1060;_&#1045;&#1069;&#1058;\&#1058;&#1072;&#1088;&#1080;&#1092;&#1085;&#1086;&#1077;%20&#1088;&#1077;&#1075;&#1091;&#1083;&#1080;&#1088;&#1086;&#1074;&#1072;&#1085;&#1080;&#1077;\&#1058;&#1072;&#1088;&#1080;&#1092;&#1085;&#1086;&#1077;%20&#1088;&#1077;&#1075;&#1091;&#1083;&#1080;&#1088;&#1086;&#1074;&#1072;&#1085;&#1080;&#1077;%202024\&#1045;&#1069;&#1058;\&#1057;&#1054;\&#1045;&#1069;&#1058;%20&#1057;&#1054;_2024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ЭТ СО"/>
      <sheetName val="Выпадающие"/>
      <sheetName val="ПК"/>
      <sheetName val="Потери"/>
      <sheetName val="НеПК"/>
    </sheetNames>
    <sheetDataSet>
      <sheetData sheetId="0">
        <row r="14">
          <cell r="F14">
            <v>139136.59695724002</v>
          </cell>
        </row>
        <row r="35">
          <cell r="F35">
            <v>85526.87849903997</v>
          </cell>
        </row>
        <row r="40">
          <cell r="F40">
            <v>3854.298882720046</v>
          </cell>
        </row>
        <row r="47">
          <cell r="F47">
            <v>165.81311620960741</v>
          </cell>
        </row>
        <row r="48">
          <cell r="F48">
            <v>406.45926474649343</v>
          </cell>
        </row>
        <row r="49">
          <cell r="F49">
            <v>3203.1376876639474</v>
          </cell>
        </row>
        <row r="50">
          <cell r="F50">
            <v>160.81245644278042</v>
          </cell>
        </row>
        <row r="56">
          <cell r="F56">
            <v>125.52182634335578</v>
          </cell>
        </row>
        <row r="64">
          <cell r="F64">
            <v>0</v>
          </cell>
        </row>
        <row r="66">
          <cell r="F66">
            <v>4389.765780000001</v>
          </cell>
        </row>
        <row r="67">
          <cell r="F67">
            <v>2443.7011088473073</v>
          </cell>
        </row>
        <row r="68">
          <cell r="F68">
            <v>7162.055909358993</v>
          </cell>
        </row>
        <row r="73">
          <cell r="F73">
            <v>24611.742455467258</v>
          </cell>
        </row>
        <row r="75">
          <cell r="F75">
            <v>6500</v>
          </cell>
        </row>
        <row r="76">
          <cell r="F76">
            <v>53169.11192707811</v>
          </cell>
        </row>
        <row r="77">
          <cell r="F77">
            <v>26000</v>
          </cell>
        </row>
        <row r="78">
          <cell r="F78">
            <v>44306.98</v>
          </cell>
        </row>
        <row r="79">
          <cell r="F79">
            <v>16.716985086845913</v>
          </cell>
        </row>
        <row r="81">
          <cell r="F81">
            <v>2650.4169124888326</v>
          </cell>
        </row>
        <row r="94">
          <cell r="F94">
            <v>595.4325644185178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4"/>
      <sheetName val="приложение 2.3"/>
      <sheetName val="Прил.4.1.-СО"/>
      <sheetName val="Прил.4.2.-СО"/>
      <sheetName val="Прил.4.3.-СО"/>
      <sheetName val="прил.5 (СО)"/>
      <sheetName val="приложение 7.1"/>
      <sheetName val="приложение 7.2"/>
      <sheetName val="приложение 8"/>
      <sheetName val="приложение 9"/>
      <sheetName val="приложение 10"/>
      <sheetName val="приложение 11.1"/>
      <sheetName val="приложение 11.2"/>
      <sheetName val="приложение 12"/>
      <sheetName val="приложение 13"/>
      <sheetName val="приложение 14"/>
      <sheetName val="свод"/>
    </sheetNames>
    <sheetDataSet>
      <sheetData sheetId="16">
        <row r="14">
          <cell r="I14">
            <v>158772.01961999995</v>
          </cell>
        </row>
        <row r="35">
          <cell r="I35">
            <v>94396.41677999999</v>
          </cell>
        </row>
        <row r="38">
          <cell r="I38">
            <v>4283.34027</v>
          </cell>
        </row>
        <row r="45">
          <cell r="I45">
            <v>88.68747</v>
          </cell>
        </row>
        <row r="46">
          <cell r="I46">
            <v>923.64564</v>
          </cell>
        </row>
        <row r="47">
          <cell r="I47">
            <v>7177.85715</v>
          </cell>
        </row>
        <row r="48">
          <cell r="I48">
            <v>442.0900899999999</v>
          </cell>
        </row>
        <row r="54">
          <cell r="I54">
            <v>2268.32936</v>
          </cell>
        </row>
        <row r="58">
          <cell r="I58">
            <v>0</v>
          </cell>
        </row>
        <row r="60">
          <cell r="I60">
            <v>28.772910000000003</v>
          </cell>
        </row>
        <row r="61">
          <cell r="I61">
            <v>280.9272699999856</v>
          </cell>
        </row>
        <row r="62">
          <cell r="I62">
            <v>750.5153399999999</v>
          </cell>
        </row>
        <row r="63">
          <cell r="I63">
            <v>157434.1249</v>
          </cell>
        </row>
        <row r="64">
          <cell r="I64">
            <v>4827.64106</v>
          </cell>
        </row>
        <row r="65">
          <cell r="I65">
            <v>3971.18496</v>
          </cell>
        </row>
        <row r="66">
          <cell r="I66">
            <v>10166.606999999998</v>
          </cell>
        </row>
        <row r="70">
          <cell r="I70">
            <v>27682.595269999998</v>
          </cell>
        </row>
        <row r="72">
          <cell r="I72">
            <v>3757.3249999999994</v>
          </cell>
        </row>
        <row r="73">
          <cell r="I73">
            <v>91999.47161000002</v>
          </cell>
        </row>
        <row r="74">
          <cell r="I74">
            <v>15029.3</v>
          </cell>
        </row>
        <row r="75">
          <cell r="I75">
            <v>47289.100289999995</v>
          </cell>
        </row>
        <row r="88">
          <cell r="I88">
            <v>-45547.11329999985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ЭТ_КО "/>
      <sheetName val="ЕЭТ_СО"/>
    </sheetNames>
    <sheetDataSet>
      <sheetData sheetId="1">
        <row r="29">
          <cell r="N29">
            <v>88117.90582</v>
          </cell>
        </row>
        <row r="32">
          <cell r="N32">
            <v>4816.15377</v>
          </cell>
        </row>
        <row r="39">
          <cell r="N39">
            <v>127.86300999999999</v>
          </cell>
        </row>
        <row r="40">
          <cell r="N40">
            <v>561.43366</v>
          </cell>
        </row>
        <row r="41">
          <cell r="N41">
            <v>5891.21315</v>
          </cell>
        </row>
        <row r="42">
          <cell r="N42">
            <v>273.42364000000003</v>
          </cell>
        </row>
        <row r="48">
          <cell r="N48">
            <v>902.1833200000001</v>
          </cell>
        </row>
        <row r="49">
          <cell r="N49">
            <v>27385.203048333347</v>
          </cell>
        </row>
        <row r="56">
          <cell r="N56">
            <v>633.5882000000001</v>
          </cell>
        </row>
        <row r="58">
          <cell r="N58">
            <v>4510.204589999999</v>
          </cell>
        </row>
        <row r="59">
          <cell r="N59">
            <v>3204.16302</v>
          </cell>
        </row>
        <row r="60">
          <cell r="N60">
            <v>8540.68484846437</v>
          </cell>
        </row>
        <row r="64">
          <cell r="N64">
            <v>26158.21794</v>
          </cell>
        </row>
        <row r="66">
          <cell r="N66">
            <v>10524.651781816001</v>
          </cell>
        </row>
        <row r="67">
          <cell r="N67">
            <v>74828.846</v>
          </cell>
        </row>
        <row r="68">
          <cell r="N68">
            <v>25975.00772292191</v>
          </cell>
        </row>
        <row r="69">
          <cell r="N69">
            <v>48173.5293</v>
          </cell>
        </row>
        <row r="70">
          <cell r="N70">
            <v>16.489743999999998</v>
          </cell>
        </row>
        <row r="72">
          <cell r="N72">
            <v>2921.4237225271663</v>
          </cell>
        </row>
        <row r="85">
          <cell r="N85">
            <v>-63619.63645653555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3"/>
      <sheetName val="Шаблон 2"/>
      <sheetName val="Шаблон"/>
      <sheetName val="Титульный лист"/>
      <sheetName val="1. Сводная по виду права"/>
      <sheetName val="2. собственность"/>
      <sheetName val="2.1. тех.присоединение"/>
      <sheetName val="3. аренда"/>
      <sheetName val="4. иное право"/>
      <sheetName val="5. бесхозяйное имущество"/>
      <sheetName val="Проеобразователь"/>
      <sheetName val="6. Сводная по оборудованию"/>
      <sheetName val="check"/>
      <sheetName val="Лист строк"/>
      <sheetName val="Балластный лист"/>
      <sheetName val="7. Перечень точек поставки"/>
      <sheetName val="Сводная по трансформаторам"/>
      <sheetName val="Проверка"/>
      <sheetName val="Нижний Тагил"/>
      <sheetName val="Нижний Тагил(оборуд.)"/>
      <sheetName val="Кушва"/>
      <sheetName val="Кушва(оборуд.)"/>
      <sheetName val="пос. Черноисточинск"/>
      <sheetName val="пос. Черноисточинск(оборуд.)"/>
      <sheetName val="Качканар"/>
      <sheetName val="Качканар(оборуд.)"/>
    </sheetNames>
    <sheetDataSet>
      <sheetData sheetId="11">
        <row r="18">
          <cell r="J18">
            <v>30.878</v>
          </cell>
        </row>
        <row r="29">
          <cell r="J29">
            <v>10.700000000000001</v>
          </cell>
        </row>
        <row r="30">
          <cell r="J30">
            <v>2.476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ЕЭТ_КО "/>
      <sheetName val="ЕЭТ_СО"/>
    </sheetNames>
    <sheetDataSet>
      <sheetData sheetId="1">
        <row r="8">
          <cell r="N8">
            <v>206640.65161833333</v>
          </cell>
        </row>
        <row r="29">
          <cell r="N29">
            <v>88117.90582</v>
          </cell>
        </row>
        <row r="32">
          <cell r="N32">
            <v>4816.15377</v>
          </cell>
        </row>
        <row r="39">
          <cell r="N39">
            <v>127.86300999999999</v>
          </cell>
        </row>
        <row r="40">
          <cell r="N40">
            <v>561.43366</v>
          </cell>
        </row>
        <row r="41">
          <cell r="N41">
            <v>5891.21315</v>
          </cell>
        </row>
        <row r="42">
          <cell r="N42">
            <v>273.42364000000003</v>
          </cell>
        </row>
        <row r="48">
          <cell r="N48">
            <v>902.1833200000001</v>
          </cell>
        </row>
        <row r="49">
          <cell r="N49">
            <v>60122.16240833334</v>
          </cell>
        </row>
        <row r="56">
          <cell r="N56">
            <v>633.5882000000001</v>
          </cell>
        </row>
        <row r="58">
          <cell r="N58">
            <v>4510.204589999999</v>
          </cell>
        </row>
        <row r="59">
          <cell r="N59">
            <v>3204.16302</v>
          </cell>
        </row>
        <row r="60">
          <cell r="N60">
            <v>8540.68484846437</v>
          </cell>
        </row>
        <row r="64">
          <cell r="N64">
            <v>26158.21794</v>
          </cell>
        </row>
        <row r="66">
          <cell r="N66">
            <v>10524.651781816001</v>
          </cell>
        </row>
        <row r="67">
          <cell r="N67">
            <v>74828.846</v>
          </cell>
        </row>
        <row r="68">
          <cell r="N68">
            <v>25975.00772292191</v>
          </cell>
        </row>
        <row r="69">
          <cell r="N69">
            <v>48173.5293</v>
          </cell>
        </row>
        <row r="70">
          <cell r="N70">
            <v>16.489743999999998</v>
          </cell>
        </row>
        <row r="72">
          <cell r="N72">
            <v>2921.4237225271663</v>
          </cell>
        </row>
        <row r="81">
          <cell r="N81">
            <v>264025.831705</v>
          </cell>
        </row>
        <row r="85">
          <cell r="N85">
            <v>-96356.59581653558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_1"/>
      <sheetName val="приложение_2"/>
      <sheetName val="приложение_3"/>
      <sheetName val="Приложение_4"/>
      <sheetName val="приложение_5"/>
      <sheetName val="Приложение 7"/>
      <sheetName val="приложение_8"/>
      <sheetName val="приложение_9"/>
    </sheetNames>
    <sheetDataSet>
      <sheetData sheetId="4">
        <row r="11">
          <cell r="D11">
            <v>5860.9688</v>
          </cell>
        </row>
        <row r="20">
          <cell r="D20">
            <v>84279.0589397056</v>
          </cell>
        </row>
        <row r="27">
          <cell r="D27">
            <v>3798.06545507972</v>
          </cell>
        </row>
        <row r="34">
          <cell r="D34">
            <v>163.39393696173093</v>
          </cell>
        </row>
        <row r="35">
          <cell r="D35">
            <v>400.5291077066918</v>
          </cell>
        </row>
        <row r="36">
          <cell r="D36">
            <v>3156.4045678768966</v>
          </cell>
        </row>
        <row r="37">
          <cell r="D37">
            <v>158.46623579196873</v>
          </cell>
        </row>
        <row r="40">
          <cell r="D40">
            <v>123.69048872431277</v>
          </cell>
        </row>
        <row r="56">
          <cell r="D56">
            <v>4767.56506304</v>
          </cell>
        </row>
        <row r="57">
          <cell r="D57">
            <v>2537.7747402664454</v>
          </cell>
        </row>
        <row r="58">
          <cell r="D58">
            <v>8219.782869511191</v>
          </cell>
        </row>
        <row r="67">
          <cell r="D67">
            <v>25705.11297661021</v>
          </cell>
        </row>
        <row r="69">
          <cell r="D69">
            <v>0</v>
          </cell>
        </row>
        <row r="75">
          <cell r="D75">
            <v>6700</v>
          </cell>
        </row>
        <row r="93">
          <cell r="D93">
            <v>57348.41830132706</v>
          </cell>
        </row>
        <row r="100">
          <cell r="D100">
            <v>26800</v>
          </cell>
        </row>
        <row r="119">
          <cell r="D119">
            <v>-9392.45098491288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+ Потери"/>
      <sheetName val="Смета"/>
      <sheetName val="УР"/>
      <sheetName val="СР"/>
      <sheetName val="ПД-ПР"/>
      <sheetName val="Свод"/>
      <sheetName val="ЕЭТ_СО"/>
      <sheetName val="ЕЭТ_СО (2)"/>
      <sheetName val="отчет в РЭК"/>
      <sheetName val="тех.присоед"/>
      <sheetName val="Лист2"/>
    </sheetNames>
    <sheetDataSet>
      <sheetData sheetId="8">
        <row r="69">
          <cell r="D69">
            <v>46201.51</v>
          </cell>
        </row>
        <row r="70">
          <cell r="D70">
            <v>16.716984</v>
          </cell>
        </row>
        <row r="72">
          <cell r="D72">
            <v>2763.746738047964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4"/>
      <sheetName val="приложение 2.3"/>
      <sheetName val="Прил.4.1.-СО"/>
      <sheetName val="Прил.4.2.-СО"/>
      <sheetName val="Прил.4.3.-СО"/>
      <sheetName val="прил.5 (СО)"/>
      <sheetName val="приложение 7.1"/>
      <sheetName val="приложение 7.2"/>
      <sheetName val="приложение 8"/>
      <sheetName val="приложение 9"/>
      <sheetName val="приложение 10"/>
      <sheetName val="приложение 11.1"/>
      <sheetName val="приложение 11.2"/>
      <sheetName val="приложение 12"/>
      <sheetName val="приложение 13"/>
      <sheetName val="приложение 14"/>
      <sheetName val="свод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роверки"/>
      <sheetName val="Выручка + Потери"/>
      <sheetName val="Смета"/>
      <sheetName val="УР"/>
      <sheetName val="СР"/>
      <sheetName val="ПД-ПР"/>
      <sheetName val="Свод"/>
      <sheetName val="Фин-е КВ"/>
      <sheetName val="Осв-е КВ"/>
      <sheetName val="KPI"/>
      <sheetName val="PL"/>
      <sheetName val="PL (НК)"/>
      <sheetName val="PL (НТФ)"/>
      <sheetName val="2.3"/>
      <sheetName val="2.3 (НК)"/>
      <sheetName val="2.3 (НТФ)"/>
      <sheetName val="6"/>
      <sheetName val="6 (НК)"/>
      <sheetName val="6 (НТФ)"/>
      <sheetName val="7"/>
      <sheetName val="7 (НК)"/>
      <sheetName val="7 (НТФ)"/>
      <sheetName val="12"/>
      <sheetName val="12 (НК)"/>
      <sheetName val="12 (НТФ)"/>
      <sheetName val="15"/>
      <sheetName val="15 (НК)"/>
      <sheetName val="15 (НТФ)"/>
      <sheetName val="16"/>
      <sheetName val="16 (НК)"/>
      <sheetName val="16 (НТФ)"/>
      <sheetName val="18"/>
      <sheetName val="18 (НК)"/>
      <sheetName val="18 (НТФ)"/>
      <sheetName val="19"/>
      <sheetName val="19 (НК)"/>
      <sheetName val="19 (НТФ)"/>
      <sheetName val="20"/>
      <sheetName val="20 (НК)"/>
      <sheetName val="20 (НТФ)"/>
      <sheetName val="BS"/>
      <sheetName val="WCR"/>
      <sheetName val="СF"/>
      <sheetName val="СF (НК)"/>
      <sheetName val="СF (НТФ)"/>
      <sheetName val="CF (EBITDA)"/>
      <sheetName val="CF (EBITDA) (НК)"/>
      <sheetName val="CF (EBITDA) (НТФ)"/>
      <sheetName val="Оборач-ть"/>
      <sheetName val="Оборач-ть (НК)"/>
      <sheetName val="Оборач-ть (НТФ)"/>
      <sheetName val="Оборач-ть МСФО"/>
      <sheetName val="Оборач-ть МСФО (НК)"/>
      <sheetName val="Оборач-ть МСФО (НТФ)"/>
    </sheetNames>
    <sheetDataSet>
      <sheetData sheetId="2">
        <row r="62">
          <cell r="GL62">
            <v>17436.599000000002</v>
          </cell>
          <cell r="GM62">
            <v>2990.108664539455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П 2016г."/>
      <sheetName val="22. Договоры"/>
      <sheetName val="потери ЭТП"/>
      <sheetName val="Свод"/>
      <sheetName val="форма 3.1 (квартал)"/>
      <sheetName val="3.1 Покупка потерь"/>
      <sheetName val="3.2 Энергозатраты 2024"/>
      <sheetName val="3.3 Амортизация 2024"/>
      <sheetName val="3.3 Амортизация 2022"/>
      <sheetName val="3.4 Трансп.налог 2024"/>
      <sheetName val="3.5 Зем.налог"/>
      <sheetName val="3.6 Аренда земли 2024"/>
      <sheetName val="3.7 Негат.возд. 2019 "/>
      <sheetName val="3.7 Аренда имущества"/>
      <sheetName val="3.8 Налог на имущество 2023_"/>
      <sheetName val="Т3.9 Выпадающие"/>
      <sheetName val="3.9.1 ПК"/>
      <sheetName val="3.9.2 НеПК"/>
      <sheetName val="3.9.3 Потери"/>
      <sheetName val="14. Налог на имущ-во 2018"/>
      <sheetName val="3.10 Налог на имущ-во 2021 (1С)"/>
      <sheetName val="3.10 Налог на имущ-во 2021"/>
      <sheetName val="3.11 Расчет налога на прибыль"/>
      <sheetName val="20-э _1.15"/>
      <sheetName val="1.16"/>
      <sheetName val="3.8 Налог на имущество 2023"/>
      <sheetName val="1.17"/>
      <sheetName val="1.17.1"/>
      <sheetName val="1.18"/>
      <sheetName val="1.20"/>
      <sheetName val="1.20.3"/>
      <sheetName val="1.21"/>
      <sheetName val="1.24"/>
      <sheetName val="1.25"/>
      <sheetName val="1.27"/>
      <sheetName val="26-ПК Табл 1"/>
      <sheetName val="Табл 2 "/>
      <sheetName val="Табл 6"/>
      <sheetName val="Табл 7"/>
      <sheetName val="Табл 8"/>
      <sheetName val="Табл 9"/>
      <sheetName val="Табл 4"/>
      <sheetName val="Табл 10"/>
      <sheetName val="Табл 5"/>
      <sheetName val="Табл 11"/>
      <sheetName val="Табл 12"/>
      <sheetName val="Табл 13"/>
      <sheetName val="Табл 24"/>
      <sheetName val="Табл 26 Спра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4"/>
  <sheetViews>
    <sheetView zoomScale="110" zoomScaleNormal="110" zoomScaleSheetLayoutView="100" zoomScalePageLayoutView="0" workbookViewId="0" topLeftCell="A43">
      <selection activeCell="CD18" sqref="CD18:CM18"/>
    </sheetView>
  </sheetViews>
  <sheetFormatPr defaultColWidth="0.875" defaultRowHeight="15" customHeight="1" outlineLevelRow="1"/>
  <cols>
    <col min="1" max="8" width="0.875" style="2" customWidth="1"/>
    <col min="9" max="9" width="2.00390625" style="2" customWidth="1"/>
    <col min="10" max="106" width="0.875" style="2" customWidth="1"/>
    <col min="107" max="107" width="12.125" style="2" customWidth="1"/>
    <col min="108" max="109" width="0.875" style="2" customWidth="1"/>
    <col min="110" max="111" width="12.00390625" style="2" customWidth="1"/>
    <col min="112" max="112" width="6.75390625" style="2" customWidth="1"/>
    <col min="113" max="113" width="8.125" style="2" customWidth="1"/>
    <col min="114" max="114" width="40.25390625" style="2" customWidth="1"/>
    <col min="115" max="115" width="30.125" style="12" customWidth="1"/>
    <col min="116" max="116" width="15.375" style="12" customWidth="1"/>
    <col min="117" max="117" width="16.125" style="2" customWidth="1"/>
    <col min="118" max="118" width="13.00390625" style="2" customWidth="1"/>
    <col min="119" max="119" width="1.12109375" style="2" customWidth="1"/>
    <col min="120" max="122" width="0.875" style="2" customWidth="1"/>
    <col min="123" max="123" width="13.875" style="2" customWidth="1"/>
    <col min="124" max="129" width="0.875" style="2" customWidth="1"/>
    <col min="130" max="130" width="4.00390625" style="2" bestFit="1" customWidth="1"/>
    <col min="131" max="133" width="0.875" style="2" customWidth="1"/>
    <col min="134" max="134" width="9.875" style="2" customWidth="1"/>
    <col min="135" max="16384" width="0.875" style="2" customWidth="1"/>
  </cols>
  <sheetData>
    <row r="1" spans="67:116" s="1" customFormat="1" ht="12" customHeight="1">
      <c r="BO1" s="1" t="s">
        <v>91</v>
      </c>
      <c r="DK1" s="11"/>
      <c r="DL1" s="11"/>
    </row>
    <row r="2" spans="67:116" s="1" customFormat="1" ht="12" customHeight="1">
      <c r="BO2" s="1" t="s">
        <v>28</v>
      </c>
      <c r="DK2" s="11"/>
      <c r="DL2" s="11"/>
    </row>
    <row r="3" spans="67:116" s="1" customFormat="1" ht="12" customHeight="1">
      <c r="BO3" s="1" t="s">
        <v>29</v>
      </c>
      <c r="DK3" s="11"/>
      <c r="DL3" s="11"/>
    </row>
    <row r="4" ht="21" customHeight="1"/>
    <row r="5" spans="1:117" s="3" customFormat="1" ht="14.25" customHeight="1">
      <c r="A5" s="179" t="s">
        <v>19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0"/>
      <c r="DF5" s="10"/>
      <c r="DG5" s="10"/>
      <c r="DH5" s="10"/>
      <c r="DI5" s="10"/>
      <c r="DJ5" s="10"/>
      <c r="DK5" s="13"/>
      <c r="DL5" s="45" t="s">
        <v>152</v>
      </c>
      <c r="DM5" s="46" t="s">
        <v>153</v>
      </c>
    </row>
    <row r="6" spans="1:116" s="3" customFormat="1" ht="14.25" customHeight="1">
      <c r="A6" s="179" t="s">
        <v>20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0"/>
      <c r="DF6" s="10"/>
      <c r="DG6" s="10"/>
      <c r="DH6" s="10"/>
      <c r="DI6" s="10"/>
      <c r="DJ6" s="10"/>
      <c r="DK6" s="13"/>
      <c r="DL6" s="13"/>
    </row>
    <row r="7" spans="1:117" s="3" customFormat="1" ht="14.25" customHeight="1">
      <c r="A7" s="179" t="s">
        <v>92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0"/>
      <c r="DF7" s="10"/>
      <c r="DG7" s="10"/>
      <c r="DH7" s="10"/>
      <c r="DI7" s="10"/>
      <c r="DJ7" s="10"/>
      <c r="DK7" s="44" t="s">
        <v>141</v>
      </c>
      <c r="DL7" s="43">
        <v>23457.91806</v>
      </c>
      <c r="DM7" s="43">
        <v>23076.756799999996</v>
      </c>
    </row>
    <row r="8" spans="1:117" s="3" customFormat="1" ht="14.25" customHeight="1">
      <c r="A8" s="179" t="s">
        <v>114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0"/>
      <c r="DF8" s="10"/>
      <c r="DG8" s="10"/>
      <c r="DH8" s="10"/>
      <c r="DI8" s="10"/>
      <c r="DJ8" s="10"/>
      <c r="DK8" s="11" t="s">
        <v>142</v>
      </c>
      <c r="DL8" s="40">
        <v>18376.38796</v>
      </c>
      <c r="DM8" s="40">
        <v>16939.91701</v>
      </c>
    </row>
    <row r="9" spans="115:117" ht="21" customHeight="1">
      <c r="DK9" s="11" t="s">
        <v>143</v>
      </c>
      <c r="DL9" s="41">
        <v>2770.0726400000003</v>
      </c>
      <c r="DM9" s="41">
        <v>3373.4708</v>
      </c>
    </row>
    <row r="10" spans="3:117" ht="15">
      <c r="C10" s="4" t="s">
        <v>30</v>
      </c>
      <c r="D10" s="4"/>
      <c r="AG10" s="181" t="s">
        <v>116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DK10" s="11" t="s">
        <v>144</v>
      </c>
      <c r="DL10" s="41">
        <v>1351.22273</v>
      </c>
      <c r="DM10" s="41">
        <v>1285.7889599999999</v>
      </c>
    </row>
    <row r="11" spans="3:117" ht="15">
      <c r="C11" s="4" t="s">
        <v>31</v>
      </c>
      <c r="D11" s="4"/>
      <c r="J11" s="167" t="s">
        <v>117</v>
      </c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DK11" s="11" t="s">
        <v>145</v>
      </c>
      <c r="DL11" s="41">
        <v>702.94841</v>
      </c>
      <c r="DM11" s="41">
        <v>1349.78933</v>
      </c>
    </row>
    <row r="12" spans="3:117" ht="15">
      <c r="C12" s="4" t="s">
        <v>32</v>
      </c>
      <c r="D12" s="4"/>
      <c r="J12" s="168" t="s">
        <v>118</v>
      </c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DK12" s="11" t="s">
        <v>146</v>
      </c>
      <c r="DL12" s="41">
        <v>0</v>
      </c>
      <c r="DM12" s="41">
        <v>0</v>
      </c>
    </row>
    <row r="13" spans="3:117" ht="15">
      <c r="C13" s="4" t="s">
        <v>33</v>
      </c>
      <c r="D13" s="4"/>
      <c r="AQ13" s="169" t="s">
        <v>136</v>
      </c>
      <c r="AR13" s="169"/>
      <c r="AS13" s="169"/>
      <c r="AT13" s="169"/>
      <c r="AU13" s="169"/>
      <c r="AV13" s="169"/>
      <c r="AW13" s="169"/>
      <c r="AX13" s="169"/>
      <c r="AY13" s="170" t="s">
        <v>34</v>
      </c>
      <c r="AZ13" s="170"/>
      <c r="BA13" s="169" t="s">
        <v>137</v>
      </c>
      <c r="BB13" s="169"/>
      <c r="BC13" s="169"/>
      <c r="BD13" s="169"/>
      <c r="BE13" s="169"/>
      <c r="BF13" s="169"/>
      <c r="BG13" s="169"/>
      <c r="BH13" s="169"/>
      <c r="BI13" s="2" t="s">
        <v>35</v>
      </c>
      <c r="DK13" s="11" t="s">
        <v>147</v>
      </c>
      <c r="DL13" s="41">
        <v>0</v>
      </c>
      <c r="DM13" s="41">
        <v>0</v>
      </c>
    </row>
    <row r="14" spans="115:117" ht="15" customHeight="1">
      <c r="DK14" s="11" t="s">
        <v>148</v>
      </c>
      <c r="DL14" s="41">
        <v>150</v>
      </c>
      <c r="DM14" s="41">
        <v>11.16666</v>
      </c>
    </row>
    <row r="15" spans="1:117" s="6" customFormat="1" ht="24.75" customHeight="1">
      <c r="A15" s="161" t="s">
        <v>27</v>
      </c>
      <c r="B15" s="162"/>
      <c r="C15" s="162"/>
      <c r="D15" s="162"/>
      <c r="E15" s="162"/>
      <c r="F15" s="162"/>
      <c r="G15" s="162"/>
      <c r="H15" s="162"/>
      <c r="I15" s="163"/>
      <c r="J15" s="180" t="s">
        <v>0</v>
      </c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3"/>
      <c r="BI15" s="161" t="s">
        <v>36</v>
      </c>
      <c r="BJ15" s="162"/>
      <c r="BK15" s="162"/>
      <c r="BL15" s="162"/>
      <c r="BM15" s="162"/>
      <c r="BN15" s="162"/>
      <c r="BO15" s="162"/>
      <c r="BP15" s="162"/>
      <c r="BQ15" s="162"/>
      <c r="BR15" s="162"/>
      <c r="BS15" s="163"/>
      <c r="BT15" s="83" t="s">
        <v>135</v>
      </c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5"/>
      <c r="CN15" s="161" t="s">
        <v>3</v>
      </c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2"/>
      <c r="DE15" s="15"/>
      <c r="DF15" s="15"/>
      <c r="DG15" s="15"/>
      <c r="DH15" s="15"/>
      <c r="DI15" s="15"/>
      <c r="DJ15" s="15"/>
      <c r="DK15" s="11" t="s">
        <v>149</v>
      </c>
      <c r="DL15" s="42">
        <v>107.28632</v>
      </c>
      <c r="DM15" s="42">
        <v>116.62404</v>
      </c>
    </row>
    <row r="16" spans="1:133" s="6" customFormat="1" ht="70.5" customHeight="1">
      <c r="A16" s="164"/>
      <c r="B16" s="165"/>
      <c r="C16" s="165"/>
      <c r="D16" s="165"/>
      <c r="E16" s="165"/>
      <c r="F16" s="165"/>
      <c r="G16" s="165"/>
      <c r="H16" s="165"/>
      <c r="I16" s="166"/>
      <c r="J16" s="164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6"/>
      <c r="BI16" s="164"/>
      <c r="BJ16" s="165"/>
      <c r="BK16" s="165"/>
      <c r="BL16" s="165"/>
      <c r="BM16" s="165"/>
      <c r="BN16" s="165"/>
      <c r="BO16" s="165"/>
      <c r="BP16" s="165"/>
      <c r="BQ16" s="165"/>
      <c r="BR16" s="165"/>
      <c r="BS16" s="166"/>
      <c r="BT16" s="83" t="s">
        <v>1</v>
      </c>
      <c r="BU16" s="84"/>
      <c r="BV16" s="84"/>
      <c r="BW16" s="84"/>
      <c r="BX16" s="84"/>
      <c r="BY16" s="84"/>
      <c r="BZ16" s="84"/>
      <c r="CA16" s="84"/>
      <c r="CB16" s="84"/>
      <c r="CC16" s="85"/>
      <c r="CD16" s="83" t="s">
        <v>2</v>
      </c>
      <c r="CE16" s="84"/>
      <c r="CF16" s="84"/>
      <c r="CG16" s="84"/>
      <c r="CH16" s="84"/>
      <c r="CI16" s="84"/>
      <c r="CJ16" s="84"/>
      <c r="CK16" s="84"/>
      <c r="CL16" s="84"/>
      <c r="CM16" s="85"/>
      <c r="CN16" s="173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5"/>
      <c r="DE16" s="15"/>
      <c r="DF16" s="15"/>
      <c r="DG16" s="15"/>
      <c r="DH16" s="51"/>
      <c r="DI16" s="51"/>
      <c r="DJ16" s="15"/>
      <c r="DK16" s="14"/>
      <c r="DL16" s="14"/>
      <c r="DT16" s="83" t="s">
        <v>2</v>
      </c>
      <c r="DU16" s="84"/>
      <c r="DV16" s="84"/>
      <c r="DW16" s="84"/>
      <c r="DX16" s="84"/>
      <c r="DY16" s="84"/>
      <c r="DZ16" s="84"/>
      <c r="EA16" s="84"/>
      <c r="EB16" s="84"/>
      <c r="EC16" s="85"/>
    </row>
    <row r="17" spans="1:133" s="6" customFormat="1" ht="15" customHeight="1">
      <c r="A17" s="95" t="s">
        <v>4</v>
      </c>
      <c r="B17" s="96"/>
      <c r="C17" s="96"/>
      <c r="D17" s="96"/>
      <c r="E17" s="96"/>
      <c r="F17" s="96"/>
      <c r="G17" s="96"/>
      <c r="H17" s="96"/>
      <c r="I17" s="97"/>
      <c r="J17" s="5"/>
      <c r="K17" s="98" t="s">
        <v>37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7"/>
      <c r="BI17" s="83" t="s">
        <v>38</v>
      </c>
      <c r="BJ17" s="84"/>
      <c r="BK17" s="84"/>
      <c r="BL17" s="84"/>
      <c r="BM17" s="84"/>
      <c r="BN17" s="84"/>
      <c r="BO17" s="84"/>
      <c r="BP17" s="84"/>
      <c r="BQ17" s="84"/>
      <c r="BR17" s="84"/>
      <c r="BS17" s="85"/>
      <c r="BT17" s="160" t="s">
        <v>38</v>
      </c>
      <c r="BU17" s="84"/>
      <c r="BV17" s="84"/>
      <c r="BW17" s="84"/>
      <c r="BX17" s="84"/>
      <c r="BY17" s="84"/>
      <c r="BZ17" s="84"/>
      <c r="CA17" s="84"/>
      <c r="CB17" s="84"/>
      <c r="CC17" s="85"/>
      <c r="CD17" s="160" t="s">
        <v>38</v>
      </c>
      <c r="CE17" s="84"/>
      <c r="CF17" s="84"/>
      <c r="CG17" s="84"/>
      <c r="CH17" s="84"/>
      <c r="CI17" s="84"/>
      <c r="CJ17" s="84"/>
      <c r="CK17" s="84"/>
      <c r="CL17" s="84"/>
      <c r="CM17" s="85"/>
      <c r="CN17" s="125" t="s">
        <v>38</v>
      </c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7"/>
      <c r="DE17" s="15"/>
      <c r="DF17" s="15"/>
      <c r="DG17" s="15"/>
      <c r="DH17" s="15"/>
      <c r="DI17" s="15"/>
      <c r="DJ17" s="15"/>
      <c r="DK17" s="31"/>
      <c r="DL17" s="31"/>
      <c r="DM17" s="32"/>
      <c r="DT17" s="83" t="s">
        <v>38</v>
      </c>
      <c r="DU17" s="84"/>
      <c r="DV17" s="84"/>
      <c r="DW17" s="84"/>
      <c r="DX17" s="84"/>
      <c r="DY17" s="84"/>
      <c r="DZ17" s="84"/>
      <c r="EA17" s="84"/>
      <c r="EB17" s="84"/>
      <c r="EC17" s="85"/>
    </row>
    <row r="18" spans="1:134" s="6" customFormat="1" ht="30" customHeight="1" outlineLevel="1">
      <c r="A18" s="95" t="s">
        <v>6</v>
      </c>
      <c r="B18" s="96"/>
      <c r="C18" s="96"/>
      <c r="D18" s="96"/>
      <c r="E18" s="96"/>
      <c r="F18" s="96"/>
      <c r="G18" s="96"/>
      <c r="H18" s="96"/>
      <c r="I18" s="97"/>
      <c r="J18" s="5"/>
      <c r="K18" s="98" t="s">
        <v>93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7"/>
      <c r="BI18" s="83" t="s">
        <v>5</v>
      </c>
      <c r="BJ18" s="84"/>
      <c r="BK18" s="84"/>
      <c r="BL18" s="84"/>
      <c r="BM18" s="84"/>
      <c r="BN18" s="84"/>
      <c r="BO18" s="84"/>
      <c r="BP18" s="84"/>
      <c r="BQ18" s="84"/>
      <c r="BR18" s="84"/>
      <c r="BS18" s="85"/>
      <c r="BT18" s="71">
        <f>BT19+BT35+BT49</f>
        <v>264008.4067024102</v>
      </c>
      <c r="BU18" s="72"/>
      <c r="BV18" s="72"/>
      <c r="BW18" s="72"/>
      <c r="BX18" s="72"/>
      <c r="BY18" s="72"/>
      <c r="BZ18" s="72"/>
      <c r="CA18" s="72"/>
      <c r="CB18" s="72"/>
      <c r="CC18" s="73"/>
      <c r="CD18" s="71">
        <f>CD19+CD35+CD49</f>
        <v>264025.8317050001</v>
      </c>
      <c r="CE18" s="72"/>
      <c r="CF18" s="72"/>
      <c r="CG18" s="72"/>
      <c r="CH18" s="72"/>
      <c r="CI18" s="72"/>
      <c r="CJ18" s="72"/>
      <c r="CK18" s="72"/>
      <c r="CL18" s="72"/>
      <c r="CM18" s="73"/>
      <c r="CN18" s="86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8"/>
      <c r="DE18" s="16"/>
      <c r="DF18" s="16"/>
      <c r="DG18" s="16"/>
      <c r="DH18" s="49">
        <f>CD18/BT18-1</f>
        <v>6.600169595927241E-05</v>
      </c>
      <c r="DI18" s="61"/>
      <c r="DJ18" s="37">
        <f>'[4]ЕЭТ_СО'!$N$81-CD18</f>
        <v>0</v>
      </c>
      <c r="DK18" s="29" t="s">
        <v>150</v>
      </c>
      <c r="DL18" s="14">
        <f>DL9+DL11+DL13+DL15</f>
        <v>3580.3073700000004</v>
      </c>
      <c r="DM18" s="14">
        <f>DM9+DM11+DM13+DM15</f>
        <v>4839.88417</v>
      </c>
      <c r="DT18" s="71">
        <f>DT19+DT35+DT49</f>
        <v>264025.83170500014</v>
      </c>
      <c r="DU18" s="72"/>
      <c r="DV18" s="72"/>
      <c r="DW18" s="72"/>
      <c r="DX18" s="72"/>
      <c r="DY18" s="72"/>
      <c r="DZ18" s="72"/>
      <c r="EA18" s="72"/>
      <c r="EB18" s="72"/>
      <c r="EC18" s="73"/>
      <c r="ED18" s="20">
        <f>CD18-DT18</f>
        <v>0</v>
      </c>
    </row>
    <row r="19" spans="1:134" s="26" customFormat="1" ht="30" customHeight="1" outlineLevel="1">
      <c r="A19" s="147" t="s">
        <v>7</v>
      </c>
      <c r="B19" s="148"/>
      <c r="C19" s="148"/>
      <c r="D19" s="148"/>
      <c r="E19" s="148"/>
      <c r="F19" s="148"/>
      <c r="G19" s="148"/>
      <c r="H19" s="148"/>
      <c r="I19" s="149"/>
      <c r="J19" s="27"/>
      <c r="K19" s="150" t="s">
        <v>94</v>
      </c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28"/>
      <c r="BI19" s="151" t="s">
        <v>5</v>
      </c>
      <c r="BJ19" s="152"/>
      <c r="BK19" s="152"/>
      <c r="BL19" s="152"/>
      <c r="BM19" s="152"/>
      <c r="BN19" s="152"/>
      <c r="BO19" s="152"/>
      <c r="BP19" s="152"/>
      <c r="BQ19" s="152"/>
      <c r="BR19" s="152"/>
      <c r="BS19" s="153"/>
      <c r="BT19" s="80">
        <f>BT20+BT25+BT27+BT33+BT34</f>
        <v>139136.59695723996</v>
      </c>
      <c r="BU19" s="81"/>
      <c r="BV19" s="81"/>
      <c r="BW19" s="81"/>
      <c r="BX19" s="81"/>
      <c r="BY19" s="81"/>
      <c r="BZ19" s="81"/>
      <c r="CA19" s="81"/>
      <c r="CB19" s="81"/>
      <c r="CC19" s="82"/>
      <c r="CD19" s="115">
        <f>CD20+CD25+CD27+CD33+CD34</f>
        <v>206640.65161833336</v>
      </c>
      <c r="CE19" s="116"/>
      <c r="CF19" s="116"/>
      <c r="CG19" s="116"/>
      <c r="CH19" s="116"/>
      <c r="CI19" s="116"/>
      <c r="CJ19" s="116"/>
      <c r="CK19" s="116"/>
      <c r="CL19" s="116"/>
      <c r="CM19" s="117"/>
      <c r="CN19" s="157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9"/>
      <c r="DE19" s="54"/>
      <c r="DF19" s="54"/>
      <c r="DG19" s="54"/>
      <c r="DH19" s="49">
        <f>CD19/BT19-1</f>
        <v>0.48516390466153925</v>
      </c>
      <c r="DI19" s="52"/>
      <c r="DJ19" s="38">
        <f>'[4]ЕЭТ_СО'!$N$8-CD19</f>
        <v>0</v>
      </c>
      <c r="DK19" s="29" t="s">
        <v>151</v>
      </c>
      <c r="DL19" s="14">
        <f>DL8+DL10+DL12+DL14</f>
        <v>19877.61069</v>
      </c>
      <c r="DM19" s="14">
        <f>DM8+DM10+DM12+DM14</f>
        <v>18236.87263</v>
      </c>
      <c r="DT19" s="80">
        <f>DT20+DT25+DT27+DT33+DT34</f>
        <v>173903.69225833338</v>
      </c>
      <c r="DU19" s="81"/>
      <c r="DV19" s="81"/>
      <c r="DW19" s="81"/>
      <c r="DX19" s="81"/>
      <c r="DY19" s="81"/>
      <c r="DZ19" s="81"/>
      <c r="EA19" s="81"/>
      <c r="EB19" s="81"/>
      <c r="EC19" s="82"/>
      <c r="ED19" s="20">
        <f aca="true" t="shared" si="0" ref="ED19:ED68">CD19-DT19</f>
        <v>32736.95935999998</v>
      </c>
    </row>
    <row r="20" spans="1:134" s="6" customFormat="1" ht="51" customHeight="1" outlineLevel="1">
      <c r="A20" s="95" t="s">
        <v>8</v>
      </c>
      <c r="B20" s="96"/>
      <c r="C20" s="96"/>
      <c r="D20" s="96"/>
      <c r="E20" s="96"/>
      <c r="F20" s="96"/>
      <c r="G20" s="96"/>
      <c r="H20" s="96"/>
      <c r="I20" s="97"/>
      <c r="J20" s="5"/>
      <c r="K20" s="98" t="s">
        <v>9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7"/>
      <c r="BI20" s="83" t="s">
        <v>5</v>
      </c>
      <c r="BJ20" s="84"/>
      <c r="BK20" s="84"/>
      <c r="BL20" s="84"/>
      <c r="BM20" s="84"/>
      <c r="BN20" s="84"/>
      <c r="BO20" s="84"/>
      <c r="BP20" s="84"/>
      <c r="BQ20" s="84"/>
      <c r="BR20" s="84"/>
      <c r="BS20" s="85"/>
      <c r="BT20" s="71">
        <f>BT21+BT23</f>
        <v>45693.675224073755</v>
      </c>
      <c r="BU20" s="72"/>
      <c r="BV20" s="72"/>
      <c r="BW20" s="72"/>
      <c r="BX20" s="72"/>
      <c r="BY20" s="72"/>
      <c r="BZ20" s="72"/>
      <c r="CA20" s="72"/>
      <c r="CB20" s="72"/>
      <c r="CC20" s="73"/>
      <c r="CD20" s="71">
        <f>CD21+CD23</f>
        <v>45194.72464</v>
      </c>
      <c r="CE20" s="72"/>
      <c r="CF20" s="72"/>
      <c r="CG20" s="72"/>
      <c r="CH20" s="72"/>
      <c r="CI20" s="72"/>
      <c r="CJ20" s="72"/>
      <c r="CK20" s="72"/>
      <c r="CL20" s="72"/>
      <c r="CM20" s="73"/>
      <c r="CN20" s="102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  <c r="DE20" s="55"/>
      <c r="DF20" s="55"/>
      <c r="DG20" s="55"/>
      <c r="DH20" s="49">
        <f>CD20/BT20-1</f>
        <v>-0.010919467117210147</v>
      </c>
      <c r="DI20" s="49"/>
      <c r="DJ20" s="35">
        <f>BT19-'[1]ЕЭТ СО'!$F$14</f>
        <v>0</v>
      </c>
      <c r="DK20" s="29"/>
      <c r="DL20" s="14" t="b">
        <f>DL18+DL19=DL7</f>
        <v>1</v>
      </c>
      <c r="DM20" s="14" t="b">
        <f>DM18+DM19=DM7</f>
        <v>1</v>
      </c>
      <c r="DT20" s="71">
        <f>DT21+DT23</f>
        <v>45194.72464</v>
      </c>
      <c r="DU20" s="72"/>
      <c r="DV20" s="72"/>
      <c r="DW20" s="72"/>
      <c r="DX20" s="72"/>
      <c r="DY20" s="72"/>
      <c r="DZ20" s="72"/>
      <c r="EA20" s="72"/>
      <c r="EB20" s="72"/>
      <c r="EC20" s="73"/>
      <c r="ED20" s="20">
        <f t="shared" si="0"/>
        <v>0</v>
      </c>
    </row>
    <row r="21" spans="1:134" s="6" customFormat="1" ht="60" customHeight="1" outlineLevel="1">
      <c r="A21" s="95" t="s">
        <v>11</v>
      </c>
      <c r="B21" s="96"/>
      <c r="C21" s="96"/>
      <c r="D21" s="96"/>
      <c r="E21" s="96"/>
      <c r="F21" s="96"/>
      <c r="G21" s="96"/>
      <c r="H21" s="96"/>
      <c r="I21" s="97"/>
      <c r="J21" s="5"/>
      <c r="K21" s="143" t="s">
        <v>115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7"/>
      <c r="BI21" s="83" t="s">
        <v>5</v>
      </c>
      <c r="BJ21" s="84"/>
      <c r="BK21" s="84"/>
      <c r="BL21" s="84"/>
      <c r="BM21" s="84"/>
      <c r="BN21" s="84"/>
      <c r="BO21" s="84"/>
      <c r="BP21" s="84"/>
      <c r="BQ21" s="84"/>
      <c r="BR21" s="84"/>
      <c r="BS21" s="85"/>
      <c r="BT21" s="71">
        <f>BT22+3530.18303016735</f>
        <v>23190.030660500186</v>
      </c>
      <c r="BU21" s="72"/>
      <c r="BV21" s="72"/>
      <c r="BW21" s="72"/>
      <c r="BX21" s="72"/>
      <c r="BY21" s="72"/>
      <c r="BZ21" s="72"/>
      <c r="CA21" s="72"/>
      <c r="CB21" s="72"/>
      <c r="CC21" s="73"/>
      <c r="CD21" s="71">
        <f>CD22+2569.25672</f>
        <v>20806.129350000003</v>
      </c>
      <c r="CE21" s="72"/>
      <c r="CF21" s="72"/>
      <c r="CG21" s="72"/>
      <c r="CH21" s="72"/>
      <c r="CI21" s="72"/>
      <c r="CJ21" s="72"/>
      <c r="CK21" s="72"/>
      <c r="CL21" s="72"/>
      <c r="CM21" s="73"/>
      <c r="CN21" s="102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  <c r="DE21" s="55"/>
      <c r="DF21" s="55"/>
      <c r="DG21" s="55"/>
      <c r="DH21" s="50">
        <f aca="true" t="shared" si="1" ref="DH21:DH65">CD21/BT21-1</f>
        <v>-0.10279854069191496</v>
      </c>
      <c r="DI21" s="49"/>
      <c r="DJ21" s="33"/>
      <c r="DK21" s="29"/>
      <c r="DL21" s="47">
        <f>DL18/DL7</f>
        <v>0.15262681713024964</v>
      </c>
      <c r="DT21" s="71">
        <f>DT22+2569.25672</f>
        <v>20806.129350000003</v>
      </c>
      <c r="DU21" s="72"/>
      <c r="DV21" s="72"/>
      <c r="DW21" s="72"/>
      <c r="DX21" s="72"/>
      <c r="DY21" s="72"/>
      <c r="DZ21" s="72"/>
      <c r="EA21" s="72"/>
      <c r="EB21" s="72"/>
      <c r="EC21" s="73"/>
      <c r="ED21" s="20">
        <f t="shared" si="0"/>
        <v>0</v>
      </c>
    </row>
    <row r="22" spans="1:134" s="6" customFormat="1" ht="27.75" customHeight="1" outlineLevel="1">
      <c r="A22" s="95" t="s">
        <v>132</v>
      </c>
      <c r="B22" s="96"/>
      <c r="C22" s="96"/>
      <c r="D22" s="96"/>
      <c r="E22" s="96"/>
      <c r="F22" s="96"/>
      <c r="G22" s="96"/>
      <c r="H22" s="96"/>
      <c r="I22" s="97"/>
      <c r="J22" s="5"/>
      <c r="K22" s="143" t="s">
        <v>12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7"/>
      <c r="BI22" s="83" t="s">
        <v>5</v>
      </c>
      <c r="BJ22" s="84"/>
      <c r="BK22" s="84"/>
      <c r="BL22" s="84"/>
      <c r="BM22" s="84"/>
      <c r="BN22" s="84"/>
      <c r="BO22" s="84"/>
      <c r="BP22" s="84"/>
      <c r="BQ22" s="84"/>
      <c r="BR22" s="84"/>
      <c r="BS22" s="85"/>
      <c r="BT22" s="71">
        <f>23200.9320424231*0.84737318286975</f>
        <v>19659.847630332835</v>
      </c>
      <c r="BU22" s="72"/>
      <c r="BV22" s="72"/>
      <c r="BW22" s="72"/>
      <c r="BX22" s="72"/>
      <c r="BY22" s="72"/>
      <c r="BZ22" s="72"/>
      <c r="CA22" s="72"/>
      <c r="CB22" s="72"/>
      <c r="CC22" s="73"/>
      <c r="CD22" s="71">
        <v>18236.87263</v>
      </c>
      <c r="CE22" s="72"/>
      <c r="CF22" s="72"/>
      <c r="CG22" s="72"/>
      <c r="CH22" s="72"/>
      <c r="CI22" s="72"/>
      <c r="CJ22" s="72"/>
      <c r="CK22" s="72"/>
      <c r="CL22" s="72"/>
      <c r="CM22" s="73"/>
      <c r="CN22" s="176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8"/>
      <c r="DE22" s="56"/>
      <c r="DF22" s="56"/>
      <c r="DG22" s="56"/>
      <c r="DH22" s="49">
        <f t="shared" si="1"/>
        <v>-0.07237975731497281</v>
      </c>
      <c r="DI22" s="49"/>
      <c r="DJ22" s="39" t="s">
        <v>140</v>
      </c>
      <c r="DK22" s="29"/>
      <c r="DL22" s="47">
        <f>DL19/DL7</f>
        <v>0.8473731828697504</v>
      </c>
      <c r="DT22" s="71">
        <v>18236.87263</v>
      </c>
      <c r="DU22" s="72"/>
      <c r="DV22" s="72"/>
      <c r="DW22" s="72"/>
      <c r="DX22" s="72"/>
      <c r="DY22" s="72"/>
      <c r="DZ22" s="72"/>
      <c r="EA22" s="72"/>
      <c r="EB22" s="72"/>
      <c r="EC22" s="73"/>
      <c r="ED22" s="20">
        <f t="shared" si="0"/>
        <v>0</v>
      </c>
    </row>
    <row r="23" spans="1:134" s="6" customFormat="1" ht="58.5" customHeight="1" outlineLevel="1">
      <c r="A23" s="95" t="s">
        <v>13</v>
      </c>
      <c r="B23" s="96"/>
      <c r="C23" s="96"/>
      <c r="D23" s="96"/>
      <c r="E23" s="96"/>
      <c r="F23" s="96"/>
      <c r="G23" s="96"/>
      <c r="H23" s="96"/>
      <c r="I23" s="97"/>
      <c r="J23" s="5"/>
      <c r="K23" s="143" t="s">
        <v>39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7"/>
      <c r="BI23" s="83" t="s">
        <v>5</v>
      </c>
      <c r="BJ23" s="84"/>
      <c r="BK23" s="84"/>
      <c r="BL23" s="84"/>
      <c r="BM23" s="84"/>
      <c r="BN23" s="84"/>
      <c r="BO23" s="84"/>
      <c r="BP23" s="84"/>
      <c r="BQ23" s="84"/>
      <c r="BR23" s="84"/>
      <c r="BS23" s="85"/>
      <c r="BT23" s="71">
        <f>18962.5601514833+BT24</f>
        <v>22503.64456357357</v>
      </c>
      <c r="BU23" s="72"/>
      <c r="BV23" s="72"/>
      <c r="BW23" s="72"/>
      <c r="BX23" s="72"/>
      <c r="BY23" s="72"/>
      <c r="BZ23" s="72"/>
      <c r="CA23" s="72"/>
      <c r="CB23" s="72"/>
      <c r="CC23" s="73"/>
      <c r="CD23" s="71">
        <f>CD24+19548.71112</f>
        <v>24388.59529</v>
      </c>
      <c r="CE23" s="72"/>
      <c r="CF23" s="72"/>
      <c r="CG23" s="72"/>
      <c r="CH23" s="72"/>
      <c r="CI23" s="72"/>
      <c r="CJ23" s="72"/>
      <c r="CK23" s="72"/>
      <c r="CL23" s="72"/>
      <c r="CM23" s="73"/>
      <c r="CN23" s="99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1"/>
      <c r="DE23" s="55"/>
      <c r="DF23" s="55"/>
      <c r="DG23" s="55"/>
      <c r="DH23" s="49">
        <f t="shared" si="1"/>
        <v>0.08376202001864108</v>
      </c>
      <c r="DI23" s="49"/>
      <c r="DJ23" s="33"/>
      <c r="DK23" s="29"/>
      <c r="DL23" s="14"/>
      <c r="DQ23" s="8"/>
      <c r="DT23" s="71">
        <f>DT24+19548.71112</f>
        <v>24388.59529</v>
      </c>
      <c r="DU23" s="72"/>
      <c r="DV23" s="72"/>
      <c r="DW23" s="72"/>
      <c r="DX23" s="72"/>
      <c r="DY23" s="72"/>
      <c r="DZ23" s="72"/>
      <c r="EA23" s="72"/>
      <c r="EB23" s="72"/>
      <c r="EC23" s="73"/>
      <c r="ED23" s="20">
        <f t="shared" si="0"/>
        <v>0</v>
      </c>
    </row>
    <row r="24" spans="1:134" s="6" customFormat="1" ht="15" customHeight="1" outlineLevel="1">
      <c r="A24" s="95" t="s">
        <v>133</v>
      </c>
      <c r="B24" s="96"/>
      <c r="C24" s="96"/>
      <c r="D24" s="96"/>
      <c r="E24" s="96"/>
      <c r="F24" s="96"/>
      <c r="G24" s="96"/>
      <c r="H24" s="96"/>
      <c r="I24" s="97"/>
      <c r="J24" s="5"/>
      <c r="K24" s="143" t="s">
        <v>12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7"/>
      <c r="BI24" s="83" t="s">
        <v>5</v>
      </c>
      <c r="BJ24" s="84"/>
      <c r="BK24" s="84"/>
      <c r="BL24" s="84"/>
      <c r="BM24" s="84"/>
      <c r="BN24" s="84"/>
      <c r="BO24" s="84"/>
      <c r="BP24" s="84"/>
      <c r="BQ24" s="84"/>
      <c r="BR24" s="84"/>
      <c r="BS24" s="85"/>
      <c r="BT24" s="71">
        <f>23200.9320424231*0.15262681713025</f>
        <v>3541.0844120902684</v>
      </c>
      <c r="BU24" s="72"/>
      <c r="BV24" s="72"/>
      <c r="BW24" s="72"/>
      <c r="BX24" s="72"/>
      <c r="BY24" s="72"/>
      <c r="BZ24" s="72"/>
      <c r="CA24" s="72"/>
      <c r="CB24" s="72"/>
      <c r="CC24" s="73"/>
      <c r="CD24" s="71">
        <v>4839.88417</v>
      </c>
      <c r="CE24" s="72"/>
      <c r="CF24" s="72"/>
      <c r="CG24" s="72"/>
      <c r="CH24" s="72"/>
      <c r="CI24" s="72"/>
      <c r="CJ24" s="72"/>
      <c r="CK24" s="72"/>
      <c r="CL24" s="72"/>
      <c r="CM24" s="73"/>
      <c r="CN24" s="99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1"/>
      <c r="DE24" s="55"/>
      <c r="DF24" s="55"/>
      <c r="DG24" s="55"/>
      <c r="DH24" s="49">
        <f t="shared" si="1"/>
        <v>0.3667802307889809</v>
      </c>
      <c r="DI24" s="49"/>
      <c r="DJ24" s="33"/>
      <c r="DK24" s="29"/>
      <c r="DL24" s="14"/>
      <c r="DT24" s="71">
        <v>4839.88417</v>
      </c>
      <c r="DU24" s="72"/>
      <c r="DV24" s="72"/>
      <c r="DW24" s="72"/>
      <c r="DX24" s="72"/>
      <c r="DY24" s="72"/>
      <c r="DZ24" s="72"/>
      <c r="EA24" s="72"/>
      <c r="EB24" s="72"/>
      <c r="EC24" s="73"/>
      <c r="ED24" s="20">
        <f t="shared" si="0"/>
        <v>0</v>
      </c>
    </row>
    <row r="25" spans="1:134" s="6" customFormat="1" ht="34.5" customHeight="1" outlineLevel="1">
      <c r="A25" s="95" t="s">
        <v>10</v>
      </c>
      <c r="B25" s="96"/>
      <c r="C25" s="96"/>
      <c r="D25" s="96"/>
      <c r="E25" s="96"/>
      <c r="F25" s="96"/>
      <c r="G25" s="96"/>
      <c r="H25" s="96"/>
      <c r="I25" s="97"/>
      <c r="J25" s="5"/>
      <c r="K25" s="98" t="s">
        <v>21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7"/>
      <c r="BI25" s="83" t="s">
        <v>5</v>
      </c>
      <c r="BJ25" s="84"/>
      <c r="BK25" s="84"/>
      <c r="BL25" s="84"/>
      <c r="BM25" s="84"/>
      <c r="BN25" s="84"/>
      <c r="BO25" s="84"/>
      <c r="BP25" s="84"/>
      <c r="BQ25" s="84"/>
      <c r="BR25" s="84"/>
      <c r="BS25" s="85"/>
      <c r="BT25" s="71">
        <f>'[1]ЕЭТ СО'!$F$35</f>
        <v>85526.87849903997</v>
      </c>
      <c r="BU25" s="72"/>
      <c r="BV25" s="72"/>
      <c r="BW25" s="72"/>
      <c r="BX25" s="72"/>
      <c r="BY25" s="72"/>
      <c r="BZ25" s="72"/>
      <c r="CA25" s="72"/>
      <c r="CB25" s="72"/>
      <c r="CC25" s="73"/>
      <c r="CD25" s="71">
        <f>'[4]ЕЭТ_СО'!$N$29</f>
        <v>88117.90582</v>
      </c>
      <c r="CE25" s="72"/>
      <c r="CF25" s="72"/>
      <c r="CG25" s="72"/>
      <c r="CH25" s="72"/>
      <c r="CI25" s="72"/>
      <c r="CJ25" s="72"/>
      <c r="CK25" s="72"/>
      <c r="CL25" s="72"/>
      <c r="CM25" s="73"/>
      <c r="CN25" s="99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1"/>
      <c r="DE25" s="55"/>
      <c r="DF25" s="55"/>
      <c r="DG25" s="55"/>
      <c r="DH25" s="49">
        <f t="shared" si="1"/>
        <v>0.03029488935445146</v>
      </c>
      <c r="DI25" s="49"/>
      <c r="DJ25" s="34"/>
      <c r="DK25" s="29"/>
      <c r="DL25" s="14"/>
      <c r="DT25" s="71">
        <f>'[2]ЕЭТ_СО'!$N$29</f>
        <v>88117.90582</v>
      </c>
      <c r="DU25" s="72"/>
      <c r="DV25" s="72"/>
      <c r="DW25" s="72"/>
      <c r="DX25" s="72"/>
      <c r="DY25" s="72"/>
      <c r="DZ25" s="72"/>
      <c r="EA25" s="72"/>
      <c r="EB25" s="72"/>
      <c r="EC25" s="73"/>
      <c r="ED25" s="20">
        <f t="shared" si="0"/>
        <v>0</v>
      </c>
    </row>
    <row r="26" spans="1:134" s="6" customFormat="1" ht="15" customHeight="1" outlineLevel="1">
      <c r="A26" s="95" t="s">
        <v>40</v>
      </c>
      <c r="B26" s="96"/>
      <c r="C26" s="96"/>
      <c r="D26" s="96"/>
      <c r="E26" s="96"/>
      <c r="F26" s="96"/>
      <c r="G26" s="96"/>
      <c r="H26" s="96"/>
      <c r="I26" s="97"/>
      <c r="J26" s="5"/>
      <c r="K26" s="98" t="s">
        <v>12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7"/>
      <c r="BI26" s="83" t="s">
        <v>5</v>
      </c>
      <c r="BJ26" s="84"/>
      <c r="BK26" s="84"/>
      <c r="BL26" s="84"/>
      <c r="BM26" s="84"/>
      <c r="BN26" s="84"/>
      <c r="BO26" s="84"/>
      <c r="BP26" s="84"/>
      <c r="BQ26" s="84"/>
      <c r="BR26" s="84"/>
      <c r="BS26" s="85"/>
      <c r="BT26" s="74"/>
      <c r="BU26" s="75"/>
      <c r="BV26" s="75"/>
      <c r="BW26" s="75"/>
      <c r="BX26" s="75"/>
      <c r="BY26" s="75"/>
      <c r="BZ26" s="75"/>
      <c r="CA26" s="75"/>
      <c r="CB26" s="75"/>
      <c r="CC26" s="76"/>
      <c r="CD26" s="74"/>
      <c r="CE26" s="75"/>
      <c r="CF26" s="75"/>
      <c r="CG26" s="75"/>
      <c r="CH26" s="75"/>
      <c r="CI26" s="75"/>
      <c r="CJ26" s="75"/>
      <c r="CK26" s="75"/>
      <c r="CL26" s="75"/>
      <c r="CM26" s="76"/>
      <c r="CN26" s="99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1"/>
      <c r="DE26" s="55"/>
      <c r="DF26" s="55"/>
      <c r="DG26" s="55"/>
      <c r="DH26" s="49" t="e">
        <f t="shared" si="1"/>
        <v>#DIV/0!</v>
      </c>
      <c r="DI26" s="49"/>
      <c r="DJ26" s="35"/>
      <c r="DK26" s="29"/>
      <c r="DL26" s="14"/>
      <c r="DN26" s="20"/>
      <c r="DT26" s="74"/>
      <c r="DU26" s="75"/>
      <c r="DV26" s="75"/>
      <c r="DW26" s="75"/>
      <c r="DX26" s="75"/>
      <c r="DY26" s="75"/>
      <c r="DZ26" s="75"/>
      <c r="EA26" s="75"/>
      <c r="EB26" s="75"/>
      <c r="EC26" s="76"/>
      <c r="ED26" s="20">
        <f t="shared" si="0"/>
        <v>0</v>
      </c>
    </row>
    <row r="27" spans="1:134" s="6" customFormat="1" ht="36.75" customHeight="1" outlineLevel="1">
      <c r="A27" s="95" t="s">
        <v>14</v>
      </c>
      <c r="B27" s="96"/>
      <c r="C27" s="96"/>
      <c r="D27" s="96"/>
      <c r="E27" s="96"/>
      <c r="F27" s="96"/>
      <c r="G27" s="96"/>
      <c r="H27" s="96"/>
      <c r="I27" s="97"/>
      <c r="J27" s="5"/>
      <c r="K27" s="98" t="s">
        <v>95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7"/>
      <c r="BI27" s="83" t="s">
        <v>5</v>
      </c>
      <c r="BJ27" s="84"/>
      <c r="BK27" s="84"/>
      <c r="BL27" s="84"/>
      <c r="BM27" s="84"/>
      <c r="BN27" s="84"/>
      <c r="BO27" s="84"/>
      <c r="BP27" s="84"/>
      <c r="BQ27" s="84"/>
      <c r="BR27" s="84"/>
      <c r="BS27" s="85"/>
      <c r="BT27" s="71">
        <f>BT28+BT29+BT30</f>
        <v>7916.043234126231</v>
      </c>
      <c r="BU27" s="72"/>
      <c r="BV27" s="72"/>
      <c r="BW27" s="72"/>
      <c r="BX27" s="72"/>
      <c r="BY27" s="72"/>
      <c r="BZ27" s="72"/>
      <c r="CA27" s="72"/>
      <c r="CB27" s="72"/>
      <c r="CC27" s="73"/>
      <c r="CD27" s="71">
        <f>CD28+CD29+CD30</f>
        <v>13205.85875</v>
      </c>
      <c r="CE27" s="72"/>
      <c r="CF27" s="72"/>
      <c r="CG27" s="72"/>
      <c r="CH27" s="72"/>
      <c r="CI27" s="72"/>
      <c r="CJ27" s="72"/>
      <c r="CK27" s="72"/>
      <c r="CL27" s="72"/>
      <c r="CM27" s="73"/>
      <c r="CN27" s="99" t="s">
        <v>129</v>
      </c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1"/>
      <c r="DE27" s="55"/>
      <c r="DF27" s="55"/>
      <c r="DG27" s="55"/>
      <c r="DH27" s="49">
        <f t="shared" si="1"/>
        <v>0.6682398465270201</v>
      </c>
      <c r="DI27" s="49"/>
      <c r="DJ27" s="33"/>
      <c r="DK27" s="29"/>
      <c r="DT27" s="71">
        <f>DT28+DT29+DT30</f>
        <v>13205.85875</v>
      </c>
      <c r="DU27" s="72"/>
      <c r="DV27" s="72"/>
      <c r="DW27" s="72"/>
      <c r="DX27" s="72"/>
      <c r="DY27" s="72"/>
      <c r="DZ27" s="72"/>
      <c r="EA27" s="72"/>
      <c r="EB27" s="72"/>
      <c r="EC27" s="73"/>
      <c r="ED27" s="20">
        <f t="shared" si="0"/>
        <v>0</v>
      </c>
    </row>
    <row r="28" spans="1:134" s="6" customFormat="1" ht="50.25" customHeight="1" outlineLevel="1">
      <c r="A28" s="95" t="s">
        <v>41</v>
      </c>
      <c r="B28" s="96"/>
      <c r="C28" s="96"/>
      <c r="D28" s="96"/>
      <c r="E28" s="96"/>
      <c r="F28" s="96"/>
      <c r="G28" s="96"/>
      <c r="H28" s="96"/>
      <c r="I28" s="97"/>
      <c r="J28" s="5"/>
      <c r="K28" s="98" t="s">
        <v>96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7"/>
      <c r="BI28" s="83" t="s">
        <v>5</v>
      </c>
      <c r="BJ28" s="84"/>
      <c r="BK28" s="84"/>
      <c r="BL28" s="84"/>
      <c r="BM28" s="84"/>
      <c r="BN28" s="84"/>
      <c r="BO28" s="84"/>
      <c r="BP28" s="84"/>
      <c r="BQ28" s="84"/>
      <c r="BR28" s="84"/>
      <c r="BS28" s="85"/>
      <c r="BT28" s="71">
        <f>'[1]ЕЭТ СО'!$F$56</f>
        <v>125.52182634335578</v>
      </c>
      <c r="BU28" s="72"/>
      <c r="BV28" s="72"/>
      <c r="BW28" s="72"/>
      <c r="BX28" s="72"/>
      <c r="BY28" s="72"/>
      <c r="BZ28" s="72"/>
      <c r="CA28" s="72"/>
      <c r="CB28" s="72"/>
      <c r="CC28" s="73"/>
      <c r="CD28" s="71">
        <f>'[4]ЕЭТ_СО'!$N$48</f>
        <v>902.1833200000001</v>
      </c>
      <c r="CE28" s="72"/>
      <c r="CF28" s="72"/>
      <c r="CG28" s="72"/>
      <c r="CH28" s="72"/>
      <c r="CI28" s="72"/>
      <c r="CJ28" s="72"/>
      <c r="CK28" s="72"/>
      <c r="CL28" s="72"/>
      <c r="CM28" s="73"/>
      <c r="CN28" s="99" t="s">
        <v>129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1"/>
      <c r="DE28" s="55"/>
      <c r="DF28" s="55"/>
      <c r="DG28" s="55"/>
      <c r="DH28" s="49">
        <f t="shared" si="1"/>
        <v>6.187461705123248</v>
      </c>
      <c r="DI28" s="49"/>
      <c r="DJ28" s="33"/>
      <c r="DK28" s="29"/>
      <c r="DL28" s="14"/>
      <c r="DM28" s="20"/>
      <c r="DT28" s="71">
        <f>'[2]ЕЭТ_СО'!$N$48</f>
        <v>902.1833200000001</v>
      </c>
      <c r="DU28" s="72"/>
      <c r="DV28" s="72"/>
      <c r="DW28" s="72"/>
      <c r="DX28" s="72"/>
      <c r="DY28" s="72"/>
      <c r="DZ28" s="72"/>
      <c r="EA28" s="72"/>
      <c r="EB28" s="72"/>
      <c r="EC28" s="73"/>
      <c r="ED28" s="20">
        <f t="shared" si="0"/>
        <v>0</v>
      </c>
    </row>
    <row r="29" spans="1:134" s="6" customFormat="1" ht="15" customHeight="1" outlineLevel="1">
      <c r="A29" s="95" t="s">
        <v>43</v>
      </c>
      <c r="B29" s="96"/>
      <c r="C29" s="96"/>
      <c r="D29" s="96"/>
      <c r="E29" s="96"/>
      <c r="F29" s="96"/>
      <c r="G29" s="96"/>
      <c r="H29" s="96"/>
      <c r="I29" s="97"/>
      <c r="J29" s="5"/>
      <c r="K29" s="98" t="s">
        <v>42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7"/>
      <c r="BI29" s="83" t="s">
        <v>5</v>
      </c>
      <c r="BJ29" s="84"/>
      <c r="BK29" s="84"/>
      <c r="BL29" s="84"/>
      <c r="BM29" s="84"/>
      <c r="BN29" s="84"/>
      <c r="BO29" s="84"/>
      <c r="BP29" s="84"/>
      <c r="BQ29" s="84"/>
      <c r="BR29" s="84"/>
      <c r="BS29" s="85"/>
      <c r="BT29" s="74"/>
      <c r="BU29" s="75"/>
      <c r="BV29" s="75"/>
      <c r="BW29" s="75"/>
      <c r="BX29" s="75"/>
      <c r="BY29" s="75"/>
      <c r="BZ29" s="75"/>
      <c r="CA29" s="75"/>
      <c r="CB29" s="75"/>
      <c r="CC29" s="76"/>
      <c r="CD29" s="74"/>
      <c r="CE29" s="75"/>
      <c r="CF29" s="75"/>
      <c r="CG29" s="75"/>
      <c r="CH29" s="75"/>
      <c r="CI29" s="75"/>
      <c r="CJ29" s="75"/>
      <c r="CK29" s="75"/>
      <c r="CL29" s="75"/>
      <c r="CM29" s="76"/>
      <c r="CN29" s="99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1"/>
      <c r="DE29" s="55"/>
      <c r="DF29" s="55"/>
      <c r="DG29" s="55"/>
      <c r="DH29" s="49" t="e">
        <f t="shared" si="1"/>
        <v>#DIV/0!</v>
      </c>
      <c r="DI29" s="49"/>
      <c r="DJ29" s="33"/>
      <c r="DK29" s="29"/>
      <c r="DL29" s="14"/>
      <c r="DT29" s="74"/>
      <c r="DU29" s="75"/>
      <c r="DV29" s="75"/>
      <c r="DW29" s="75"/>
      <c r="DX29" s="75"/>
      <c r="DY29" s="75"/>
      <c r="DZ29" s="75"/>
      <c r="EA29" s="75"/>
      <c r="EB29" s="75"/>
      <c r="EC29" s="76"/>
      <c r="ED29" s="20">
        <f t="shared" si="0"/>
        <v>0</v>
      </c>
    </row>
    <row r="30" spans="1:134" s="6" customFormat="1" ht="34.5" customHeight="1" outlineLevel="1">
      <c r="A30" s="95" t="s">
        <v>97</v>
      </c>
      <c r="B30" s="96"/>
      <c r="C30" s="96"/>
      <c r="D30" s="96"/>
      <c r="E30" s="96"/>
      <c r="F30" s="96"/>
      <c r="G30" s="96"/>
      <c r="H30" s="96"/>
      <c r="I30" s="97"/>
      <c r="J30" s="5"/>
      <c r="K30" s="98" t="s">
        <v>44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7"/>
      <c r="BI30" s="83" t="s">
        <v>5</v>
      </c>
      <c r="BJ30" s="84"/>
      <c r="BK30" s="84"/>
      <c r="BL30" s="84"/>
      <c r="BM30" s="84"/>
      <c r="BN30" s="84"/>
      <c r="BO30" s="84"/>
      <c r="BP30" s="84"/>
      <c r="BQ30" s="84"/>
      <c r="BR30" s="84"/>
      <c r="BS30" s="85"/>
      <c r="BT30" s="71">
        <f>BT31+BT32</f>
        <v>7790.521407782875</v>
      </c>
      <c r="BU30" s="72"/>
      <c r="BV30" s="72"/>
      <c r="BW30" s="72"/>
      <c r="BX30" s="72"/>
      <c r="BY30" s="72"/>
      <c r="BZ30" s="72"/>
      <c r="CA30" s="72"/>
      <c r="CB30" s="72"/>
      <c r="CC30" s="73"/>
      <c r="CD30" s="71">
        <f>CD31+CD32</f>
        <v>12303.67543</v>
      </c>
      <c r="CE30" s="72"/>
      <c r="CF30" s="72"/>
      <c r="CG30" s="72"/>
      <c r="CH30" s="72"/>
      <c r="CI30" s="72"/>
      <c r="CJ30" s="72"/>
      <c r="CK30" s="72"/>
      <c r="CL30" s="72"/>
      <c r="CM30" s="73"/>
      <c r="CN30" s="99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1"/>
      <c r="DE30" s="55"/>
      <c r="DF30" s="55"/>
      <c r="DG30" s="55"/>
      <c r="DH30" s="49">
        <f t="shared" si="1"/>
        <v>0.5793134741544257</v>
      </c>
      <c r="DI30" s="49"/>
      <c r="DJ30" s="33"/>
      <c r="DK30" s="29"/>
      <c r="DL30" s="14"/>
      <c r="DM30" s="20"/>
      <c r="DT30" s="71">
        <f>DT31+DT32</f>
        <v>12303.67543</v>
      </c>
      <c r="DU30" s="72"/>
      <c r="DV30" s="72"/>
      <c r="DW30" s="72"/>
      <c r="DX30" s="72"/>
      <c r="DY30" s="72"/>
      <c r="DZ30" s="72"/>
      <c r="EA30" s="72"/>
      <c r="EB30" s="72"/>
      <c r="EC30" s="73"/>
      <c r="ED30" s="20">
        <f t="shared" si="0"/>
        <v>0</v>
      </c>
    </row>
    <row r="31" spans="1:134" s="6" customFormat="1" ht="13.5" outlineLevel="1">
      <c r="A31" s="95" t="s">
        <v>130</v>
      </c>
      <c r="B31" s="96"/>
      <c r="C31" s="96"/>
      <c r="D31" s="96"/>
      <c r="E31" s="96"/>
      <c r="F31" s="96"/>
      <c r="G31" s="96"/>
      <c r="H31" s="96"/>
      <c r="I31" s="97"/>
      <c r="J31" s="5"/>
      <c r="K31" s="98" t="s">
        <v>128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7"/>
      <c r="BI31" s="83" t="s">
        <v>5</v>
      </c>
      <c r="BJ31" s="84"/>
      <c r="BK31" s="84"/>
      <c r="BL31" s="84"/>
      <c r="BM31" s="84"/>
      <c r="BN31" s="84"/>
      <c r="BO31" s="84"/>
      <c r="BP31" s="84"/>
      <c r="BQ31" s="84"/>
      <c r="BR31" s="84"/>
      <c r="BS31" s="85"/>
      <c r="BT31" s="71">
        <f>'[1]ЕЭТ СО'!$F$40</f>
        <v>3854.298882720046</v>
      </c>
      <c r="BU31" s="72"/>
      <c r="BV31" s="72"/>
      <c r="BW31" s="72"/>
      <c r="BX31" s="72"/>
      <c r="BY31" s="72"/>
      <c r="BZ31" s="72"/>
      <c r="CA31" s="72"/>
      <c r="CB31" s="72"/>
      <c r="CC31" s="73"/>
      <c r="CD31" s="71">
        <f>'[4]ЕЭТ_СО'!$N$32</f>
        <v>4816.15377</v>
      </c>
      <c r="CE31" s="72"/>
      <c r="CF31" s="72"/>
      <c r="CG31" s="72"/>
      <c r="CH31" s="72"/>
      <c r="CI31" s="72"/>
      <c r="CJ31" s="72"/>
      <c r="CK31" s="72"/>
      <c r="CL31" s="72"/>
      <c r="CM31" s="73"/>
      <c r="CN31" s="99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1"/>
      <c r="DE31" s="55"/>
      <c r="DF31" s="55"/>
      <c r="DG31" s="55"/>
      <c r="DH31" s="49">
        <f t="shared" si="1"/>
        <v>0.24955378826282315</v>
      </c>
      <c r="DI31" s="49"/>
      <c r="DJ31" s="18"/>
      <c r="DK31" s="29"/>
      <c r="DL31" s="14"/>
      <c r="DM31" s="20"/>
      <c r="DT31" s="71">
        <f>'[2]ЕЭТ_СО'!$N$32</f>
        <v>4816.15377</v>
      </c>
      <c r="DU31" s="72"/>
      <c r="DV31" s="72"/>
      <c r="DW31" s="72"/>
      <c r="DX31" s="72"/>
      <c r="DY31" s="72"/>
      <c r="DZ31" s="72"/>
      <c r="EA31" s="72"/>
      <c r="EB31" s="72"/>
      <c r="EC31" s="73"/>
      <c r="ED31" s="20">
        <f t="shared" si="0"/>
        <v>0</v>
      </c>
    </row>
    <row r="32" spans="1:134" s="6" customFormat="1" ht="45.75" customHeight="1" outlineLevel="1">
      <c r="A32" s="95" t="s">
        <v>131</v>
      </c>
      <c r="B32" s="96"/>
      <c r="C32" s="96"/>
      <c r="D32" s="96"/>
      <c r="E32" s="96"/>
      <c r="F32" s="96"/>
      <c r="G32" s="96"/>
      <c r="H32" s="96"/>
      <c r="I32" s="97"/>
      <c r="J32" s="5"/>
      <c r="K32" s="98" t="s">
        <v>127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7"/>
      <c r="BI32" s="83" t="s">
        <v>5</v>
      </c>
      <c r="BJ32" s="84"/>
      <c r="BK32" s="84"/>
      <c r="BL32" s="84"/>
      <c r="BM32" s="84"/>
      <c r="BN32" s="84"/>
      <c r="BO32" s="84"/>
      <c r="BP32" s="84"/>
      <c r="BQ32" s="84"/>
      <c r="BR32" s="84"/>
      <c r="BS32" s="85"/>
      <c r="BT32" s="71">
        <f>'[1]ЕЭТ СО'!$F$48+'[1]ЕЭТ СО'!$F$49+'[1]ЕЭТ СО'!$F$50+'[1]ЕЭТ СО'!$F$64+'[1]ЕЭТ СО'!$F$47</f>
        <v>3936.2225250628285</v>
      </c>
      <c r="BU32" s="72"/>
      <c r="BV32" s="72"/>
      <c r="BW32" s="72"/>
      <c r="BX32" s="72"/>
      <c r="BY32" s="72"/>
      <c r="BZ32" s="72"/>
      <c r="CA32" s="72"/>
      <c r="CB32" s="72"/>
      <c r="CC32" s="73"/>
      <c r="CD32" s="71">
        <f>'[4]ЕЭТ_СО'!$N$39+'[4]ЕЭТ_СО'!$N$40+'[4]ЕЭТ_СО'!$N$41+'[4]ЕЭТ_СО'!$N$42+'[4]ЕЭТ_СО'!$N$56</f>
        <v>7487.521659999999</v>
      </c>
      <c r="CE32" s="72"/>
      <c r="CF32" s="72"/>
      <c r="CG32" s="72"/>
      <c r="CH32" s="72"/>
      <c r="CI32" s="72"/>
      <c r="CJ32" s="72"/>
      <c r="CK32" s="72"/>
      <c r="CL32" s="72"/>
      <c r="CM32" s="73"/>
      <c r="CN32" s="99" t="s">
        <v>129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1"/>
      <c r="DE32" s="55"/>
      <c r="DF32" s="55"/>
      <c r="DG32" s="55"/>
      <c r="DH32" s="49">
        <f t="shared" si="1"/>
        <v>0.9022099518828617</v>
      </c>
      <c r="DI32" s="49"/>
      <c r="DJ32" s="18"/>
      <c r="DK32" s="29"/>
      <c r="DL32" s="21"/>
      <c r="DM32" s="20"/>
      <c r="DN32" s="21"/>
      <c r="DS32" s="21"/>
      <c r="DT32" s="71">
        <f>'[2]ЕЭТ_СО'!$N$39+'[2]ЕЭТ_СО'!$N$40+'[2]ЕЭТ_СО'!$N$41+'[2]ЕЭТ_СО'!$N$42+'[2]ЕЭТ_СО'!$N$56</f>
        <v>7487.521659999999</v>
      </c>
      <c r="DU32" s="72"/>
      <c r="DV32" s="72"/>
      <c r="DW32" s="72"/>
      <c r="DX32" s="72"/>
      <c r="DY32" s="72"/>
      <c r="DZ32" s="72"/>
      <c r="EA32" s="72"/>
      <c r="EB32" s="72"/>
      <c r="EC32" s="73"/>
      <c r="ED32" s="20">
        <f t="shared" si="0"/>
        <v>0</v>
      </c>
    </row>
    <row r="33" spans="1:134" s="6" customFormat="1" ht="45" customHeight="1" outlineLevel="1">
      <c r="A33" s="95" t="s">
        <v>98</v>
      </c>
      <c r="B33" s="96"/>
      <c r="C33" s="96"/>
      <c r="D33" s="96"/>
      <c r="E33" s="96"/>
      <c r="F33" s="96"/>
      <c r="G33" s="96"/>
      <c r="H33" s="96"/>
      <c r="I33" s="97"/>
      <c r="J33" s="5"/>
      <c r="K33" s="98" t="s">
        <v>99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7"/>
      <c r="BI33" s="83" t="s">
        <v>5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5"/>
      <c r="BT33" s="74"/>
      <c r="BU33" s="75"/>
      <c r="BV33" s="75"/>
      <c r="BW33" s="75"/>
      <c r="BX33" s="75"/>
      <c r="BY33" s="75"/>
      <c r="BZ33" s="75"/>
      <c r="CA33" s="75"/>
      <c r="CB33" s="75"/>
      <c r="CC33" s="76"/>
      <c r="CD33" s="74"/>
      <c r="CE33" s="75"/>
      <c r="CF33" s="75"/>
      <c r="CG33" s="75"/>
      <c r="CH33" s="75"/>
      <c r="CI33" s="75"/>
      <c r="CJ33" s="75"/>
      <c r="CK33" s="75"/>
      <c r="CL33" s="75"/>
      <c r="CM33" s="76"/>
      <c r="CN33" s="99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1"/>
      <c r="DE33" s="55"/>
      <c r="DF33" s="55"/>
      <c r="DG33" s="55"/>
      <c r="DH33" s="49" t="e">
        <f t="shared" si="1"/>
        <v>#DIV/0!</v>
      </c>
      <c r="DI33" s="49"/>
      <c r="DJ33" s="18"/>
      <c r="DK33" s="29"/>
      <c r="DL33" s="14"/>
      <c r="DT33" s="74"/>
      <c r="DU33" s="75"/>
      <c r="DV33" s="75"/>
      <c r="DW33" s="75"/>
      <c r="DX33" s="75"/>
      <c r="DY33" s="75"/>
      <c r="DZ33" s="75"/>
      <c r="EA33" s="75"/>
      <c r="EB33" s="75"/>
      <c r="EC33" s="76"/>
      <c r="ED33" s="20">
        <f t="shared" si="0"/>
        <v>0</v>
      </c>
    </row>
    <row r="34" spans="1:134" s="6" customFormat="1" ht="49.5" customHeight="1" outlineLevel="1">
      <c r="A34" s="105" t="s">
        <v>100</v>
      </c>
      <c r="B34" s="106"/>
      <c r="C34" s="106"/>
      <c r="D34" s="106"/>
      <c r="E34" s="106"/>
      <c r="F34" s="106"/>
      <c r="G34" s="106"/>
      <c r="H34" s="106"/>
      <c r="I34" s="107"/>
      <c r="J34" s="62"/>
      <c r="K34" s="108" t="s">
        <v>101</v>
      </c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63"/>
      <c r="BI34" s="109" t="s">
        <v>5</v>
      </c>
      <c r="BJ34" s="110"/>
      <c r="BK34" s="110"/>
      <c r="BL34" s="110"/>
      <c r="BM34" s="110"/>
      <c r="BN34" s="110"/>
      <c r="BO34" s="110"/>
      <c r="BP34" s="110"/>
      <c r="BQ34" s="110"/>
      <c r="BR34" s="110"/>
      <c r="BS34" s="111"/>
      <c r="BT34" s="112"/>
      <c r="BU34" s="113"/>
      <c r="BV34" s="113"/>
      <c r="BW34" s="113"/>
      <c r="BX34" s="113"/>
      <c r="BY34" s="113"/>
      <c r="BZ34" s="113"/>
      <c r="CA34" s="113"/>
      <c r="CB34" s="113"/>
      <c r="CC34" s="114"/>
      <c r="CD34" s="115">
        <f>'[4]ЕЭТ_СО'!$N$49</f>
        <v>60122.16240833334</v>
      </c>
      <c r="CE34" s="116"/>
      <c r="CF34" s="116"/>
      <c r="CG34" s="116"/>
      <c r="CH34" s="116"/>
      <c r="CI34" s="116"/>
      <c r="CJ34" s="116"/>
      <c r="CK34" s="116"/>
      <c r="CL34" s="116"/>
      <c r="CM34" s="117"/>
      <c r="CN34" s="118" t="s">
        <v>154</v>
      </c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20"/>
      <c r="DE34" s="55"/>
      <c r="DF34" s="55"/>
      <c r="DG34" s="55"/>
      <c r="DH34" s="49" t="e">
        <f t="shared" si="1"/>
        <v>#DIV/0!</v>
      </c>
      <c r="DI34" s="18"/>
      <c r="DK34" s="29"/>
      <c r="DL34" s="14"/>
      <c r="DT34" s="71">
        <f>'[2]ЕЭТ_СО'!$N$49</f>
        <v>27385.203048333347</v>
      </c>
      <c r="DU34" s="72"/>
      <c r="DV34" s="72"/>
      <c r="DW34" s="72"/>
      <c r="DX34" s="72"/>
      <c r="DY34" s="72"/>
      <c r="DZ34" s="72"/>
      <c r="EA34" s="72"/>
      <c r="EB34" s="72"/>
      <c r="EC34" s="73"/>
      <c r="ED34" s="20">
        <f t="shared" si="0"/>
        <v>32736.95935999999</v>
      </c>
    </row>
    <row r="35" spans="1:134" s="26" customFormat="1" ht="30" customHeight="1" outlineLevel="1">
      <c r="A35" s="147" t="s">
        <v>45</v>
      </c>
      <c r="B35" s="148"/>
      <c r="C35" s="148"/>
      <c r="D35" s="148"/>
      <c r="E35" s="148"/>
      <c r="F35" s="148"/>
      <c r="G35" s="148"/>
      <c r="H35" s="148"/>
      <c r="I35" s="149"/>
      <c r="J35" s="27"/>
      <c r="K35" s="150" t="s">
        <v>46</v>
      </c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28"/>
      <c r="BI35" s="151" t="s">
        <v>5</v>
      </c>
      <c r="BJ35" s="152"/>
      <c r="BK35" s="152"/>
      <c r="BL35" s="152"/>
      <c r="BM35" s="152"/>
      <c r="BN35" s="152"/>
      <c r="BO35" s="152"/>
      <c r="BP35" s="152"/>
      <c r="BQ35" s="152"/>
      <c r="BR35" s="152"/>
      <c r="BS35" s="153"/>
      <c r="BT35" s="80">
        <f>BT36+BT37+BT38+BT39+BT40+BT41+BT42+BT43+BT44+BT45+BT47+BT48</f>
        <v>124276.37718075168</v>
      </c>
      <c r="BU35" s="81"/>
      <c r="BV35" s="81"/>
      <c r="BW35" s="81"/>
      <c r="BX35" s="81"/>
      <c r="BY35" s="81"/>
      <c r="BZ35" s="81"/>
      <c r="CA35" s="81"/>
      <c r="CB35" s="81"/>
      <c r="CC35" s="82"/>
      <c r="CD35" s="80">
        <f>CD36+CD37+CD38+CD39+CD40+CD41+CD42+CD43+CD44+CD45+CD47+CD48</f>
        <v>153741.77590320227</v>
      </c>
      <c r="CE35" s="81"/>
      <c r="CF35" s="81"/>
      <c r="CG35" s="81"/>
      <c r="CH35" s="81"/>
      <c r="CI35" s="81"/>
      <c r="CJ35" s="81"/>
      <c r="CK35" s="81"/>
      <c r="CL35" s="81"/>
      <c r="CM35" s="82"/>
      <c r="CN35" s="154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6"/>
      <c r="DE35" s="57"/>
      <c r="DF35" s="57"/>
      <c r="DG35" s="57"/>
      <c r="DH35" s="49">
        <f t="shared" si="1"/>
        <v>0.237095732840644</v>
      </c>
      <c r="DI35" s="49"/>
      <c r="DJ35" s="33"/>
      <c r="DK35" s="29"/>
      <c r="DL35" s="25"/>
      <c r="DT35" s="80">
        <f>DT36+DT37+DT38+DT39+DT40+DT41+DT42+DT43+DT44+DT45+DT47+DT48</f>
        <v>153741.77590320227</v>
      </c>
      <c r="DU35" s="81"/>
      <c r="DV35" s="81"/>
      <c r="DW35" s="81"/>
      <c r="DX35" s="81"/>
      <c r="DY35" s="81"/>
      <c r="DZ35" s="81"/>
      <c r="EA35" s="81"/>
      <c r="EB35" s="81"/>
      <c r="EC35" s="82"/>
      <c r="ED35" s="20">
        <f t="shared" si="0"/>
        <v>0</v>
      </c>
    </row>
    <row r="36" spans="1:134" s="6" customFormat="1" ht="15" customHeight="1" outlineLevel="1">
      <c r="A36" s="95" t="s">
        <v>47</v>
      </c>
      <c r="B36" s="96"/>
      <c r="C36" s="96"/>
      <c r="D36" s="96"/>
      <c r="E36" s="96"/>
      <c r="F36" s="96"/>
      <c r="G36" s="96"/>
      <c r="H36" s="96"/>
      <c r="I36" s="97"/>
      <c r="J36" s="5"/>
      <c r="K36" s="98" t="s">
        <v>48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7"/>
      <c r="BI36" s="83" t="s">
        <v>5</v>
      </c>
      <c r="BJ36" s="84"/>
      <c r="BK36" s="84"/>
      <c r="BL36" s="84"/>
      <c r="BM36" s="84"/>
      <c r="BN36" s="84"/>
      <c r="BO36" s="84"/>
      <c r="BP36" s="84"/>
      <c r="BQ36" s="84"/>
      <c r="BR36" s="84"/>
      <c r="BS36" s="85"/>
      <c r="BT36" s="74"/>
      <c r="BU36" s="75"/>
      <c r="BV36" s="75"/>
      <c r="BW36" s="75"/>
      <c r="BX36" s="75"/>
      <c r="BY36" s="75"/>
      <c r="BZ36" s="75"/>
      <c r="CA36" s="75"/>
      <c r="CB36" s="75"/>
      <c r="CC36" s="76"/>
      <c r="CD36" s="74"/>
      <c r="CE36" s="75"/>
      <c r="CF36" s="75"/>
      <c r="CG36" s="75"/>
      <c r="CH36" s="75"/>
      <c r="CI36" s="75"/>
      <c r="CJ36" s="75"/>
      <c r="CK36" s="75"/>
      <c r="CL36" s="75"/>
      <c r="CM36" s="76"/>
      <c r="CN36" s="144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6"/>
      <c r="DE36" s="58"/>
      <c r="DF36" s="58"/>
      <c r="DG36" s="58"/>
      <c r="DH36" s="49" t="e">
        <f t="shared" si="1"/>
        <v>#DIV/0!</v>
      </c>
      <c r="DI36" s="49"/>
      <c r="DJ36" s="18"/>
      <c r="DK36" s="29"/>
      <c r="DL36" s="14"/>
      <c r="DT36" s="74"/>
      <c r="DU36" s="75"/>
      <c r="DV36" s="75"/>
      <c r="DW36" s="75"/>
      <c r="DX36" s="75"/>
      <c r="DY36" s="75"/>
      <c r="DZ36" s="75"/>
      <c r="EA36" s="75"/>
      <c r="EB36" s="75"/>
      <c r="EC36" s="76"/>
      <c r="ED36" s="20">
        <f t="shared" si="0"/>
        <v>0</v>
      </c>
    </row>
    <row r="37" spans="1:134" s="6" customFormat="1" ht="45" customHeight="1" outlineLevel="1">
      <c r="A37" s="95" t="s">
        <v>49</v>
      </c>
      <c r="B37" s="96"/>
      <c r="C37" s="96"/>
      <c r="D37" s="96"/>
      <c r="E37" s="96"/>
      <c r="F37" s="96"/>
      <c r="G37" s="96"/>
      <c r="H37" s="96"/>
      <c r="I37" s="97"/>
      <c r="J37" s="5"/>
      <c r="K37" s="98" t="s">
        <v>50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7"/>
      <c r="BI37" s="83" t="s">
        <v>5</v>
      </c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74"/>
      <c r="BU37" s="75"/>
      <c r="BV37" s="75"/>
      <c r="BW37" s="75"/>
      <c r="BX37" s="75"/>
      <c r="BY37" s="75"/>
      <c r="BZ37" s="75"/>
      <c r="CA37" s="75"/>
      <c r="CB37" s="75"/>
      <c r="CC37" s="76"/>
      <c r="CD37" s="74"/>
      <c r="CE37" s="75"/>
      <c r="CF37" s="75"/>
      <c r="CG37" s="75"/>
      <c r="CH37" s="75"/>
      <c r="CI37" s="75"/>
      <c r="CJ37" s="75"/>
      <c r="CK37" s="75"/>
      <c r="CL37" s="75"/>
      <c r="CM37" s="76"/>
      <c r="CN37" s="144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6"/>
      <c r="DE37" s="58"/>
      <c r="DF37" s="58"/>
      <c r="DG37" s="58"/>
      <c r="DH37" s="49" t="e">
        <f t="shared" si="1"/>
        <v>#DIV/0!</v>
      </c>
      <c r="DI37" s="49"/>
      <c r="DJ37" s="18"/>
      <c r="DK37" s="29"/>
      <c r="DL37" s="14"/>
      <c r="DT37" s="74"/>
      <c r="DU37" s="75"/>
      <c r="DV37" s="75"/>
      <c r="DW37" s="75"/>
      <c r="DX37" s="75"/>
      <c r="DY37" s="75"/>
      <c r="DZ37" s="75"/>
      <c r="EA37" s="75"/>
      <c r="EB37" s="75"/>
      <c r="EC37" s="76"/>
      <c r="ED37" s="20">
        <f t="shared" si="0"/>
        <v>0</v>
      </c>
    </row>
    <row r="38" spans="1:134" s="6" customFormat="1" ht="40.5" customHeight="1" outlineLevel="1">
      <c r="A38" s="95" t="s">
        <v>51</v>
      </c>
      <c r="B38" s="96"/>
      <c r="C38" s="96"/>
      <c r="D38" s="96"/>
      <c r="E38" s="96"/>
      <c r="F38" s="96"/>
      <c r="G38" s="96"/>
      <c r="H38" s="96"/>
      <c r="I38" s="97"/>
      <c r="J38" s="5"/>
      <c r="K38" s="98" t="s">
        <v>52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7"/>
      <c r="BI38" s="83" t="s">
        <v>5</v>
      </c>
      <c r="BJ38" s="84"/>
      <c r="BK38" s="84"/>
      <c r="BL38" s="84"/>
      <c r="BM38" s="84"/>
      <c r="BN38" s="84"/>
      <c r="BO38" s="84"/>
      <c r="BP38" s="84"/>
      <c r="BQ38" s="84"/>
      <c r="BR38" s="84"/>
      <c r="BS38" s="85"/>
      <c r="BT38" s="71">
        <f>'[1]ЕЭТ СО'!$F$67</f>
        <v>2443.7011088473073</v>
      </c>
      <c r="BU38" s="72"/>
      <c r="BV38" s="72"/>
      <c r="BW38" s="72"/>
      <c r="BX38" s="72"/>
      <c r="BY38" s="72"/>
      <c r="BZ38" s="72"/>
      <c r="CA38" s="72"/>
      <c r="CB38" s="72"/>
      <c r="CC38" s="73"/>
      <c r="CD38" s="71">
        <f>'[4]ЕЭТ_СО'!$N$59</f>
        <v>3204.16302</v>
      </c>
      <c r="CE38" s="72"/>
      <c r="CF38" s="72"/>
      <c r="CG38" s="72"/>
      <c r="CH38" s="72"/>
      <c r="CI38" s="72"/>
      <c r="CJ38" s="72"/>
      <c r="CK38" s="72"/>
      <c r="CL38" s="72"/>
      <c r="CM38" s="73"/>
      <c r="CN38" s="102" t="s">
        <v>129</v>
      </c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4"/>
      <c r="DE38" s="55"/>
      <c r="DF38" s="55"/>
      <c r="DG38" s="55"/>
      <c r="DH38" s="49">
        <f t="shared" si="1"/>
        <v>0.31119268571736347</v>
      </c>
      <c r="DI38" s="49"/>
      <c r="DJ38" s="18"/>
      <c r="DK38" s="29"/>
      <c r="DL38" s="14"/>
      <c r="DT38" s="71">
        <f>'[2]ЕЭТ_СО'!$N$59</f>
        <v>3204.16302</v>
      </c>
      <c r="DU38" s="72"/>
      <c r="DV38" s="72"/>
      <c r="DW38" s="72"/>
      <c r="DX38" s="72"/>
      <c r="DY38" s="72"/>
      <c r="DZ38" s="72"/>
      <c r="EA38" s="72"/>
      <c r="EB38" s="72"/>
      <c r="EC38" s="73"/>
      <c r="ED38" s="20">
        <f t="shared" si="0"/>
        <v>0</v>
      </c>
    </row>
    <row r="39" spans="1:134" s="6" customFormat="1" ht="48.75" customHeight="1" outlineLevel="1">
      <c r="A39" s="95" t="s">
        <v>53</v>
      </c>
      <c r="B39" s="96"/>
      <c r="C39" s="96"/>
      <c r="D39" s="96"/>
      <c r="E39" s="96"/>
      <c r="F39" s="96"/>
      <c r="G39" s="96"/>
      <c r="H39" s="96"/>
      <c r="I39" s="97"/>
      <c r="J39" s="5"/>
      <c r="K39" s="98" t="s">
        <v>22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7"/>
      <c r="BI39" s="83" t="s">
        <v>5</v>
      </c>
      <c r="BJ39" s="84"/>
      <c r="BK39" s="84"/>
      <c r="BL39" s="84"/>
      <c r="BM39" s="84"/>
      <c r="BN39" s="84"/>
      <c r="BO39" s="84"/>
      <c r="BP39" s="84"/>
      <c r="BQ39" s="84"/>
      <c r="BR39" s="84"/>
      <c r="BS39" s="85"/>
      <c r="BT39" s="71">
        <f>'[1]ЕЭТ СО'!$F$73</f>
        <v>24611.742455467258</v>
      </c>
      <c r="BU39" s="72"/>
      <c r="BV39" s="72"/>
      <c r="BW39" s="72"/>
      <c r="BX39" s="72"/>
      <c r="BY39" s="72"/>
      <c r="BZ39" s="72"/>
      <c r="CA39" s="72"/>
      <c r="CB39" s="72"/>
      <c r="CC39" s="73"/>
      <c r="CD39" s="71">
        <f>'[4]ЕЭТ_СО'!$N$64</f>
        <v>26158.21794</v>
      </c>
      <c r="CE39" s="72"/>
      <c r="CF39" s="72"/>
      <c r="CG39" s="72"/>
      <c r="CH39" s="72"/>
      <c r="CI39" s="72"/>
      <c r="CJ39" s="72"/>
      <c r="CK39" s="72"/>
      <c r="CL39" s="72"/>
      <c r="CM39" s="73"/>
      <c r="CN39" s="99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1"/>
      <c r="DE39" s="55"/>
      <c r="DF39" s="55"/>
      <c r="DG39" s="55"/>
      <c r="DH39" s="49">
        <f t="shared" si="1"/>
        <v>0.06283486377817216</v>
      </c>
      <c r="DI39" s="49"/>
      <c r="DJ39" s="18"/>
      <c r="DK39" s="29"/>
      <c r="DL39" s="14"/>
      <c r="DT39" s="71">
        <f>'[2]ЕЭТ_СО'!$N$64</f>
        <v>26158.21794</v>
      </c>
      <c r="DU39" s="72"/>
      <c r="DV39" s="72"/>
      <c r="DW39" s="72"/>
      <c r="DX39" s="72"/>
      <c r="DY39" s="72"/>
      <c r="DZ39" s="72"/>
      <c r="EA39" s="72"/>
      <c r="EB39" s="72"/>
      <c r="EC39" s="73"/>
      <c r="ED39" s="20">
        <f t="shared" si="0"/>
        <v>0</v>
      </c>
    </row>
    <row r="40" spans="1:134" s="6" customFormat="1" ht="45" customHeight="1" outlineLevel="1">
      <c r="A40" s="95" t="s">
        <v>54</v>
      </c>
      <c r="B40" s="96"/>
      <c r="C40" s="96"/>
      <c r="D40" s="96"/>
      <c r="E40" s="96"/>
      <c r="F40" s="96"/>
      <c r="G40" s="96"/>
      <c r="H40" s="96"/>
      <c r="I40" s="97"/>
      <c r="J40" s="5"/>
      <c r="K40" s="98" t="s">
        <v>102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7"/>
      <c r="BI40" s="83" t="s">
        <v>5</v>
      </c>
      <c r="BJ40" s="84"/>
      <c r="BK40" s="84"/>
      <c r="BL40" s="84"/>
      <c r="BM40" s="84"/>
      <c r="BN40" s="84"/>
      <c r="BO40" s="84"/>
      <c r="BP40" s="84"/>
      <c r="BQ40" s="84"/>
      <c r="BR40" s="84"/>
      <c r="BS40" s="85"/>
      <c r="BT40" s="74"/>
      <c r="BU40" s="75"/>
      <c r="BV40" s="75"/>
      <c r="BW40" s="75"/>
      <c r="BX40" s="75"/>
      <c r="BY40" s="75"/>
      <c r="BZ40" s="75"/>
      <c r="CA40" s="75"/>
      <c r="CB40" s="75"/>
      <c r="CC40" s="76"/>
      <c r="CD40" s="74"/>
      <c r="CE40" s="75"/>
      <c r="CF40" s="75"/>
      <c r="CG40" s="75"/>
      <c r="CH40" s="75"/>
      <c r="CI40" s="75"/>
      <c r="CJ40" s="75"/>
      <c r="CK40" s="75"/>
      <c r="CL40" s="75"/>
      <c r="CM40" s="76"/>
      <c r="CN40" s="99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1"/>
      <c r="DE40" s="55"/>
      <c r="DF40" s="55"/>
      <c r="DG40" s="55"/>
      <c r="DH40" s="49" t="e">
        <f t="shared" si="1"/>
        <v>#DIV/0!</v>
      </c>
      <c r="DI40" s="49"/>
      <c r="DJ40" s="18"/>
      <c r="DK40" s="29"/>
      <c r="DL40" s="14"/>
      <c r="DT40" s="74"/>
      <c r="DU40" s="75"/>
      <c r="DV40" s="75"/>
      <c r="DW40" s="75"/>
      <c r="DX40" s="75"/>
      <c r="DY40" s="75"/>
      <c r="DZ40" s="75"/>
      <c r="EA40" s="75"/>
      <c r="EB40" s="75"/>
      <c r="EC40" s="76"/>
      <c r="ED40" s="20">
        <f t="shared" si="0"/>
        <v>0</v>
      </c>
    </row>
    <row r="41" spans="1:134" s="6" customFormat="1" ht="94.5" customHeight="1" outlineLevel="1">
      <c r="A41" s="95" t="s">
        <v>55</v>
      </c>
      <c r="B41" s="96"/>
      <c r="C41" s="96"/>
      <c r="D41" s="96"/>
      <c r="E41" s="96"/>
      <c r="F41" s="96"/>
      <c r="G41" s="96"/>
      <c r="H41" s="96"/>
      <c r="I41" s="97"/>
      <c r="J41" s="5"/>
      <c r="K41" s="98" t="s">
        <v>103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7"/>
      <c r="BI41" s="83" t="s">
        <v>5</v>
      </c>
      <c r="BJ41" s="84"/>
      <c r="BK41" s="84"/>
      <c r="BL41" s="84"/>
      <c r="BM41" s="84"/>
      <c r="BN41" s="84"/>
      <c r="BO41" s="84"/>
      <c r="BP41" s="84"/>
      <c r="BQ41" s="84"/>
      <c r="BR41" s="84"/>
      <c r="BS41" s="85"/>
      <c r="BT41" s="71">
        <f>'[1]ЕЭТ СО'!$F$76</f>
        <v>53169.11192707811</v>
      </c>
      <c r="BU41" s="72"/>
      <c r="BV41" s="72"/>
      <c r="BW41" s="72"/>
      <c r="BX41" s="72"/>
      <c r="BY41" s="72"/>
      <c r="BZ41" s="72"/>
      <c r="CA41" s="72"/>
      <c r="CB41" s="72"/>
      <c r="CC41" s="73"/>
      <c r="CD41" s="71">
        <f>'[4]ЕЭТ_СО'!$N$67</f>
        <v>74828.846</v>
      </c>
      <c r="CE41" s="72"/>
      <c r="CF41" s="72"/>
      <c r="CG41" s="72"/>
      <c r="CH41" s="72"/>
      <c r="CI41" s="72"/>
      <c r="CJ41" s="72"/>
      <c r="CK41" s="72"/>
      <c r="CL41" s="72"/>
      <c r="CM41" s="73"/>
      <c r="CN41" s="99" t="s">
        <v>155</v>
      </c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1"/>
      <c r="DE41" s="55"/>
      <c r="DF41" s="55"/>
      <c r="DG41" s="55"/>
      <c r="DH41" s="49">
        <f t="shared" si="1"/>
        <v>0.40737438125030945</v>
      </c>
      <c r="DI41" s="49"/>
      <c r="DJ41" s="33">
        <v>53169.1119270781</v>
      </c>
      <c r="DK41" s="29"/>
      <c r="DL41" s="14"/>
      <c r="DT41" s="71">
        <f>'[2]ЕЭТ_СО'!$N$67</f>
        <v>74828.846</v>
      </c>
      <c r="DU41" s="72"/>
      <c r="DV41" s="72"/>
      <c r="DW41" s="72"/>
      <c r="DX41" s="72"/>
      <c r="DY41" s="72"/>
      <c r="DZ41" s="72"/>
      <c r="EA41" s="72"/>
      <c r="EB41" s="72"/>
      <c r="EC41" s="73"/>
      <c r="ED41" s="20">
        <f t="shared" si="0"/>
        <v>0</v>
      </c>
    </row>
    <row r="42" spans="1:134" s="6" customFormat="1" ht="53.25" customHeight="1" outlineLevel="1">
      <c r="A42" s="95" t="s">
        <v>56</v>
      </c>
      <c r="B42" s="96"/>
      <c r="C42" s="96"/>
      <c r="D42" s="96"/>
      <c r="E42" s="96"/>
      <c r="F42" s="96"/>
      <c r="G42" s="96"/>
      <c r="H42" s="96"/>
      <c r="I42" s="97"/>
      <c r="J42" s="5"/>
      <c r="K42" s="98" t="s">
        <v>104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7"/>
      <c r="BI42" s="83" t="s">
        <v>5</v>
      </c>
      <c r="BJ42" s="84"/>
      <c r="BK42" s="84"/>
      <c r="BL42" s="84"/>
      <c r="BM42" s="84"/>
      <c r="BN42" s="84"/>
      <c r="BO42" s="84"/>
      <c r="BP42" s="84"/>
      <c r="BQ42" s="84"/>
      <c r="BR42" s="84"/>
      <c r="BS42" s="85"/>
      <c r="BT42" s="71">
        <f>'[1]ЕЭТ СО'!$F$77</f>
        <v>26000</v>
      </c>
      <c r="BU42" s="72"/>
      <c r="BV42" s="72"/>
      <c r="BW42" s="72"/>
      <c r="BX42" s="72"/>
      <c r="BY42" s="72"/>
      <c r="BZ42" s="72"/>
      <c r="CA42" s="72"/>
      <c r="CB42" s="72"/>
      <c r="CC42" s="73"/>
      <c r="CD42" s="71">
        <f>'[4]ЕЭТ_СО'!$N$68</f>
        <v>25975.00772292191</v>
      </c>
      <c r="CE42" s="72"/>
      <c r="CF42" s="72"/>
      <c r="CG42" s="72"/>
      <c r="CH42" s="72"/>
      <c r="CI42" s="72"/>
      <c r="CJ42" s="72"/>
      <c r="CK42" s="72"/>
      <c r="CL42" s="72"/>
      <c r="CM42" s="73"/>
      <c r="CN42" s="99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1"/>
      <c r="DE42" s="55"/>
      <c r="DF42" s="55"/>
      <c r="DG42" s="55"/>
      <c r="DH42" s="49">
        <f t="shared" si="1"/>
        <v>-0.0009612414260804503</v>
      </c>
      <c r="DI42" s="49"/>
      <c r="DJ42" s="18"/>
      <c r="DK42" s="29"/>
      <c r="DL42" s="14"/>
      <c r="DT42" s="71">
        <f>'[2]ЕЭТ_СО'!$N$68</f>
        <v>25975.00772292191</v>
      </c>
      <c r="DU42" s="72"/>
      <c r="DV42" s="72"/>
      <c r="DW42" s="72"/>
      <c r="DX42" s="72"/>
      <c r="DY42" s="72"/>
      <c r="DZ42" s="72"/>
      <c r="EA42" s="72"/>
      <c r="EB42" s="72"/>
      <c r="EC42" s="73"/>
      <c r="ED42" s="20">
        <f t="shared" si="0"/>
        <v>0</v>
      </c>
    </row>
    <row r="43" spans="1:134" s="6" customFormat="1" ht="43.5" customHeight="1" outlineLevel="1">
      <c r="A43" s="95" t="s">
        <v>60</v>
      </c>
      <c r="B43" s="96"/>
      <c r="C43" s="96"/>
      <c r="D43" s="96"/>
      <c r="E43" s="96"/>
      <c r="F43" s="96"/>
      <c r="G43" s="96"/>
      <c r="H43" s="96"/>
      <c r="I43" s="97"/>
      <c r="J43" s="5"/>
      <c r="K43" s="98" t="s">
        <v>23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7"/>
      <c r="BI43" s="83" t="s">
        <v>5</v>
      </c>
      <c r="BJ43" s="84"/>
      <c r="BK43" s="84"/>
      <c r="BL43" s="84"/>
      <c r="BM43" s="84"/>
      <c r="BN43" s="84"/>
      <c r="BO43" s="84"/>
      <c r="BP43" s="84"/>
      <c r="BQ43" s="84"/>
      <c r="BR43" s="84"/>
      <c r="BS43" s="85"/>
      <c r="BT43" s="71">
        <f>'[1]ЕЭТ СО'!$F$75</f>
        <v>6500</v>
      </c>
      <c r="BU43" s="72"/>
      <c r="BV43" s="72"/>
      <c r="BW43" s="72"/>
      <c r="BX43" s="72"/>
      <c r="BY43" s="72"/>
      <c r="BZ43" s="72"/>
      <c r="CA43" s="72"/>
      <c r="CB43" s="72"/>
      <c r="CC43" s="73"/>
      <c r="CD43" s="71">
        <f>'[4]ЕЭТ_СО'!$N$66</f>
        <v>10524.651781816001</v>
      </c>
      <c r="CE43" s="72"/>
      <c r="CF43" s="72"/>
      <c r="CG43" s="72"/>
      <c r="CH43" s="72"/>
      <c r="CI43" s="72"/>
      <c r="CJ43" s="72"/>
      <c r="CK43" s="72"/>
      <c r="CL43" s="72"/>
      <c r="CM43" s="73"/>
      <c r="CN43" s="102" t="s">
        <v>129</v>
      </c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4"/>
      <c r="DE43" s="55"/>
      <c r="DF43" s="55"/>
      <c r="DG43" s="55"/>
      <c r="DH43" s="49">
        <f t="shared" si="1"/>
        <v>0.6191771972024618</v>
      </c>
      <c r="DI43" s="49"/>
      <c r="DJ43" s="33"/>
      <c r="DK43" s="29"/>
      <c r="DL43" s="14"/>
      <c r="DT43" s="71">
        <f>'[2]ЕЭТ_СО'!$N$66</f>
        <v>10524.651781816001</v>
      </c>
      <c r="DU43" s="72"/>
      <c r="DV43" s="72"/>
      <c r="DW43" s="72"/>
      <c r="DX43" s="72"/>
      <c r="DY43" s="72"/>
      <c r="DZ43" s="72"/>
      <c r="EA43" s="72"/>
      <c r="EB43" s="72"/>
      <c r="EC43" s="73"/>
      <c r="ED43" s="20">
        <f t="shared" si="0"/>
        <v>0</v>
      </c>
    </row>
    <row r="44" spans="1:134" s="6" customFormat="1" ht="53.25" customHeight="1" outlineLevel="1">
      <c r="A44" s="95" t="s">
        <v>105</v>
      </c>
      <c r="B44" s="96"/>
      <c r="C44" s="96"/>
      <c r="D44" s="96"/>
      <c r="E44" s="96"/>
      <c r="F44" s="96"/>
      <c r="G44" s="96"/>
      <c r="H44" s="96"/>
      <c r="I44" s="97"/>
      <c r="J44" s="5"/>
      <c r="K44" s="98" t="s">
        <v>24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7"/>
      <c r="BI44" s="83" t="s">
        <v>5</v>
      </c>
      <c r="BJ44" s="84"/>
      <c r="BK44" s="84"/>
      <c r="BL44" s="84"/>
      <c r="BM44" s="84"/>
      <c r="BN44" s="84"/>
      <c r="BO44" s="84"/>
      <c r="BP44" s="84"/>
      <c r="BQ44" s="84"/>
      <c r="BR44" s="84"/>
      <c r="BS44" s="85"/>
      <c r="BT44" s="71">
        <f>'[1]ЕЭТ СО'!$F$68</f>
        <v>7162.055909358993</v>
      </c>
      <c r="BU44" s="72"/>
      <c r="BV44" s="72"/>
      <c r="BW44" s="72"/>
      <c r="BX44" s="72"/>
      <c r="BY44" s="72"/>
      <c r="BZ44" s="72"/>
      <c r="CA44" s="72"/>
      <c r="CB44" s="72"/>
      <c r="CC44" s="73"/>
      <c r="CD44" s="71">
        <f>'[4]ЕЭТ_СО'!$N$60</f>
        <v>8540.68484846437</v>
      </c>
      <c r="CE44" s="72"/>
      <c r="CF44" s="72"/>
      <c r="CG44" s="72"/>
      <c r="CH44" s="72"/>
      <c r="CI44" s="72"/>
      <c r="CJ44" s="72"/>
      <c r="CK44" s="72"/>
      <c r="CL44" s="72"/>
      <c r="CM44" s="73"/>
      <c r="CN44" s="99" t="s">
        <v>154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1"/>
      <c r="DE44" s="55"/>
      <c r="DF44" s="55"/>
      <c r="DG44" s="55"/>
      <c r="DH44" s="49">
        <f t="shared" si="1"/>
        <v>0.19249066979550644</v>
      </c>
      <c r="DI44" s="49"/>
      <c r="DJ44" s="18"/>
      <c r="DK44" s="29"/>
      <c r="DL44" s="14"/>
      <c r="DT44" s="71">
        <f>'[2]ЕЭТ_СО'!$N$60</f>
        <v>8540.68484846437</v>
      </c>
      <c r="DU44" s="72"/>
      <c r="DV44" s="72"/>
      <c r="DW44" s="72"/>
      <c r="DX44" s="72"/>
      <c r="DY44" s="72"/>
      <c r="DZ44" s="72"/>
      <c r="EA44" s="72"/>
      <c r="EB44" s="72"/>
      <c r="EC44" s="73"/>
      <c r="ED44" s="20">
        <f t="shared" si="0"/>
        <v>0</v>
      </c>
    </row>
    <row r="45" spans="1:134" s="6" customFormat="1" ht="72.75" customHeight="1" outlineLevel="1">
      <c r="A45" s="95" t="s">
        <v>106</v>
      </c>
      <c r="B45" s="96"/>
      <c r="C45" s="96"/>
      <c r="D45" s="96"/>
      <c r="E45" s="96"/>
      <c r="F45" s="96"/>
      <c r="G45" s="96"/>
      <c r="H45" s="96"/>
      <c r="I45" s="97"/>
      <c r="J45" s="5"/>
      <c r="K45" s="98" t="s">
        <v>57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7"/>
      <c r="BI45" s="83" t="s">
        <v>5</v>
      </c>
      <c r="BJ45" s="84"/>
      <c r="BK45" s="84"/>
      <c r="BL45" s="84"/>
      <c r="BM45" s="84"/>
      <c r="BN45" s="84"/>
      <c r="BO45" s="84"/>
      <c r="BP45" s="84"/>
      <c r="BQ45" s="84"/>
      <c r="BR45" s="84"/>
      <c r="BS45" s="85"/>
      <c r="BT45" s="74"/>
      <c r="BU45" s="75"/>
      <c r="BV45" s="75"/>
      <c r="BW45" s="75"/>
      <c r="BX45" s="75"/>
      <c r="BY45" s="75"/>
      <c r="BZ45" s="75"/>
      <c r="CA45" s="75"/>
      <c r="CB45" s="75"/>
      <c r="CC45" s="76"/>
      <c r="CD45" s="74"/>
      <c r="CE45" s="75"/>
      <c r="CF45" s="75"/>
      <c r="CG45" s="75"/>
      <c r="CH45" s="75"/>
      <c r="CI45" s="75"/>
      <c r="CJ45" s="75"/>
      <c r="CK45" s="75"/>
      <c r="CL45" s="75"/>
      <c r="CM45" s="76"/>
      <c r="CN45" s="99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1"/>
      <c r="DE45" s="55"/>
      <c r="DF45" s="55"/>
      <c r="DG45" s="55"/>
      <c r="DH45" s="49" t="e">
        <f t="shared" si="1"/>
        <v>#DIV/0!</v>
      </c>
      <c r="DI45" s="49"/>
      <c r="DJ45" s="18"/>
      <c r="DK45" s="29"/>
      <c r="DL45" s="14"/>
      <c r="DT45" s="74"/>
      <c r="DU45" s="75"/>
      <c r="DV45" s="75"/>
      <c r="DW45" s="75"/>
      <c r="DX45" s="75"/>
      <c r="DY45" s="75"/>
      <c r="DZ45" s="75"/>
      <c r="EA45" s="75"/>
      <c r="EB45" s="75"/>
      <c r="EC45" s="76"/>
      <c r="ED45" s="20">
        <f t="shared" si="0"/>
        <v>0</v>
      </c>
    </row>
    <row r="46" spans="1:134" s="6" customFormat="1" ht="30" customHeight="1" outlineLevel="1">
      <c r="A46" s="95" t="s">
        <v>107</v>
      </c>
      <c r="B46" s="96"/>
      <c r="C46" s="96"/>
      <c r="D46" s="96"/>
      <c r="E46" s="96"/>
      <c r="F46" s="96"/>
      <c r="G46" s="96"/>
      <c r="H46" s="96"/>
      <c r="I46" s="97"/>
      <c r="J46" s="5"/>
      <c r="K46" s="98" t="s">
        <v>58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7"/>
      <c r="BI46" s="83" t="s">
        <v>59</v>
      </c>
      <c r="BJ46" s="84"/>
      <c r="BK46" s="84"/>
      <c r="BL46" s="84"/>
      <c r="BM46" s="84"/>
      <c r="BN46" s="84"/>
      <c r="BO46" s="84"/>
      <c r="BP46" s="84"/>
      <c r="BQ46" s="84"/>
      <c r="BR46" s="84"/>
      <c r="BS46" s="85"/>
      <c r="BT46" s="74"/>
      <c r="BU46" s="75"/>
      <c r="BV46" s="75"/>
      <c r="BW46" s="75"/>
      <c r="BX46" s="75"/>
      <c r="BY46" s="75"/>
      <c r="BZ46" s="75"/>
      <c r="CA46" s="75"/>
      <c r="CB46" s="75"/>
      <c r="CC46" s="76"/>
      <c r="CD46" s="74"/>
      <c r="CE46" s="75"/>
      <c r="CF46" s="75"/>
      <c r="CG46" s="75"/>
      <c r="CH46" s="75"/>
      <c r="CI46" s="75"/>
      <c r="CJ46" s="75"/>
      <c r="CK46" s="75"/>
      <c r="CL46" s="75"/>
      <c r="CM46" s="76"/>
      <c r="CN46" s="99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1"/>
      <c r="DE46" s="55"/>
      <c r="DF46" s="55"/>
      <c r="DG46" s="55"/>
      <c r="DH46" s="49" t="e">
        <f t="shared" si="1"/>
        <v>#DIV/0!</v>
      </c>
      <c r="DI46" s="49"/>
      <c r="DJ46" s="18"/>
      <c r="DK46" s="29"/>
      <c r="DL46" s="14"/>
      <c r="DT46" s="74"/>
      <c r="DU46" s="75"/>
      <c r="DV46" s="75"/>
      <c r="DW46" s="75"/>
      <c r="DX46" s="75"/>
      <c r="DY46" s="75"/>
      <c r="DZ46" s="75"/>
      <c r="EA46" s="75"/>
      <c r="EB46" s="75"/>
      <c r="EC46" s="76"/>
      <c r="ED46" s="20">
        <f t="shared" si="0"/>
        <v>0</v>
      </c>
    </row>
    <row r="47" spans="1:134" s="6" customFormat="1" ht="111.75" customHeight="1" outlineLevel="1">
      <c r="A47" s="95" t="s">
        <v>108</v>
      </c>
      <c r="B47" s="96"/>
      <c r="C47" s="96"/>
      <c r="D47" s="96"/>
      <c r="E47" s="96"/>
      <c r="F47" s="96"/>
      <c r="G47" s="96"/>
      <c r="H47" s="96"/>
      <c r="I47" s="97"/>
      <c r="J47" s="5"/>
      <c r="K47" s="98" t="s">
        <v>61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7"/>
      <c r="BI47" s="83" t="s">
        <v>5</v>
      </c>
      <c r="BJ47" s="84"/>
      <c r="BK47" s="84"/>
      <c r="BL47" s="84"/>
      <c r="BM47" s="84"/>
      <c r="BN47" s="84"/>
      <c r="BO47" s="84"/>
      <c r="BP47" s="84"/>
      <c r="BQ47" s="84"/>
      <c r="BR47" s="84"/>
      <c r="BS47" s="85"/>
      <c r="BT47" s="74"/>
      <c r="BU47" s="75"/>
      <c r="BV47" s="75"/>
      <c r="BW47" s="75"/>
      <c r="BX47" s="75"/>
      <c r="BY47" s="75"/>
      <c r="BZ47" s="75"/>
      <c r="CA47" s="75"/>
      <c r="CB47" s="75"/>
      <c r="CC47" s="76"/>
      <c r="CD47" s="74"/>
      <c r="CE47" s="75"/>
      <c r="CF47" s="75"/>
      <c r="CG47" s="75"/>
      <c r="CH47" s="75"/>
      <c r="CI47" s="75"/>
      <c r="CJ47" s="75"/>
      <c r="CK47" s="75"/>
      <c r="CL47" s="75"/>
      <c r="CM47" s="76"/>
      <c r="CN47" s="99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1"/>
      <c r="DE47" s="55"/>
      <c r="DF47" s="55"/>
      <c r="DG47" s="55"/>
      <c r="DH47" s="49" t="e">
        <f t="shared" si="1"/>
        <v>#DIV/0!</v>
      </c>
      <c r="DI47" s="49"/>
      <c r="DJ47" s="18"/>
      <c r="DK47" s="29"/>
      <c r="DL47" s="14"/>
      <c r="DT47" s="74"/>
      <c r="DU47" s="75"/>
      <c r="DV47" s="75"/>
      <c r="DW47" s="75"/>
      <c r="DX47" s="75"/>
      <c r="DY47" s="75"/>
      <c r="DZ47" s="75"/>
      <c r="EA47" s="75"/>
      <c r="EB47" s="75"/>
      <c r="EC47" s="76"/>
      <c r="ED47" s="20">
        <f t="shared" si="0"/>
        <v>0</v>
      </c>
    </row>
    <row r="48" spans="1:134" s="6" customFormat="1" ht="54" customHeight="1" outlineLevel="1">
      <c r="A48" s="95" t="s">
        <v>109</v>
      </c>
      <c r="B48" s="96"/>
      <c r="C48" s="96"/>
      <c r="D48" s="96"/>
      <c r="E48" s="96"/>
      <c r="F48" s="96"/>
      <c r="G48" s="96"/>
      <c r="H48" s="96"/>
      <c r="I48" s="97"/>
      <c r="J48" s="5"/>
      <c r="K48" s="98" t="s">
        <v>110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7"/>
      <c r="BI48" s="83" t="s">
        <v>5</v>
      </c>
      <c r="BJ48" s="84"/>
      <c r="BK48" s="84"/>
      <c r="BL48" s="84"/>
      <c r="BM48" s="84"/>
      <c r="BN48" s="84"/>
      <c r="BO48" s="84"/>
      <c r="BP48" s="84"/>
      <c r="BQ48" s="84"/>
      <c r="BR48" s="84"/>
      <c r="BS48" s="85"/>
      <c r="BT48" s="71">
        <f>'[1]ЕЭТ СО'!$F$66</f>
        <v>4389.765780000001</v>
      </c>
      <c r="BU48" s="72"/>
      <c r="BV48" s="72"/>
      <c r="BW48" s="72"/>
      <c r="BX48" s="72"/>
      <c r="BY48" s="72"/>
      <c r="BZ48" s="72"/>
      <c r="CA48" s="72"/>
      <c r="CB48" s="72"/>
      <c r="CC48" s="73"/>
      <c r="CD48" s="71">
        <f>'[4]ЕЭТ_СО'!$N$58</f>
        <v>4510.204589999999</v>
      </c>
      <c r="CE48" s="72"/>
      <c r="CF48" s="72"/>
      <c r="CG48" s="72"/>
      <c r="CH48" s="72"/>
      <c r="CI48" s="72"/>
      <c r="CJ48" s="72"/>
      <c r="CK48" s="72"/>
      <c r="CL48" s="72"/>
      <c r="CM48" s="73"/>
      <c r="CN48" s="99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1"/>
      <c r="DE48" s="55"/>
      <c r="DF48" s="55"/>
      <c r="DG48" s="55"/>
      <c r="DH48" s="49">
        <f t="shared" si="1"/>
        <v>0.027436272465543476</v>
      </c>
      <c r="DI48" s="49"/>
      <c r="DJ48" s="18"/>
      <c r="DK48" s="29"/>
      <c r="DL48" s="14"/>
      <c r="DT48" s="71">
        <f>'[2]ЕЭТ_СО'!$N$58</f>
        <v>4510.204589999999</v>
      </c>
      <c r="DU48" s="72"/>
      <c r="DV48" s="72"/>
      <c r="DW48" s="72"/>
      <c r="DX48" s="72"/>
      <c r="DY48" s="72"/>
      <c r="DZ48" s="72"/>
      <c r="EA48" s="72"/>
      <c r="EB48" s="72"/>
      <c r="EC48" s="73"/>
      <c r="ED48" s="20">
        <f t="shared" si="0"/>
        <v>0</v>
      </c>
    </row>
    <row r="49" spans="1:134" s="26" customFormat="1" ht="78" customHeight="1" outlineLevel="1">
      <c r="A49" s="140" t="s">
        <v>15</v>
      </c>
      <c r="B49" s="141"/>
      <c r="C49" s="141"/>
      <c r="D49" s="141"/>
      <c r="E49" s="141"/>
      <c r="F49" s="141"/>
      <c r="G49" s="141"/>
      <c r="H49" s="141"/>
      <c r="I49" s="142"/>
      <c r="J49" s="22"/>
      <c r="K49" s="143" t="s">
        <v>25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24"/>
      <c r="BI49" s="89" t="s">
        <v>5</v>
      </c>
      <c r="BJ49" s="90"/>
      <c r="BK49" s="90"/>
      <c r="BL49" s="90"/>
      <c r="BM49" s="90"/>
      <c r="BN49" s="90"/>
      <c r="BO49" s="90"/>
      <c r="BP49" s="90"/>
      <c r="BQ49" s="90"/>
      <c r="BR49" s="90"/>
      <c r="BS49" s="91"/>
      <c r="BT49" s="71">
        <f>'[1]ЕЭТ СО'!$F$94</f>
        <v>595.4325644185178</v>
      </c>
      <c r="BU49" s="72"/>
      <c r="BV49" s="72"/>
      <c r="BW49" s="72"/>
      <c r="BX49" s="72"/>
      <c r="BY49" s="72"/>
      <c r="BZ49" s="72"/>
      <c r="CA49" s="72"/>
      <c r="CB49" s="72"/>
      <c r="CC49" s="73"/>
      <c r="CD49" s="115">
        <f>'[4]ЕЭТ_СО'!$N$85</f>
        <v>-96356.59581653558</v>
      </c>
      <c r="CE49" s="116"/>
      <c r="CF49" s="116"/>
      <c r="CG49" s="116"/>
      <c r="CH49" s="116"/>
      <c r="CI49" s="116"/>
      <c r="CJ49" s="116"/>
      <c r="CK49" s="116"/>
      <c r="CL49" s="116"/>
      <c r="CM49" s="117"/>
      <c r="CN49" s="99" t="s">
        <v>154</v>
      </c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1"/>
      <c r="DE49" s="55"/>
      <c r="DF49" s="55"/>
      <c r="DG49" s="55"/>
      <c r="DH49" s="49">
        <f t="shared" si="1"/>
        <v>-162.82621101792552</v>
      </c>
      <c r="DI49" s="49"/>
      <c r="DJ49" s="18"/>
      <c r="DK49" s="29"/>
      <c r="DL49" s="25"/>
      <c r="DT49" s="71">
        <f>'[2]ЕЭТ_СО'!$N$85</f>
        <v>-63619.63645653555</v>
      </c>
      <c r="DU49" s="72"/>
      <c r="DV49" s="72"/>
      <c r="DW49" s="72"/>
      <c r="DX49" s="72"/>
      <c r="DY49" s="72"/>
      <c r="DZ49" s="72"/>
      <c r="EA49" s="72"/>
      <c r="EB49" s="72"/>
      <c r="EC49" s="73"/>
      <c r="ED49" s="20">
        <f t="shared" si="0"/>
        <v>-32736.959360000037</v>
      </c>
    </row>
    <row r="50" spans="1:134" s="6" customFormat="1" ht="77.25" customHeight="1" outlineLevel="1">
      <c r="A50" s="95" t="s">
        <v>16</v>
      </c>
      <c r="B50" s="96"/>
      <c r="C50" s="96"/>
      <c r="D50" s="96"/>
      <c r="E50" s="96"/>
      <c r="F50" s="96"/>
      <c r="G50" s="96"/>
      <c r="H50" s="96"/>
      <c r="I50" s="97"/>
      <c r="J50" s="5"/>
      <c r="K50" s="98" t="s">
        <v>134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7"/>
      <c r="BI50" s="83" t="s">
        <v>5</v>
      </c>
      <c r="BJ50" s="84"/>
      <c r="BK50" s="84"/>
      <c r="BL50" s="84"/>
      <c r="BM50" s="84"/>
      <c r="BN50" s="84"/>
      <c r="BO50" s="84"/>
      <c r="BP50" s="84"/>
      <c r="BQ50" s="84"/>
      <c r="BR50" s="84"/>
      <c r="BS50" s="85"/>
      <c r="BT50" s="71">
        <f>BT22+BT26+BT24</f>
        <v>23200.932042423105</v>
      </c>
      <c r="BU50" s="72"/>
      <c r="BV50" s="72"/>
      <c r="BW50" s="72"/>
      <c r="BX50" s="72"/>
      <c r="BY50" s="72"/>
      <c r="BZ50" s="72"/>
      <c r="CA50" s="72"/>
      <c r="CB50" s="72"/>
      <c r="CC50" s="73"/>
      <c r="CD50" s="71">
        <f>CD22+CD26+CD24</f>
        <v>23076.756800000003</v>
      </c>
      <c r="CE50" s="72"/>
      <c r="CF50" s="72"/>
      <c r="CG50" s="72"/>
      <c r="CH50" s="72"/>
      <c r="CI50" s="72"/>
      <c r="CJ50" s="72"/>
      <c r="CK50" s="72"/>
      <c r="CL50" s="72"/>
      <c r="CM50" s="73"/>
      <c r="CN50" s="99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1"/>
      <c r="DE50" s="55"/>
      <c r="DF50" s="55"/>
      <c r="DG50" s="55"/>
      <c r="DH50" s="49">
        <f t="shared" si="1"/>
        <v>-0.005352166119707902</v>
      </c>
      <c r="DI50" s="49"/>
      <c r="DJ50" s="18" t="b">
        <f>CD50=DM7</f>
        <v>1</v>
      </c>
      <c r="DL50" s="14"/>
      <c r="DT50" s="71">
        <f>DT22+DT26+DT24</f>
        <v>23076.756800000003</v>
      </c>
      <c r="DU50" s="72"/>
      <c r="DV50" s="72"/>
      <c r="DW50" s="72"/>
      <c r="DX50" s="72"/>
      <c r="DY50" s="72"/>
      <c r="DZ50" s="72"/>
      <c r="EA50" s="72"/>
      <c r="EB50" s="72"/>
      <c r="EC50" s="73"/>
      <c r="ED50" s="20">
        <f t="shared" si="0"/>
        <v>0</v>
      </c>
    </row>
    <row r="51" spans="1:134" s="6" customFormat="1" ht="72" customHeight="1" outlineLevel="1">
      <c r="A51" s="95" t="s">
        <v>17</v>
      </c>
      <c r="B51" s="96"/>
      <c r="C51" s="96"/>
      <c r="D51" s="96"/>
      <c r="E51" s="96"/>
      <c r="F51" s="96"/>
      <c r="G51" s="96"/>
      <c r="H51" s="96"/>
      <c r="I51" s="97"/>
      <c r="J51" s="5"/>
      <c r="K51" s="98" t="s">
        <v>62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7"/>
      <c r="BI51" s="83" t="s">
        <v>5</v>
      </c>
      <c r="BJ51" s="84"/>
      <c r="BK51" s="84"/>
      <c r="BL51" s="84"/>
      <c r="BM51" s="84"/>
      <c r="BN51" s="84"/>
      <c r="BO51" s="84"/>
      <c r="BP51" s="84"/>
      <c r="BQ51" s="84"/>
      <c r="BR51" s="84"/>
      <c r="BS51" s="85"/>
      <c r="BT51" s="71">
        <f>'[1]ЕЭТ СО'!$F$78</f>
        <v>44306.98</v>
      </c>
      <c r="BU51" s="72"/>
      <c r="BV51" s="72"/>
      <c r="BW51" s="72"/>
      <c r="BX51" s="72"/>
      <c r="BY51" s="72"/>
      <c r="BZ51" s="72"/>
      <c r="CA51" s="72"/>
      <c r="CB51" s="72"/>
      <c r="CC51" s="73"/>
      <c r="CD51" s="71">
        <f>'[4]ЕЭТ_СО'!$N$69</f>
        <v>48173.5293</v>
      </c>
      <c r="CE51" s="72"/>
      <c r="CF51" s="72"/>
      <c r="CG51" s="72"/>
      <c r="CH51" s="72"/>
      <c r="CI51" s="72"/>
      <c r="CJ51" s="72"/>
      <c r="CK51" s="72"/>
      <c r="CL51" s="72"/>
      <c r="CM51" s="73"/>
      <c r="CN51" s="99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1"/>
      <c r="DE51" s="55"/>
      <c r="DF51" s="55"/>
      <c r="DG51" s="55"/>
      <c r="DH51" s="49">
        <f t="shared" si="1"/>
        <v>0.08726727256066646</v>
      </c>
      <c r="DI51" s="49"/>
      <c r="DJ51" s="18"/>
      <c r="DK51" s="29"/>
      <c r="DL51" s="14"/>
      <c r="DT51" s="71">
        <f>'[2]ЕЭТ_СО'!$N$69</f>
        <v>48173.5293</v>
      </c>
      <c r="DU51" s="72"/>
      <c r="DV51" s="72"/>
      <c r="DW51" s="72"/>
      <c r="DX51" s="72"/>
      <c r="DY51" s="72"/>
      <c r="DZ51" s="72"/>
      <c r="EA51" s="72"/>
      <c r="EB51" s="72"/>
      <c r="EC51" s="73"/>
      <c r="ED51" s="20">
        <f t="shared" si="0"/>
        <v>0</v>
      </c>
    </row>
    <row r="52" spans="1:134" s="6" customFormat="1" ht="114" customHeight="1" outlineLevel="1">
      <c r="A52" s="95" t="s">
        <v>7</v>
      </c>
      <c r="B52" s="96"/>
      <c r="C52" s="96"/>
      <c r="D52" s="96"/>
      <c r="E52" s="96"/>
      <c r="F52" s="96"/>
      <c r="G52" s="96"/>
      <c r="H52" s="96"/>
      <c r="I52" s="97"/>
      <c r="J52" s="5"/>
      <c r="K52" s="98" t="s">
        <v>111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7"/>
      <c r="BI52" s="83" t="s">
        <v>63</v>
      </c>
      <c r="BJ52" s="84"/>
      <c r="BK52" s="84"/>
      <c r="BL52" s="84"/>
      <c r="BM52" s="84"/>
      <c r="BN52" s="84"/>
      <c r="BO52" s="84"/>
      <c r="BP52" s="84"/>
      <c r="BQ52" s="84"/>
      <c r="BR52" s="84"/>
      <c r="BS52" s="85"/>
      <c r="BT52" s="137">
        <f>'[1]ЕЭТ СО'!$F$79</f>
        <v>16.716985086845913</v>
      </c>
      <c r="BU52" s="138"/>
      <c r="BV52" s="138"/>
      <c r="BW52" s="138"/>
      <c r="BX52" s="138"/>
      <c r="BY52" s="138"/>
      <c r="BZ52" s="138"/>
      <c r="CA52" s="138"/>
      <c r="CB52" s="138"/>
      <c r="CC52" s="139"/>
      <c r="CD52" s="77">
        <f>'[4]ЕЭТ_СО'!$N$70</f>
        <v>16.489743999999998</v>
      </c>
      <c r="CE52" s="78"/>
      <c r="CF52" s="78"/>
      <c r="CG52" s="78"/>
      <c r="CH52" s="78"/>
      <c r="CI52" s="78"/>
      <c r="CJ52" s="78"/>
      <c r="CK52" s="78"/>
      <c r="CL52" s="78"/>
      <c r="CM52" s="79"/>
      <c r="CN52" s="134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6"/>
      <c r="DE52" s="59"/>
      <c r="DF52" s="59"/>
      <c r="DG52" s="59"/>
      <c r="DH52" s="49">
        <f t="shared" si="1"/>
        <v>-0.013593425229811551</v>
      </c>
      <c r="DI52" s="49"/>
      <c r="DJ52" s="18"/>
      <c r="DK52" s="29"/>
      <c r="DL52" s="14"/>
      <c r="DT52" s="77">
        <f>'[2]ЕЭТ_СО'!$N$70</f>
        <v>16.489743999999998</v>
      </c>
      <c r="DU52" s="78"/>
      <c r="DV52" s="78"/>
      <c r="DW52" s="78"/>
      <c r="DX52" s="78"/>
      <c r="DY52" s="78"/>
      <c r="DZ52" s="78"/>
      <c r="EA52" s="78"/>
      <c r="EB52" s="78"/>
      <c r="EC52" s="79"/>
      <c r="ED52" s="20">
        <f t="shared" si="0"/>
        <v>0</v>
      </c>
    </row>
    <row r="53" spans="1:134" s="6" customFormat="1" ht="69" customHeight="1" outlineLevel="1">
      <c r="A53" s="95" t="s">
        <v>45</v>
      </c>
      <c r="B53" s="96"/>
      <c r="C53" s="96"/>
      <c r="D53" s="96"/>
      <c r="E53" s="96"/>
      <c r="F53" s="96"/>
      <c r="G53" s="96"/>
      <c r="H53" s="96"/>
      <c r="I53" s="97"/>
      <c r="J53" s="5"/>
      <c r="K53" s="98" t="s">
        <v>112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7"/>
      <c r="BI53" s="83" t="s">
        <v>5</v>
      </c>
      <c r="BJ53" s="84"/>
      <c r="BK53" s="84"/>
      <c r="BL53" s="84"/>
      <c r="BM53" s="84"/>
      <c r="BN53" s="84"/>
      <c r="BO53" s="84"/>
      <c r="BP53" s="84"/>
      <c r="BQ53" s="84"/>
      <c r="BR53" s="84"/>
      <c r="BS53" s="85"/>
      <c r="BT53" s="71">
        <f>'[1]ЕЭТ СО'!$F$81</f>
        <v>2650.4169124888326</v>
      </c>
      <c r="BU53" s="72"/>
      <c r="BV53" s="72"/>
      <c r="BW53" s="72"/>
      <c r="BX53" s="72"/>
      <c r="BY53" s="72"/>
      <c r="BZ53" s="72"/>
      <c r="CA53" s="72"/>
      <c r="CB53" s="72"/>
      <c r="CC53" s="73"/>
      <c r="CD53" s="71">
        <f>'[4]ЕЭТ_СО'!$N$72</f>
        <v>2921.4237225271663</v>
      </c>
      <c r="CE53" s="72"/>
      <c r="CF53" s="72"/>
      <c r="CG53" s="72"/>
      <c r="CH53" s="72"/>
      <c r="CI53" s="72"/>
      <c r="CJ53" s="72"/>
      <c r="CK53" s="72"/>
      <c r="CL53" s="72"/>
      <c r="CM53" s="73"/>
      <c r="CN53" s="99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1"/>
      <c r="DE53" s="55"/>
      <c r="DF53" s="55"/>
      <c r="DG53" s="55"/>
      <c r="DH53" s="49">
        <f t="shared" si="1"/>
        <v>0.10225063414036595</v>
      </c>
      <c r="DI53" s="49"/>
      <c r="DJ53" s="18"/>
      <c r="DK53" s="29"/>
      <c r="DL53" s="14"/>
      <c r="DT53" s="71">
        <f>'[2]ЕЭТ_СО'!$N$72</f>
        <v>2921.4237225271663</v>
      </c>
      <c r="DU53" s="72"/>
      <c r="DV53" s="72"/>
      <c r="DW53" s="72"/>
      <c r="DX53" s="72"/>
      <c r="DY53" s="72"/>
      <c r="DZ53" s="72"/>
      <c r="EA53" s="72"/>
      <c r="EB53" s="72"/>
      <c r="EC53" s="73"/>
      <c r="ED53" s="20">
        <f t="shared" si="0"/>
        <v>0</v>
      </c>
    </row>
    <row r="54" spans="1:134" s="6" customFormat="1" ht="78.75" customHeight="1" outlineLevel="1">
      <c r="A54" s="95" t="s">
        <v>26</v>
      </c>
      <c r="B54" s="96"/>
      <c r="C54" s="96"/>
      <c r="D54" s="96"/>
      <c r="E54" s="96"/>
      <c r="F54" s="96"/>
      <c r="G54" s="96"/>
      <c r="H54" s="96"/>
      <c r="I54" s="97"/>
      <c r="J54" s="5"/>
      <c r="K54" s="98" t="s">
        <v>65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7"/>
      <c r="BI54" s="83" t="s">
        <v>38</v>
      </c>
      <c r="BJ54" s="84"/>
      <c r="BK54" s="84"/>
      <c r="BL54" s="84"/>
      <c r="BM54" s="84"/>
      <c r="BN54" s="84"/>
      <c r="BO54" s="84"/>
      <c r="BP54" s="84"/>
      <c r="BQ54" s="84"/>
      <c r="BR54" s="84"/>
      <c r="BS54" s="85"/>
      <c r="BT54" s="71" t="s">
        <v>38</v>
      </c>
      <c r="BU54" s="72"/>
      <c r="BV54" s="72"/>
      <c r="BW54" s="72"/>
      <c r="BX54" s="72"/>
      <c r="BY54" s="72"/>
      <c r="BZ54" s="72"/>
      <c r="CA54" s="72"/>
      <c r="CB54" s="72"/>
      <c r="CC54" s="73"/>
      <c r="CD54" s="71" t="s">
        <v>38</v>
      </c>
      <c r="CE54" s="72"/>
      <c r="CF54" s="72"/>
      <c r="CG54" s="72"/>
      <c r="CH54" s="72"/>
      <c r="CI54" s="72"/>
      <c r="CJ54" s="72"/>
      <c r="CK54" s="72"/>
      <c r="CL54" s="72"/>
      <c r="CM54" s="73"/>
      <c r="CN54" s="131" t="s">
        <v>38</v>
      </c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3"/>
      <c r="DE54" s="60"/>
      <c r="DF54" s="60"/>
      <c r="DG54" s="60"/>
      <c r="DH54" s="49" t="e">
        <f t="shared" si="1"/>
        <v>#VALUE!</v>
      </c>
      <c r="DI54" s="49"/>
      <c r="DJ54" s="15"/>
      <c r="DK54" s="29"/>
      <c r="DL54" s="14"/>
      <c r="DT54" s="71" t="s">
        <v>38</v>
      </c>
      <c r="DU54" s="72"/>
      <c r="DV54" s="72"/>
      <c r="DW54" s="72"/>
      <c r="DX54" s="72"/>
      <c r="DY54" s="72"/>
      <c r="DZ54" s="72"/>
      <c r="EA54" s="72"/>
      <c r="EB54" s="72"/>
      <c r="EC54" s="73"/>
      <c r="ED54" s="20" t="e">
        <f t="shared" si="0"/>
        <v>#VALUE!</v>
      </c>
    </row>
    <row r="55" spans="1:134" s="6" customFormat="1" ht="30" customHeight="1" outlineLevel="1">
      <c r="A55" s="95" t="s">
        <v>6</v>
      </c>
      <c r="B55" s="96"/>
      <c r="C55" s="96"/>
      <c r="D55" s="96"/>
      <c r="E55" s="96"/>
      <c r="F55" s="96"/>
      <c r="G55" s="96"/>
      <c r="H55" s="96"/>
      <c r="I55" s="97"/>
      <c r="J55" s="5"/>
      <c r="K55" s="98" t="s">
        <v>66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7"/>
      <c r="BI55" s="89" t="s">
        <v>67</v>
      </c>
      <c r="BJ55" s="90"/>
      <c r="BK55" s="90"/>
      <c r="BL55" s="90"/>
      <c r="BM55" s="90"/>
      <c r="BN55" s="90"/>
      <c r="BO55" s="90"/>
      <c r="BP55" s="90"/>
      <c r="BQ55" s="90"/>
      <c r="BR55" s="90"/>
      <c r="BS55" s="91"/>
      <c r="BT55" s="71">
        <v>805</v>
      </c>
      <c r="BU55" s="72"/>
      <c r="BV55" s="72"/>
      <c r="BW55" s="72"/>
      <c r="BX55" s="72"/>
      <c r="BY55" s="72"/>
      <c r="BZ55" s="72"/>
      <c r="CA55" s="72"/>
      <c r="CB55" s="72"/>
      <c r="CC55" s="73"/>
      <c r="CD55" s="71">
        <v>805</v>
      </c>
      <c r="CE55" s="72"/>
      <c r="CF55" s="72"/>
      <c r="CG55" s="72"/>
      <c r="CH55" s="72"/>
      <c r="CI55" s="72"/>
      <c r="CJ55" s="72"/>
      <c r="CK55" s="72"/>
      <c r="CL55" s="72"/>
      <c r="CM55" s="73"/>
      <c r="CN55" s="92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4"/>
      <c r="DE55" s="52"/>
      <c r="DF55" s="52"/>
      <c r="DG55" s="52"/>
      <c r="DH55" s="49">
        <f t="shared" si="1"/>
        <v>0</v>
      </c>
      <c r="DI55" s="49"/>
      <c r="DJ55" s="16"/>
      <c r="DK55" s="29"/>
      <c r="DL55" s="14"/>
      <c r="DT55" s="71">
        <v>805</v>
      </c>
      <c r="DU55" s="72"/>
      <c r="DV55" s="72"/>
      <c r="DW55" s="72"/>
      <c r="DX55" s="72"/>
      <c r="DY55" s="72"/>
      <c r="DZ55" s="72"/>
      <c r="EA55" s="72"/>
      <c r="EB55" s="72"/>
      <c r="EC55" s="73"/>
      <c r="ED55" s="20">
        <f t="shared" si="0"/>
        <v>0</v>
      </c>
    </row>
    <row r="56" spans="1:134" s="6" customFormat="1" ht="28.5" customHeight="1" outlineLevel="1">
      <c r="A56" s="95" t="s">
        <v>68</v>
      </c>
      <c r="B56" s="96"/>
      <c r="C56" s="96"/>
      <c r="D56" s="96"/>
      <c r="E56" s="96"/>
      <c r="F56" s="96"/>
      <c r="G56" s="96"/>
      <c r="H56" s="96"/>
      <c r="I56" s="97"/>
      <c r="J56" s="5"/>
      <c r="K56" s="98" t="s">
        <v>69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7"/>
      <c r="BI56" s="89" t="s">
        <v>70</v>
      </c>
      <c r="BJ56" s="90"/>
      <c r="BK56" s="90"/>
      <c r="BL56" s="90"/>
      <c r="BM56" s="90"/>
      <c r="BN56" s="90"/>
      <c r="BO56" s="90"/>
      <c r="BP56" s="90"/>
      <c r="BQ56" s="90"/>
      <c r="BR56" s="90"/>
      <c r="BS56" s="91"/>
      <c r="BT56" s="71">
        <v>1268.8</v>
      </c>
      <c r="BU56" s="72"/>
      <c r="BV56" s="72"/>
      <c r="BW56" s="72"/>
      <c r="BX56" s="72"/>
      <c r="BY56" s="72"/>
      <c r="BZ56" s="72"/>
      <c r="CA56" s="72"/>
      <c r="CB56" s="72"/>
      <c r="CC56" s="73"/>
      <c r="CD56" s="71">
        <v>1268.8</v>
      </c>
      <c r="CE56" s="72"/>
      <c r="CF56" s="72"/>
      <c r="CG56" s="72"/>
      <c r="CH56" s="72"/>
      <c r="CI56" s="72"/>
      <c r="CJ56" s="72"/>
      <c r="CK56" s="72"/>
      <c r="CL56" s="72"/>
      <c r="CM56" s="73"/>
      <c r="CN56" s="92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4"/>
      <c r="DE56" s="52"/>
      <c r="DF56" s="52"/>
      <c r="DG56" s="52"/>
      <c r="DH56" s="49">
        <f t="shared" si="1"/>
        <v>0</v>
      </c>
      <c r="DI56" s="49"/>
      <c r="DJ56" s="19"/>
      <c r="DK56" s="29" t="s">
        <v>139</v>
      </c>
      <c r="DL56" s="14"/>
      <c r="DT56" s="71">
        <v>1268.8</v>
      </c>
      <c r="DU56" s="72"/>
      <c r="DV56" s="72"/>
      <c r="DW56" s="72"/>
      <c r="DX56" s="72"/>
      <c r="DY56" s="72"/>
      <c r="DZ56" s="72"/>
      <c r="EA56" s="72"/>
      <c r="EB56" s="72"/>
      <c r="EC56" s="73"/>
      <c r="ED56" s="20">
        <f t="shared" si="0"/>
        <v>0</v>
      </c>
    </row>
    <row r="57" spans="1:134" s="6" customFormat="1" ht="34.5" customHeight="1" outlineLevel="1">
      <c r="A57" s="95" t="s">
        <v>119</v>
      </c>
      <c r="B57" s="96"/>
      <c r="C57" s="96"/>
      <c r="D57" s="96"/>
      <c r="E57" s="96"/>
      <c r="F57" s="96"/>
      <c r="G57" s="96"/>
      <c r="H57" s="96"/>
      <c r="I57" s="97"/>
      <c r="J57" s="5"/>
      <c r="K57" s="98" t="s">
        <v>120</v>
      </c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7"/>
      <c r="BI57" s="89" t="s">
        <v>70</v>
      </c>
      <c r="BJ57" s="90"/>
      <c r="BK57" s="90"/>
      <c r="BL57" s="90"/>
      <c r="BM57" s="90"/>
      <c r="BN57" s="90"/>
      <c r="BO57" s="90"/>
      <c r="BP57" s="90"/>
      <c r="BQ57" s="90"/>
      <c r="BR57" s="90"/>
      <c r="BS57" s="91"/>
      <c r="BT57" s="74"/>
      <c r="BU57" s="75"/>
      <c r="BV57" s="75"/>
      <c r="BW57" s="75"/>
      <c r="BX57" s="75"/>
      <c r="BY57" s="75"/>
      <c r="BZ57" s="75"/>
      <c r="CA57" s="75"/>
      <c r="CB57" s="75"/>
      <c r="CC57" s="76"/>
      <c r="CD57" s="74"/>
      <c r="CE57" s="75"/>
      <c r="CF57" s="75"/>
      <c r="CG57" s="75"/>
      <c r="CH57" s="75"/>
      <c r="CI57" s="75"/>
      <c r="CJ57" s="75"/>
      <c r="CK57" s="75"/>
      <c r="CL57" s="75"/>
      <c r="CM57" s="76"/>
      <c r="CN57" s="92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4"/>
      <c r="DE57" s="52"/>
      <c r="DF57" s="52"/>
      <c r="DG57" s="52"/>
      <c r="DH57" s="49" t="e">
        <f t="shared" si="1"/>
        <v>#DIV/0!</v>
      </c>
      <c r="DI57" s="49"/>
      <c r="DJ57" s="16"/>
      <c r="DK57" s="29"/>
      <c r="DL57" s="14"/>
      <c r="DT57" s="74"/>
      <c r="DU57" s="75"/>
      <c r="DV57" s="75"/>
      <c r="DW57" s="75"/>
      <c r="DX57" s="75"/>
      <c r="DY57" s="75"/>
      <c r="DZ57" s="75"/>
      <c r="EA57" s="75"/>
      <c r="EB57" s="75"/>
      <c r="EC57" s="76"/>
      <c r="ED57" s="20">
        <f t="shared" si="0"/>
        <v>0</v>
      </c>
    </row>
    <row r="58" spans="1:134" s="6" customFormat="1" ht="30" customHeight="1">
      <c r="A58" s="95" t="s">
        <v>71</v>
      </c>
      <c r="B58" s="96"/>
      <c r="C58" s="96"/>
      <c r="D58" s="96"/>
      <c r="E58" s="96"/>
      <c r="F58" s="96"/>
      <c r="G58" s="96"/>
      <c r="H58" s="96"/>
      <c r="I58" s="97"/>
      <c r="J58" s="5"/>
      <c r="K58" s="98" t="s">
        <v>72</v>
      </c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7"/>
      <c r="BI58" s="89" t="s">
        <v>73</v>
      </c>
      <c r="BJ58" s="90"/>
      <c r="BK58" s="90"/>
      <c r="BL58" s="90"/>
      <c r="BM58" s="90"/>
      <c r="BN58" s="90"/>
      <c r="BO58" s="90"/>
      <c r="BP58" s="90"/>
      <c r="BQ58" s="90"/>
      <c r="BR58" s="90"/>
      <c r="BS58" s="91"/>
      <c r="BT58" s="71">
        <v>82.075</v>
      </c>
      <c r="BU58" s="72"/>
      <c r="BV58" s="72"/>
      <c r="BW58" s="72"/>
      <c r="BX58" s="72"/>
      <c r="BY58" s="72"/>
      <c r="BZ58" s="72"/>
      <c r="CA58" s="72"/>
      <c r="CB58" s="72"/>
      <c r="CC58" s="73"/>
      <c r="CD58" s="71">
        <v>82.075</v>
      </c>
      <c r="CE58" s="72"/>
      <c r="CF58" s="72"/>
      <c r="CG58" s="72"/>
      <c r="CH58" s="72"/>
      <c r="CI58" s="72"/>
      <c r="CJ58" s="72"/>
      <c r="CK58" s="72"/>
      <c r="CL58" s="72"/>
      <c r="CM58" s="73"/>
      <c r="CN58" s="92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4"/>
      <c r="DE58" s="52"/>
      <c r="DF58" s="52"/>
      <c r="DG58" s="52"/>
      <c r="DH58" s="49">
        <f t="shared" si="1"/>
        <v>0</v>
      </c>
      <c r="DI58" s="49"/>
      <c r="DJ58" s="48"/>
      <c r="DK58" s="29" t="s">
        <v>138</v>
      </c>
      <c r="DL58" s="14"/>
      <c r="DT58" s="71">
        <v>82.075</v>
      </c>
      <c r="DU58" s="72"/>
      <c r="DV58" s="72"/>
      <c r="DW58" s="72"/>
      <c r="DX58" s="72"/>
      <c r="DY58" s="72"/>
      <c r="DZ58" s="72"/>
      <c r="EA58" s="72"/>
      <c r="EB58" s="72"/>
      <c r="EC58" s="73"/>
      <c r="ED58" s="20">
        <f t="shared" si="0"/>
        <v>0</v>
      </c>
    </row>
    <row r="59" spans="1:134" s="6" customFormat="1" ht="30" customHeight="1">
      <c r="A59" s="95" t="s">
        <v>121</v>
      </c>
      <c r="B59" s="96"/>
      <c r="C59" s="96"/>
      <c r="D59" s="96"/>
      <c r="E59" s="96"/>
      <c r="F59" s="96"/>
      <c r="G59" s="96"/>
      <c r="H59" s="96"/>
      <c r="I59" s="97"/>
      <c r="J59" s="5"/>
      <c r="K59" s="98" t="s">
        <v>122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7"/>
      <c r="BI59" s="89" t="s">
        <v>73</v>
      </c>
      <c r="BJ59" s="90"/>
      <c r="BK59" s="90"/>
      <c r="BL59" s="90"/>
      <c r="BM59" s="90"/>
      <c r="BN59" s="90"/>
      <c r="BO59" s="90"/>
      <c r="BP59" s="90"/>
      <c r="BQ59" s="90"/>
      <c r="BR59" s="90"/>
      <c r="BS59" s="91"/>
      <c r="BT59" s="71"/>
      <c r="BU59" s="72"/>
      <c r="BV59" s="72"/>
      <c r="BW59" s="72"/>
      <c r="BX59" s="72"/>
      <c r="BY59" s="72"/>
      <c r="BZ59" s="72"/>
      <c r="CA59" s="72"/>
      <c r="CB59" s="72"/>
      <c r="CC59" s="73"/>
      <c r="CD59" s="71"/>
      <c r="CE59" s="72"/>
      <c r="CF59" s="72"/>
      <c r="CG59" s="72"/>
      <c r="CH59" s="72"/>
      <c r="CI59" s="72"/>
      <c r="CJ59" s="72"/>
      <c r="CK59" s="72"/>
      <c r="CL59" s="72"/>
      <c r="CM59" s="73"/>
      <c r="CN59" s="86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8"/>
      <c r="DE59" s="16"/>
      <c r="DF59" s="16"/>
      <c r="DG59" s="16"/>
      <c r="DH59" s="49" t="e">
        <f t="shared" si="1"/>
        <v>#DIV/0!</v>
      </c>
      <c r="DI59" s="49"/>
      <c r="DJ59" s="16"/>
      <c r="DK59" s="29"/>
      <c r="DL59" s="14"/>
      <c r="DT59" s="71"/>
      <c r="DU59" s="72"/>
      <c r="DV59" s="72"/>
      <c r="DW59" s="72"/>
      <c r="DX59" s="72"/>
      <c r="DY59" s="72"/>
      <c r="DZ59" s="72"/>
      <c r="EA59" s="72"/>
      <c r="EB59" s="72"/>
      <c r="EC59" s="73"/>
      <c r="ED59" s="20">
        <f t="shared" si="0"/>
        <v>0</v>
      </c>
    </row>
    <row r="60" spans="1:134" s="6" customFormat="1" ht="30" customHeight="1">
      <c r="A60" s="95" t="s">
        <v>74</v>
      </c>
      <c r="B60" s="96"/>
      <c r="C60" s="96"/>
      <c r="D60" s="96"/>
      <c r="E60" s="96"/>
      <c r="F60" s="96"/>
      <c r="G60" s="96"/>
      <c r="H60" s="96"/>
      <c r="I60" s="97"/>
      <c r="J60" s="5"/>
      <c r="K60" s="98" t="s">
        <v>75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7"/>
      <c r="BI60" s="89" t="s">
        <v>73</v>
      </c>
      <c r="BJ60" s="90"/>
      <c r="BK60" s="90"/>
      <c r="BL60" s="90"/>
      <c r="BM60" s="90"/>
      <c r="BN60" s="90"/>
      <c r="BO60" s="90"/>
      <c r="BP60" s="90"/>
      <c r="BQ60" s="90"/>
      <c r="BR60" s="90"/>
      <c r="BS60" s="91"/>
      <c r="BT60" s="71">
        <v>5769.3</v>
      </c>
      <c r="BU60" s="72"/>
      <c r="BV60" s="72"/>
      <c r="BW60" s="72"/>
      <c r="BX60" s="72"/>
      <c r="BY60" s="72"/>
      <c r="BZ60" s="72"/>
      <c r="CA60" s="72"/>
      <c r="CB60" s="72"/>
      <c r="CC60" s="73"/>
      <c r="CD60" s="71">
        <v>5769.3</v>
      </c>
      <c r="CE60" s="72"/>
      <c r="CF60" s="72"/>
      <c r="CG60" s="72"/>
      <c r="CH60" s="72"/>
      <c r="CI60" s="72"/>
      <c r="CJ60" s="72"/>
      <c r="CK60" s="72"/>
      <c r="CL60" s="72"/>
      <c r="CM60" s="73"/>
      <c r="CN60" s="86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8"/>
      <c r="DE60" s="16"/>
      <c r="DF60" s="16"/>
      <c r="DG60" s="16"/>
      <c r="DH60" s="49">
        <f t="shared" si="1"/>
        <v>0</v>
      </c>
      <c r="DI60" s="49"/>
      <c r="DJ60" s="23"/>
      <c r="DK60" s="29" t="s">
        <v>138</v>
      </c>
      <c r="DL60" s="14"/>
      <c r="DT60" s="71">
        <v>5769.3</v>
      </c>
      <c r="DU60" s="72"/>
      <c r="DV60" s="72"/>
      <c r="DW60" s="72"/>
      <c r="DX60" s="72"/>
      <c r="DY60" s="72"/>
      <c r="DZ60" s="72"/>
      <c r="EA60" s="72"/>
      <c r="EB60" s="72"/>
      <c r="EC60" s="73"/>
      <c r="ED60" s="20">
        <f t="shared" si="0"/>
        <v>0</v>
      </c>
    </row>
    <row r="61" spans="1:134" s="6" customFormat="1" ht="30" customHeight="1">
      <c r="A61" s="95" t="s">
        <v>123</v>
      </c>
      <c r="B61" s="96"/>
      <c r="C61" s="96"/>
      <c r="D61" s="96"/>
      <c r="E61" s="96"/>
      <c r="F61" s="96"/>
      <c r="G61" s="96"/>
      <c r="H61" s="96"/>
      <c r="I61" s="97"/>
      <c r="J61" s="5"/>
      <c r="K61" s="98" t="s">
        <v>124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7"/>
      <c r="BI61" s="89" t="s">
        <v>73</v>
      </c>
      <c r="BJ61" s="90"/>
      <c r="BK61" s="90"/>
      <c r="BL61" s="90"/>
      <c r="BM61" s="90"/>
      <c r="BN61" s="90"/>
      <c r="BO61" s="90"/>
      <c r="BP61" s="90"/>
      <c r="BQ61" s="90"/>
      <c r="BR61" s="90"/>
      <c r="BS61" s="91"/>
      <c r="BT61" s="71"/>
      <c r="BU61" s="72"/>
      <c r="BV61" s="72"/>
      <c r="BW61" s="72"/>
      <c r="BX61" s="72"/>
      <c r="BY61" s="72"/>
      <c r="BZ61" s="72"/>
      <c r="CA61" s="72"/>
      <c r="CB61" s="72"/>
      <c r="CC61" s="73"/>
      <c r="CD61" s="71"/>
      <c r="CE61" s="72"/>
      <c r="CF61" s="72"/>
      <c r="CG61" s="72"/>
      <c r="CH61" s="72"/>
      <c r="CI61" s="72"/>
      <c r="CJ61" s="72"/>
      <c r="CK61" s="72"/>
      <c r="CL61" s="72"/>
      <c r="CM61" s="73"/>
      <c r="CN61" s="86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8"/>
      <c r="DE61" s="16"/>
      <c r="DF61" s="16"/>
      <c r="DG61" s="16"/>
      <c r="DH61" s="49" t="e">
        <f t="shared" si="1"/>
        <v>#DIV/0!</v>
      </c>
      <c r="DI61" s="49"/>
      <c r="DJ61" s="16"/>
      <c r="DK61" s="29"/>
      <c r="DL61" s="14"/>
      <c r="DT61" s="71"/>
      <c r="DU61" s="72"/>
      <c r="DV61" s="72"/>
      <c r="DW61" s="72"/>
      <c r="DX61" s="72"/>
      <c r="DY61" s="72"/>
      <c r="DZ61" s="72"/>
      <c r="EA61" s="72"/>
      <c r="EB61" s="72"/>
      <c r="EC61" s="73"/>
      <c r="ED61" s="20">
        <f t="shared" si="0"/>
        <v>0</v>
      </c>
    </row>
    <row r="62" spans="1:134" s="6" customFormat="1" ht="15" customHeight="1">
      <c r="A62" s="95" t="s">
        <v>76</v>
      </c>
      <c r="B62" s="96"/>
      <c r="C62" s="96"/>
      <c r="D62" s="96"/>
      <c r="E62" s="96"/>
      <c r="F62" s="96"/>
      <c r="G62" s="96"/>
      <c r="H62" s="96"/>
      <c r="I62" s="97"/>
      <c r="J62" s="5"/>
      <c r="K62" s="98" t="s">
        <v>77</v>
      </c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7"/>
      <c r="BI62" s="89" t="s">
        <v>78</v>
      </c>
      <c r="BJ62" s="90"/>
      <c r="BK62" s="90"/>
      <c r="BL62" s="90"/>
      <c r="BM62" s="90"/>
      <c r="BN62" s="90"/>
      <c r="BO62" s="90"/>
      <c r="BP62" s="90"/>
      <c r="BQ62" s="90"/>
      <c r="BR62" s="90"/>
      <c r="BS62" s="91"/>
      <c r="BT62" s="71">
        <v>44.054</v>
      </c>
      <c r="BU62" s="72"/>
      <c r="BV62" s="72"/>
      <c r="BW62" s="72"/>
      <c r="BX62" s="72"/>
      <c r="BY62" s="72"/>
      <c r="BZ62" s="72"/>
      <c r="CA62" s="72"/>
      <c r="CB62" s="72"/>
      <c r="CC62" s="73"/>
      <c r="CD62" s="71">
        <v>44.054</v>
      </c>
      <c r="CE62" s="72"/>
      <c r="CF62" s="72"/>
      <c r="CG62" s="72"/>
      <c r="CH62" s="72"/>
      <c r="CI62" s="72"/>
      <c r="CJ62" s="72"/>
      <c r="CK62" s="72"/>
      <c r="CL62" s="72"/>
      <c r="CM62" s="73"/>
      <c r="CN62" s="86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8"/>
      <c r="DE62" s="16"/>
      <c r="DF62" s="16"/>
      <c r="DG62" s="16"/>
      <c r="DH62" s="49">
        <f t="shared" si="1"/>
        <v>0</v>
      </c>
      <c r="DI62" s="49"/>
      <c r="DJ62" s="16"/>
      <c r="DK62" s="29" t="s">
        <v>138</v>
      </c>
      <c r="DL62" s="14"/>
      <c r="DT62" s="71">
        <v>44.054</v>
      </c>
      <c r="DU62" s="72"/>
      <c r="DV62" s="72"/>
      <c r="DW62" s="72"/>
      <c r="DX62" s="72"/>
      <c r="DY62" s="72"/>
      <c r="DZ62" s="72"/>
      <c r="EA62" s="72"/>
      <c r="EB62" s="72"/>
      <c r="EC62" s="73"/>
      <c r="ED62" s="20">
        <f t="shared" si="0"/>
        <v>0</v>
      </c>
    </row>
    <row r="63" spans="1:134" s="6" customFormat="1" ht="36.75" customHeight="1">
      <c r="A63" s="95" t="s">
        <v>125</v>
      </c>
      <c r="B63" s="96"/>
      <c r="C63" s="96"/>
      <c r="D63" s="96"/>
      <c r="E63" s="96"/>
      <c r="F63" s="96"/>
      <c r="G63" s="96"/>
      <c r="H63" s="96"/>
      <c r="I63" s="97"/>
      <c r="J63" s="5"/>
      <c r="K63" s="98" t="s">
        <v>126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7"/>
      <c r="BI63" s="89" t="s">
        <v>78</v>
      </c>
      <c r="BJ63" s="90"/>
      <c r="BK63" s="90"/>
      <c r="BL63" s="90"/>
      <c r="BM63" s="90"/>
      <c r="BN63" s="90"/>
      <c r="BO63" s="90"/>
      <c r="BP63" s="90"/>
      <c r="BQ63" s="90"/>
      <c r="BR63" s="90"/>
      <c r="BS63" s="91"/>
      <c r="BT63" s="71"/>
      <c r="BU63" s="72"/>
      <c r="BV63" s="72"/>
      <c r="BW63" s="72"/>
      <c r="BX63" s="72"/>
      <c r="BY63" s="72"/>
      <c r="BZ63" s="72"/>
      <c r="CA63" s="72"/>
      <c r="CB63" s="72"/>
      <c r="CC63" s="73"/>
      <c r="CD63" s="71"/>
      <c r="CE63" s="72"/>
      <c r="CF63" s="72"/>
      <c r="CG63" s="72"/>
      <c r="CH63" s="72"/>
      <c r="CI63" s="72"/>
      <c r="CJ63" s="72"/>
      <c r="CK63" s="72"/>
      <c r="CL63" s="72"/>
      <c r="CM63" s="73"/>
      <c r="CN63" s="86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8"/>
      <c r="DE63" s="16"/>
      <c r="DF63" s="16"/>
      <c r="DG63" s="16"/>
      <c r="DH63" s="49" t="e">
        <f t="shared" si="1"/>
        <v>#DIV/0!</v>
      </c>
      <c r="DI63" s="49"/>
      <c r="DJ63" s="16"/>
      <c r="DK63" s="29"/>
      <c r="DL63" s="14"/>
      <c r="DT63" s="71"/>
      <c r="DU63" s="72"/>
      <c r="DV63" s="72"/>
      <c r="DW63" s="72"/>
      <c r="DX63" s="72"/>
      <c r="DY63" s="72"/>
      <c r="DZ63" s="72"/>
      <c r="EA63" s="72"/>
      <c r="EB63" s="72"/>
      <c r="EC63" s="73"/>
      <c r="ED63" s="20">
        <f t="shared" si="0"/>
        <v>0</v>
      </c>
    </row>
    <row r="64" spans="1:134" s="6" customFormat="1" ht="48.75" customHeight="1">
      <c r="A64" s="95" t="s">
        <v>79</v>
      </c>
      <c r="B64" s="96"/>
      <c r="C64" s="96"/>
      <c r="D64" s="96"/>
      <c r="E64" s="96"/>
      <c r="F64" s="96"/>
      <c r="G64" s="96"/>
      <c r="H64" s="96"/>
      <c r="I64" s="97"/>
      <c r="J64" s="5"/>
      <c r="K64" s="98" t="s">
        <v>80</v>
      </c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7"/>
      <c r="BI64" s="89" t="s">
        <v>64</v>
      </c>
      <c r="BJ64" s="90"/>
      <c r="BK64" s="90"/>
      <c r="BL64" s="90"/>
      <c r="BM64" s="90"/>
      <c r="BN64" s="90"/>
      <c r="BO64" s="90"/>
      <c r="BP64" s="90"/>
      <c r="BQ64" s="90"/>
      <c r="BR64" s="90"/>
      <c r="BS64" s="91"/>
      <c r="BT64" s="71">
        <v>5.6</v>
      </c>
      <c r="BU64" s="72"/>
      <c r="BV64" s="72"/>
      <c r="BW64" s="72"/>
      <c r="BX64" s="72"/>
      <c r="BY64" s="72"/>
      <c r="BZ64" s="72"/>
      <c r="CA64" s="72"/>
      <c r="CB64" s="72"/>
      <c r="CC64" s="73"/>
      <c r="CD64" s="71">
        <v>5.6</v>
      </c>
      <c r="CE64" s="72"/>
      <c r="CF64" s="72"/>
      <c r="CG64" s="72"/>
      <c r="CH64" s="72"/>
      <c r="CI64" s="72"/>
      <c r="CJ64" s="72"/>
      <c r="CK64" s="72"/>
      <c r="CL64" s="72"/>
      <c r="CM64" s="73"/>
      <c r="CN64" s="86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8"/>
      <c r="DE64" s="16"/>
      <c r="DF64" s="16"/>
      <c r="DG64" s="16"/>
      <c r="DH64" s="49">
        <f t="shared" si="1"/>
        <v>0</v>
      </c>
      <c r="DI64" s="49"/>
      <c r="DJ64" s="19">
        <f>2.476/('[3]6. Сводная по оборудованию'!$J$18+'[3]6. Сводная по оборудованию'!$J$29+'[3]6. Сводная по оборудованию'!$J$30)</f>
        <v>0.05620374994325146</v>
      </c>
      <c r="DK64" s="29" t="s">
        <v>138</v>
      </c>
      <c r="DL64" s="14"/>
      <c r="DT64" s="71">
        <v>5.6</v>
      </c>
      <c r="DU64" s="72"/>
      <c r="DV64" s="72"/>
      <c r="DW64" s="72"/>
      <c r="DX64" s="72"/>
      <c r="DY64" s="72"/>
      <c r="DZ64" s="72"/>
      <c r="EA64" s="72"/>
      <c r="EB64" s="72"/>
      <c r="EC64" s="73"/>
      <c r="ED64" s="20">
        <f t="shared" si="0"/>
        <v>0</v>
      </c>
    </row>
    <row r="65" spans="1:134" s="6" customFormat="1" ht="42.75" customHeight="1">
      <c r="A65" s="95" t="s">
        <v>81</v>
      </c>
      <c r="B65" s="96"/>
      <c r="C65" s="96"/>
      <c r="D65" s="96"/>
      <c r="E65" s="96"/>
      <c r="F65" s="96"/>
      <c r="G65" s="96"/>
      <c r="H65" s="96"/>
      <c r="I65" s="97"/>
      <c r="J65" s="5"/>
      <c r="K65" s="98" t="s">
        <v>82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7"/>
      <c r="BI65" s="89" t="s">
        <v>5</v>
      </c>
      <c r="BJ65" s="90"/>
      <c r="BK65" s="90"/>
      <c r="BL65" s="90"/>
      <c r="BM65" s="90"/>
      <c r="BN65" s="90"/>
      <c r="BO65" s="90"/>
      <c r="BP65" s="90"/>
      <c r="BQ65" s="90"/>
      <c r="BR65" s="90"/>
      <c r="BS65" s="91"/>
      <c r="BT65" s="71">
        <v>79168.7821770781</v>
      </c>
      <c r="BU65" s="72"/>
      <c r="BV65" s="72"/>
      <c r="BW65" s="72"/>
      <c r="BX65" s="72"/>
      <c r="BY65" s="72"/>
      <c r="BZ65" s="72"/>
      <c r="CA65" s="72"/>
      <c r="CB65" s="72"/>
      <c r="CC65" s="73"/>
      <c r="CD65" s="71">
        <v>78648.3668333333</v>
      </c>
      <c r="CE65" s="72"/>
      <c r="CF65" s="72"/>
      <c r="CG65" s="72"/>
      <c r="CH65" s="72"/>
      <c r="CI65" s="72"/>
      <c r="CJ65" s="72"/>
      <c r="CK65" s="72"/>
      <c r="CL65" s="72"/>
      <c r="CM65" s="73"/>
      <c r="CN65" s="128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30"/>
      <c r="DE65" s="17"/>
      <c r="DF65" s="17"/>
      <c r="DG65" s="17"/>
      <c r="DH65" s="49">
        <f t="shared" si="1"/>
        <v>-0.006573491841528889</v>
      </c>
      <c r="DI65" s="49"/>
      <c r="DJ65" s="17"/>
      <c r="DK65" s="36"/>
      <c r="DL65" s="30"/>
      <c r="DM65" s="30"/>
      <c r="DT65" s="71">
        <v>78648.3668333333</v>
      </c>
      <c r="DU65" s="72"/>
      <c r="DV65" s="72"/>
      <c r="DW65" s="72"/>
      <c r="DX65" s="72"/>
      <c r="DY65" s="72"/>
      <c r="DZ65" s="72"/>
      <c r="EA65" s="72"/>
      <c r="EB65" s="72"/>
      <c r="EC65" s="73"/>
      <c r="ED65" s="20">
        <f t="shared" si="0"/>
        <v>0</v>
      </c>
    </row>
    <row r="66" spans="1:134" s="6" customFormat="1" ht="30" customHeight="1">
      <c r="A66" s="95" t="s">
        <v>83</v>
      </c>
      <c r="B66" s="96"/>
      <c r="C66" s="96"/>
      <c r="D66" s="96"/>
      <c r="E66" s="96"/>
      <c r="F66" s="96"/>
      <c r="G66" s="96"/>
      <c r="H66" s="96"/>
      <c r="I66" s="97"/>
      <c r="J66" s="5"/>
      <c r="K66" s="98" t="s">
        <v>84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7"/>
      <c r="BI66" s="89" t="s">
        <v>5</v>
      </c>
      <c r="BJ66" s="90"/>
      <c r="BK66" s="90"/>
      <c r="BL66" s="90"/>
      <c r="BM66" s="90"/>
      <c r="BN66" s="90"/>
      <c r="BO66" s="90"/>
      <c r="BP66" s="90"/>
      <c r="BQ66" s="90"/>
      <c r="BR66" s="90"/>
      <c r="BS66" s="91"/>
      <c r="BT66" s="74"/>
      <c r="BU66" s="75"/>
      <c r="BV66" s="75"/>
      <c r="BW66" s="75"/>
      <c r="BX66" s="75"/>
      <c r="BY66" s="75"/>
      <c r="BZ66" s="75"/>
      <c r="CA66" s="75"/>
      <c r="CB66" s="75"/>
      <c r="CC66" s="76"/>
      <c r="CD66" s="74"/>
      <c r="CE66" s="75"/>
      <c r="CF66" s="75"/>
      <c r="CG66" s="75"/>
      <c r="CH66" s="75"/>
      <c r="CI66" s="75"/>
      <c r="CJ66" s="75"/>
      <c r="CK66" s="75"/>
      <c r="CL66" s="75"/>
      <c r="CM66" s="76"/>
      <c r="CN66" s="86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8"/>
      <c r="DE66" s="16"/>
      <c r="DF66" s="16"/>
      <c r="DG66" s="16"/>
      <c r="DH66" s="49"/>
      <c r="DI66" s="49"/>
      <c r="DJ66" s="16"/>
      <c r="DK66" s="29"/>
      <c r="DL66" s="14"/>
      <c r="DT66" s="74"/>
      <c r="DU66" s="75"/>
      <c r="DV66" s="75"/>
      <c r="DW66" s="75"/>
      <c r="DX66" s="75"/>
      <c r="DY66" s="75"/>
      <c r="DZ66" s="75"/>
      <c r="EA66" s="75"/>
      <c r="EB66" s="75"/>
      <c r="EC66" s="76"/>
      <c r="ED66" s="20">
        <f t="shared" si="0"/>
        <v>0</v>
      </c>
    </row>
    <row r="67" spans="1:134" s="6" customFormat="1" ht="45" customHeight="1">
      <c r="A67" s="95" t="s">
        <v>85</v>
      </c>
      <c r="B67" s="96"/>
      <c r="C67" s="96"/>
      <c r="D67" s="96"/>
      <c r="E67" s="96"/>
      <c r="F67" s="96"/>
      <c r="G67" s="96"/>
      <c r="H67" s="96"/>
      <c r="I67" s="97"/>
      <c r="J67" s="5"/>
      <c r="K67" s="98" t="s">
        <v>86</v>
      </c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7"/>
      <c r="BI67" s="89" t="s">
        <v>64</v>
      </c>
      <c r="BJ67" s="90"/>
      <c r="BK67" s="90"/>
      <c r="BL67" s="90"/>
      <c r="BM67" s="90"/>
      <c r="BN67" s="90"/>
      <c r="BO67" s="90"/>
      <c r="BP67" s="90"/>
      <c r="BQ67" s="90"/>
      <c r="BR67" s="90"/>
      <c r="BS67" s="91"/>
      <c r="BT67" s="71" t="s">
        <v>38</v>
      </c>
      <c r="BU67" s="72"/>
      <c r="BV67" s="72"/>
      <c r="BW67" s="72"/>
      <c r="BX67" s="72"/>
      <c r="BY67" s="72"/>
      <c r="BZ67" s="72"/>
      <c r="CA67" s="72"/>
      <c r="CB67" s="72"/>
      <c r="CC67" s="73"/>
      <c r="CD67" s="71" t="s">
        <v>38</v>
      </c>
      <c r="CE67" s="72"/>
      <c r="CF67" s="72"/>
      <c r="CG67" s="72"/>
      <c r="CH67" s="72"/>
      <c r="CI67" s="72"/>
      <c r="CJ67" s="72"/>
      <c r="CK67" s="72"/>
      <c r="CL67" s="72"/>
      <c r="CM67" s="73"/>
      <c r="CN67" s="125" t="s">
        <v>38</v>
      </c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7"/>
      <c r="DE67" s="15"/>
      <c r="DF67" s="15"/>
      <c r="DG67" s="15"/>
      <c r="DH67" s="49"/>
      <c r="DI67" s="49"/>
      <c r="DJ67" s="15"/>
      <c r="DK67" s="36"/>
      <c r="DL67" s="14"/>
      <c r="DT67" s="71" t="s">
        <v>38</v>
      </c>
      <c r="DU67" s="72"/>
      <c r="DV67" s="72"/>
      <c r="DW67" s="72"/>
      <c r="DX67" s="72"/>
      <c r="DY67" s="72"/>
      <c r="DZ67" s="72"/>
      <c r="EA67" s="72"/>
      <c r="EB67" s="72"/>
      <c r="EC67" s="73"/>
      <c r="ED67" s="20" t="e">
        <f t="shared" si="0"/>
        <v>#VALUE!</v>
      </c>
    </row>
    <row r="68" spans="115:134" ht="15" customHeight="1">
      <c r="DK68" s="29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20">
        <f t="shared" si="0"/>
        <v>0</v>
      </c>
    </row>
    <row r="69" spans="7:134" s="1" customFormat="1" ht="13.5" customHeight="1">
      <c r="G69" s="1" t="s">
        <v>18</v>
      </c>
      <c r="DK69" s="11"/>
      <c r="DL69" s="11"/>
      <c r="ED69" s="20"/>
    </row>
    <row r="70" spans="1:116" s="1" customFormat="1" ht="58.5" customHeight="1">
      <c r="A70" s="123" t="s">
        <v>87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9"/>
      <c r="DF70" s="9"/>
      <c r="DG70" s="9"/>
      <c r="DH70" s="9"/>
      <c r="DI70" s="9"/>
      <c r="DJ70" s="9"/>
      <c r="DK70" s="11"/>
      <c r="DL70" s="11"/>
    </row>
    <row r="71" spans="1:116" s="1" customFormat="1" ht="25.5" customHeight="1">
      <c r="A71" s="123" t="s">
        <v>88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9"/>
      <c r="DF71" s="9"/>
      <c r="DG71" s="9"/>
      <c r="DH71" s="9"/>
      <c r="DI71" s="9"/>
      <c r="DJ71" s="9"/>
      <c r="DK71" s="11"/>
      <c r="DL71" s="11"/>
    </row>
    <row r="72" spans="1:116" s="1" customFormat="1" ht="25.5" customHeight="1">
      <c r="A72" s="121" t="s">
        <v>113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53"/>
      <c r="DF72" s="53"/>
      <c r="DG72" s="53"/>
      <c r="DH72" s="9"/>
      <c r="DI72" s="9"/>
      <c r="DJ72" s="9"/>
      <c r="DK72" s="11"/>
      <c r="DL72" s="11"/>
    </row>
    <row r="73" spans="1:133" s="1" customFormat="1" ht="25.5" customHeight="1">
      <c r="A73" s="123" t="s">
        <v>89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9"/>
      <c r="DF73" s="9"/>
      <c r="DG73" s="9"/>
      <c r="DH73" s="9"/>
      <c r="DI73" s="9"/>
      <c r="DJ73" s="9"/>
      <c r="DK73" s="11"/>
      <c r="DL73" s="11"/>
      <c r="DT73" s="2"/>
      <c r="DU73" s="2"/>
      <c r="DV73" s="2"/>
      <c r="DW73" s="2"/>
      <c r="DX73" s="2"/>
      <c r="DY73" s="2"/>
      <c r="DZ73" s="2"/>
      <c r="EA73" s="2"/>
      <c r="EB73" s="2"/>
      <c r="EC73" s="2"/>
    </row>
    <row r="74" spans="1:133" s="1" customFormat="1" ht="25.5" customHeight="1">
      <c r="A74" s="123" t="s">
        <v>90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9"/>
      <c r="DF74" s="9"/>
      <c r="DG74" s="9"/>
      <c r="DH74" s="9"/>
      <c r="DI74" s="9"/>
      <c r="DJ74" s="9"/>
      <c r="DK74" s="11"/>
      <c r="DL74" s="11"/>
      <c r="DT74" s="2"/>
      <c r="DU74" s="2"/>
      <c r="DV74" s="2"/>
      <c r="DW74" s="2"/>
      <c r="DX74" s="2"/>
      <c r="DY74" s="2"/>
      <c r="DZ74" s="2"/>
      <c r="EA74" s="2"/>
      <c r="EB74" s="2"/>
      <c r="EC74" s="2"/>
    </row>
    <row r="75" ht="3" customHeight="1"/>
  </sheetData>
  <sheetProtection/>
  <mergeCells count="380"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CN21:DD21"/>
    <mergeCell ref="CN22:DD22"/>
    <mergeCell ref="CN23:DD23"/>
    <mergeCell ref="A5:DD5"/>
    <mergeCell ref="A6:DD6"/>
    <mergeCell ref="A7:DD7"/>
    <mergeCell ref="A8:DD8"/>
    <mergeCell ref="J15:BH16"/>
    <mergeCell ref="BI15:BS16"/>
    <mergeCell ref="AG10:CI10"/>
    <mergeCell ref="CN20:DD20"/>
    <mergeCell ref="CN17:DD17"/>
    <mergeCell ref="AQ13:AX13"/>
    <mergeCell ref="AY13:AZ13"/>
    <mergeCell ref="BA13:BH13"/>
    <mergeCell ref="CN15:DD16"/>
    <mergeCell ref="BT19:CC19"/>
    <mergeCell ref="CD18:CM18"/>
    <mergeCell ref="BI20:BS20"/>
    <mergeCell ref="CD16:CM16"/>
    <mergeCell ref="A15:I16"/>
    <mergeCell ref="A18:I18"/>
    <mergeCell ref="K18:BG18"/>
    <mergeCell ref="BI18:BS18"/>
    <mergeCell ref="BT18:CC18"/>
    <mergeCell ref="J11:BN11"/>
    <mergeCell ref="J12:BN12"/>
    <mergeCell ref="BT17:CC17"/>
    <mergeCell ref="BT16:CC16"/>
    <mergeCell ref="BT15:CM15"/>
    <mergeCell ref="CD17:CM17"/>
    <mergeCell ref="A17:I17"/>
    <mergeCell ref="K17:BG17"/>
    <mergeCell ref="BI17:BS17"/>
    <mergeCell ref="A19:I19"/>
    <mergeCell ref="K19:BG19"/>
    <mergeCell ref="BI19:BS19"/>
    <mergeCell ref="CN18:DD18"/>
    <mergeCell ref="CD19:CM19"/>
    <mergeCell ref="CN19:DD19"/>
    <mergeCell ref="CD21:CM21"/>
    <mergeCell ref="A20:I20"/>
    <mergeCell ref="K20:BG20"/>
    <mergeCell ref="A21:I21"/>
    <mergeCell ref="K21:BG21"/>
    <mergeCell ref="BI21:BS21"/>
    <mergeCell ref="BT21:CC21"/>
    <mergeCell ref="BT20:CC20"/>
    <mergeCell ref="A23:I23"/>
    <mergeCell ref="K23:BG23"/>
    <mergeCell ref="BI23:BS23"/>
    <mergeCell ref="BT23:CC23"/>
    <mergeCell ref="CD23:CM23"/>
    <mergeCell ref="A22:I22"/>
    <mergeCell ref="K22:BG22"/>
    <mergeCell ref="BI22:BS22"/>
    <mergeCell ref="CD20:CM20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5:CM35"/>
    <mergeCell ref="CN35:DD35"/>
    <mergeCell ref="BI33:BS33"/>
    <mergeCell ref="BT33:CC33"/>
    <mergeCell ref="CD29:CM29"/>
    <mergeCell ref="CN29:DD29"/>
    <mergeCell ref="CD30:CM30"/>
    <mergeCell ref="CN30:DD30"/>
    <mergeCell ref="CD33:CM33"/>
    <mergeCell ref="CN33:DD33"/>
    <mergeCell ref="CD36:CM36"/>
    <mergeCell ref="CN36:DD36"/>
    <mergeCell ref="A35:I35"/>
    <mergeCell ref="K35:BG35"/>
    <mergeCell ref="A36:I36"/>
    <mergeCell ref="K36:BG36"/>
    <mergeCell ref="BI36:BS36"/>
    <mergeCell ref="BT36:CC36"/>
    <mergeCell ref="BI35:BS35"/>
    <mergeCell ref="BT35:CC35"/>
    <mergeCell ref="A37:I37"/>
    <mergeCell ref="K37:BG37"/>
    <mergeCell ref="BI37:BS37"/>
    <mergeCell ref="BT37:CC37"/>
    <mergeCell ref="CD39:CM39"/>
    <mergeCell ref="CN39:DD39"/>
    <mergeCell ref="A38:I38"/>
    <mergeCell ref="K38:BG38"/>
    <mergeCell ref="BI38:BS38"/>
    <mergeCell ref="BT38:CC38"/>
    <mergeCell ref="CD37:CM37"/>
    <mergeCell ref="CN37:DD37"/>
    <mergeCell ref="CD38:CM38"/>
    <mergeCell ref="CN38:DD38"/>
    <mergeCell ref="CD40:CM40"/>
    <mergeCell ref="CN40:DD40"/>
    <mergeCell ref="A39:I39"/>
    <mergeCell ref="K39:BG39"/>
    <mergeCell ref="A40:I40"/>
    <mergeCell ref="K40:BG40"/>
    <mergeCell ref="BI40:BS40"/>
    <mergeCell ref="BT40:CC40"/>
    <mergeCell ref="BI39:BS39"/>
    <mergeCell ref="BT39:CC39"/>
    <mergeCell ref="CD45:CM45"/>
    <mergeCell ref="CN45:DD45"/>
    <mergeCell ref="CD47:CM47"/>
    <mergeCell ref="CN47:DD47"/>
    <mergeCell ref="A44:I44"/>
    <mergeCell ref="K44:BG44"/>
    <mergeCell ref="BI44:BS44"/>
    <mergeCell ref="BT44:CC44"/>
    <mergeCell ref="CD46:CM46"/>
    <mergeCell ref="CN46:DD46"/>
    <mergeCell ref="CD49:CM49"/>
    <mergeCell ref="CN49:DD49"/>
    <mergeCell ref="A46:I46"/>
    <mergeCell ref="K46:BG46"/>
    <mergeCell ref="A47:I47"/>
    <mergeCell ref="K47:BG47"/>
    <mergeCell ref="BI47:BS47"/>
    <mergeCell ref="BT47:CC47"/>
    <mergeCell ref="BI46:BS46"/>
    <mergeCell ref="BT46:CC46"/>
    <mergeCell ref="A51:I51"/>
    <mergeCell ref="K51:BG51"/>
    <mergeCell ref="BI51:BS51"/>
    <mergeCell ref="BT51:CC51"/>
    <mergeCell ref="A49:I49"/>
    <mergeCell ref="K49:BG49"/>
    <mergeCell ref="BI49:BS49"/>
    <mergeCell ref="BT49:CC49"/>
    <mergeCell ref="A52:I52"/>
    <mergeCell ref="K52:BG52"/>
    <mergeCell ref="BI52:BS52"/>
    <mergeCell ref="BT52:CC52"/>
    <mergeCell ref="CD50:CM50"/>
    <mergeCell ref="CN50:DD50"/>
    <mergeCell ref="CD51:CM51"/>
    <mergeCell ref="CN51:DD51"/>
    <mergeCell ref="A50:I50"/>
    <mergeCell ref="K50:BG50"/>
    <mergeCell ref="CD54:CM54"/>
    <mergeCell ref="CN54:DD54"/>
    <mergeCell ref="BI50:BS50"/>
    <mergeCell ref="BT50:CC50"/>
    <mergeCell ref="CD52:CM52"/>
    <mergeCell ref="CN52:DD52"/>
    <mergeCell ref="CD53:CM53"/>
    <mergeCell ref="CN53:DD53"/>
    <mergeCell ref="A54:I54"/>
    <mergeCell ref="K54:BG54"/>
    <mergeCell ref="BI54:BS54"/>
    <mergeCell ref="BT54:CC54"/>
    <mergeCell ref="A53:I53"/>
    <mergeCell ref="K53:BG53"/>
    <mergeCell ref="BI53:BS53"/>
    <mergeCell ref="BT53:CC53"/>
    <mergeCell ref="A55:I55"/>
    <mergeCell ref="K55:BG55"/>
    <mergeCell ref="BI55:BS55"/>
    <mergeCell ref="BT55:CC55"/>
    <mergeCell ref="A56:I56"/>
    <mergeCell ref="K56:BG56"/>
    <mergeCell ref="BI56:BS56"/>
    <mergeCell ref="BT56:CC56"/>
    <mergeCell ref="A58:I58"/>
    <mergeCell ref="K58:BG58"/>
    <mergeCell ref="BI58:BS58"/>
    <mergeCell ref="BT58:CC58"/>
    <mergeCell ref="CD55:CM55"/>
    <mergeCell ref="CN55:DD55"/>
    <mergeCell ref="CD56:CM56"/>
    <mergeCell ref="CN56:DD56"/>
    <mergeCell ref="CD58:CM58"/>
    <mergeCell ref="CN58:DD58"/>
    <mergeCell ref="CD60:CM60"/>
    <mergeCell ref="CN60:DD60"/>
    <mergeCell ref="CD62:CM62"/>
    <mergeCell ref="CN62:DD62"/>
    <mergeCell ref="A60:I60"/>
    <mergeCell ref="K60:BG60"/>
    <mergeCell ref="BI60:BS60"/>
    <mergeCell ref="BT60:CC60"/>
    <mergeCell ref="K61:BG61"/>
    <mergeCell ref="BI61:BS61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3:I63"/>
    <mergeCell ref="K63:BG63"/>
    <mergeCell ref="CD64:CM64"/>
    <mergeCell ref="CN64:DD64"/>
    <mergeCell ref="CD66:CM66"/>
    <mergeCell ref="CN66:DD66"/>
    <mergeCell ref="CD65:CM65"/>
    <mergeCell ref="CN65:DD65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CD34:CM34"/>
    <mergeCell ref="CN34:DD34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33:I33"/>
    <mergeCell ref="K33:BG33"/>
    <mergeCell ref="A41:I41"/>
    <mergeCell ref="K41:BG41"/>
    <mergeCell ref="BI41:BS41"/>
    <mergeCell ref="BT41:CC41"/>
    <mergeCell ref="A34:I34"/>
    <mergeCell ref="K34:BG34"/>
    <mergeCell ref="BI34:BS34"/>
    <mergeCell ref="BT34:CC34"/>
    <mergeCell ref="A42:I42"/>
    <mergeCell ref="K42:BG42"/>
    <mergeCell ref="BI42:BS42"/>
    <mergeCell ref="BT42:CC42"/>
    <mergeCell ref="A43:I43"/>
    <mergeCell ref="K43:BG43"/>
    <mergeCell ref="CD41:CM41"/>
    <mergeCell ref="CN41:DD41"/>
    <mergeCell ref="CD42:CM42"/>
    <mergeCell ref="CN42:DD42"/>
    <mergeCell ref="CD48:CM48"/>
    <mergeCell ref="CN48:DD48"/>
    <mergeCell ref="CD43:CM43"/>
    <mergeCell ref="CN43:DD43"/>
    <mergeCell ref="CD44:CM44"/>
    <mergeCell ref="CN44:DD44"/>
    <mergeCell ref="A48:I48"/>
    <mergeCell ref="K48:BG48"/>
    <mergeCell ref="BI48:BS48"/>
    <mergeCell ref="BT48:CC48"/>
    <mergeCell ref="BI43:BS43"/>
    <mergeCell ref="BT43:CC43"/>
    <mergeCell ref="A45:I45"/>
    <mergeCell ref="K45:BG45"/>
    <mergeCell ref="BI45:BS45"/>
    <mergeCell ref="BT45:CC45"/>
    <mergeCell ref="BT61:CC61"/>
    <mergeCell ref="CD61:CM61"/>
    <mergeCell ref="CN61:DD61"/>
    <mergeCell ref="A57:I57"/>
    <mergeCell ref="K57:BG57"/>
    <mergeCell ref="BI57:BS57"/>
    <mergeCell ref="A59:I59"/>
    <mergeCell ref="K59:BG59"/>
    <mergeCell ref="BI59:BS59"/>
    <mergeCell ref="A61:I61"/>
    <mergeCell ref="BT63:CC63"/>
    <mergeCell ref="CD63:CM63"/>
    <mergeCell ref="CN63:DD63"/>
    <mergeCell ref="BI63:BS63"/>
    <mergeCell ref="BT57:CC57"/>
    <mergeCell ref="CD57:CM57"/>
    <mergeCell ref="CN57:DD57"/>
    <mergeCell ref="BT59:CC59"/>
    <mergeCell ref="CD59:CM59"/>
    <mergeCell ref="CN59:DD59"/>
    <mergeCell ref="DT16:EC16"/>
    <mergeCell ref="DT17:EC17"/>
    <mergeCell ref="DT18:EC18"/>
    <mergeCell ref="DT19:EC19"/>
    <mergeCell ref="DT20:EC20"/>
    <mergeCell ref="DT21:EC21"/>
    <mergeCell ref="DT22:EC22"/>
    <mergeCell ref="DT23:EC23"/>
    <mergeCell ref="DT24:EC24"/>
    <mergeCell ref="DT25:EC25"/>
    <mergeCell ref="DT26:EC26"/>
    <mergeCell ref="DT27:EC27"/>
    <mergeCell ref="DT28:EC28"/>
    <mergeCell ref="DT29:EC29"/>
    <mergeCell ref="DT30:EC30"/>
    <mergeCell ref="DT31:EC31"/>
    <mergeCell ref="DT32:EC32"/>
    <mergeCell ref="DT33:EC33"/>
    <mergeCell ref="DT34:EC34"/>
    <mergeCell ref="DT35:EC35"/>
    <mergeCell ref="DT36:EC36"/>
    <mergeCell ref="DT37:EC37"/>
    <mergeCell ref="DT38:EC38"/>
    <mergeCell ref="DT39:EC39"/>
    <mergeCell ref="DT40:EC40"/>
    <mergeCell ref="DT41:EC41"/>
    <mergeCell ref="DT42:EC42"/>
    <mergeCell ref="DT43:EC43"/>
    <mergeCell ref="DT44:EC44"/>
    <mergeCell ref="DT45:EC45"/>
    <mergeCell ref="DT46:EC46"/>
    <mergeCell ref="DT47:EC47"/>
    <mergeCell ref="DT48:EC48"/>
    <mergeCell ref="DT49:EC49"/>
    <mergeCell ref="DT50:EC50"/>
    <mergeCell ref="DT51:EC51"/>
    <mergeCell ref="DT52:EC52"/>
    <mergeCell ref="DT53:EC53"/>
    <mergeCell ref="DT54:EC54"/>
    <mergeCell ref="DT55:EC55"/>
    <mergeCell ref="DT56:EC56"/>
    <mergeCell ref="DT57:EC57"/>
    <mergeCell ref="DT64:EC64"/>
    <mergeCell ref="DT65:EC65"/>
    <mergeCell ref="DT66:EC66"/>
    <mergeCell ref="DT67:EC67"/>
    <mergeCell ref="DT58:EC58"/>
    <mergeCell ref="DT59:EC59"/>
    <mergeCell ref="DT60:EC60"/>
    <mergeCell ref="DT61:EC61"/>
    <mergeCell ref="DT62:EC62"/>
    <mergeCell ref="DT63:EC6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D74"/>
  <sheetViews>
    <sheetView zoomScale="110" zoomScaleNormal="110" zoomScaleSheetLayoutView="100" zoomScalePageLayoutView="0" workbookViewId="0" topLeftCell="A34">
      <selection activeCell="CN18" sqref="CN18:DD18"/>
    </sheetView>
  </sheetViews>
  <sheetFormatPr defaultColWidth="0.875" defaultRowHeight="15" customHeight="1" outlineLevelRow="1"/>
  <cols>
    <col min="1" max="8" width="0.875" style="2" customWidth="1"/>
    <col min="9" max="9" width="2.00390625" style="2" customWidth="1"/>
    <col min="10" max="106" width="0.875" style="2" customWidth="1"/>
    <col min="107" max="107" width="12.125" style="2" customWidth="1"/>
    <col min="108" max="108" width="2.125" style="2" customWidth="1"/>
    <col min="109" max="109" width="0.875" style="2" customWidth="1"/>
    <col min="110" max="111" width="12.00390625" style="2" customWidth="1"/>
    <col min="112" max="112" width="6.75390625" style="2" customWidth="1"/>
    <col min="113" max="113" width="8.125" style="2" customWidth="1"/>
    <col min="114" max="114" width="40.25390625" style="2" customWidth="1"/>
    <col min="115" max="115" width="30.125" style="12" customWidth="1"/>
    <col min="116" max="116" width="15.375" style="12" customWidth="1"/>
    <col min="117" max="117" width="16.125" style="2" customWidth="1"/>
    <col min="118" max="118" width="13.00390625" style="2" customWidth="1"/>
    <col min="119" max="119" width="1.12109375" style="2" customWidth="1"/>
    <col min="120" max="122" width="0.875" style="2" customWidth="1"/>
    <col min="123" max="123" width="13.875" style="2" customWidth="1"/>
    <col min="124" max="129" width="0.875" style="2" customWidth="1"/>
    <col min="130" max="130" width="4.00390625" style="2" bestFit="1" customWidth="1"/>
    <col min="131" max="133" width="0.875" style="2" customWidth="1"/>
    <col min="134" max="134" width="9.875" style="2" customWidth="1"/>
    <col min="135" max="16384" width="0.875" style="2" customWidth="1"/>
  </cols>
  <sheetData>
    <row r="1" spans="67:116" s="1" customFormat="1" ht="12" customHeight="1">
      <c r="BO1" s="1" t="s">
        <v>91</v>
      </c>
      <c r="DK1" s="11"/>
      <c r="DL1" s="11"/>
    </row>
    <row r="2" spans="67:116" s="1" customFormat="1" ht="12" customHeight="1">
      <c r="BO2" s="1" t="s">
        <v>28</v>
      </c>
      <c r="DK2" s="11"/>
      <c r="DL2" s="11"/>
    </row>
    <row r="3" spans="67:116" s="1" customFormat="1" ht="12" customHeight="1">
      <c r="BO3" s="1" t="s">
        <v>29</v>
      </c>
      <c r="DK3" s="11"/>
      <c r="DL3" s="11"/>
    </row>
    <row r="4" ht="21" customHeight="1"/>
    <row r="5" spans="1:117" s="3" customFormat="1" ht="14.25" customHeight="1">
      <c r="A5" s="179" t="s">
        <v>19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0"/>
      <c r="DF5" s="10"/>
      <c r="DG5" s="10"/>
      <c r="DH5" s="10"/>
      <c r="DI5" s="10"/>
      <c r="DJ5" s="10"/>
      <c r="DK5" s="13"/>
      <c r="DL5" s="45" t="s">
        <v>152</v>
      </c>
      <c r="DM5" s="46" t="s">
        <v>153</v>
      </c>
    </row>
    <row r="6" spans="1:116" s="3" customFormat="1" ht="14.25" customHeight="1">
      <c r="A6" s="179" t="s">
        <v>20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0"/>
      <c r="DF6" s="10"/>
      <c r="DG6" s="10"/>
      <c r="DH6" s="10"/>
      <c r="DI6" s="10"/>
      <c r="DJ6" s="10"/>
      <c r="DK6" s="13"/>
      <c r="DL6" s="13"/>
    </row>
    <row r="7" spans="1:117" s="3" customFormat="1" ht="14.25" customHeight="1">
      <c r="A7" s="179" t="s">
        <v>92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0"/>
      <c r="DF7" s="10"/>
      <c r="DG7" s="10"/>
      <c r="DH7" s="10"/>
      <c r="DI7" s="10"/>
      <c r="DJ7" s="10"/>
      <c r="DK7" s="44" t="s">
        <v>141</v>
      </c>
      <c r="DL7" s="43">
        <f>SUM(DL8:DL15)</f>
        <v>23134.372</v>
      </c>
      <c r="DM7" s="43">
        <f>SUM(DM8:DM15)</f>
        <v>22853.30004</v>
      </c>
    </row>
    <row r="8" spans="1:117" s="3" customFormat="1" ht="14.25" customHeight="1">
      <c r="A8" s="179" t="s">
        <v>114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0"/>
      <c r="DF8" s="10"/>
      <c r="DG8" s="10"/>
      <c r="DH8" s="10"/>
      <c r="DI8" s="10"/>
      <c r="DJ8" s="10"/>
      <c r="DK8" s="11" t="s">
        <v>142</v>
      </c>
      <c r="DL8" s="40">
        <v>18316.101</v>
      </c>
      <c r="DM8" s="40">
        <v>17957.82542</v>
      </c>
    </row>
    <row r="9" spans="115:117" ht="21" customHeight="1">
      <c r="DK9" s="11" t="s">
        <v>143</v>
      </c>
      <c r="DL9" s="41">
        <v>3569.0480000000002</v>
      </c>
      <c r="DM9" s="41">
        <v>3165.0137799999998</v>
      </c>
    </row>
    <row r="10" spans="3:117" ht="15">
      <c r="C10" s="4" t="s">
        <v>30</v>
      </c>
      <c r="D10" s="4"/>
      <c r="AG10" s="181" t="s">
        <v>116</v>
      </c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DK10" s="11" t="s">
        <v>144</v>
      </c>
      <c r="DL10" s="41">
        <v>396</v>
      </c>
      <c r="DM10" s="41">
        <v>516.92469</v>
      </c>
    </row>
    <row r="11" spans="3:117" ht="15">
      <c r="C11" s="4" t="s">
        <v>31</v>
      </c>
      <c r="D11" s="4"/>
      <c r="J11" s="167" t="s">
        <v>117</v>
      </c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DK11" s="11" t="s">
        <v>145</v>
      </c>
      <c r="DL11" s="41">
        <v>581</v>
      </c>
      <c r="DM11" s="41">
        <v>915.22976</v>
      </c>
    </row>
    <row r="12" spans="3:117" ht="15">
      <c r="C12" s="4" t="s">
        <v>32</v>
      </c>
      <c r="D12" s="4"/>
      <c r="J12" s="168" t="s">
        <v>118</v>
      </c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DK12" s="11" t="s">
        <v>146</v>
      </c>
      <c r="DL12" s="41">
        <v>0</v>
      </c>
      <c r="DM12" s="41">
        <v>0</v>
      </c>
    </row>
    <row r="13" spans="3:117" ht="15">
      <c r="C13" s="4" t="s">
        <v>33</v>
      </c>
      <c r="D13" s="4"/>
      <c r="AQ13" s="169" t="s">
        <v>136</v>
      </c>
      <c r="AR13" s="169"/>
      <c r="AS13" s="169"/>
      <c r="AT13" s="169"/>
      <c r="AU13" s="169"/>
      <c r="AV13" s="169"/>
      <c r="AW13" s="169"/>
      <c r="AX13" s="169"/>
      <c r="AY13" s="170" t="s">
        <v>34</v>
      </c>
      <c r="AZ13" s="170"/>
      <c r="BA13" s="169" t="s">
        <v>137</v>
      </c>
      <c r="BB13" s="169"/>
      <c r="BC13" s="169"/>
      <c r="BD13" s="169"/>
      <c r="BE13" s="169"/>
      <c r="BF13" s="169"/>
      <c r="BG13" s="169"/>
      <c r="BH13" s="169"/>
      <c r="BI13" s="2" t="s">
        <v>35</v>
      </c>
      <c r="DK13" s="11" t="s">
        <v>147</v>
      </c>
      <c r="DL13" s="41">
        <v>0</v>
      </c>
      <c r="DM13" s="41">
        <v>0</v>
      </c>
    </row>
    <row r="14" spans="115:117" ht="15" customHeight="1">
      <c r="DK14" s="11" t="s">
        <v>148</v>
      </c>
      <c r="DL14" s="41">
        <v>150</v>
      </c>
      <c r="DM14" s="41">
        <v>211.16667</v>
      </c>
    </row>
    <row r="15" spans="1:117" s="6" customFormat="1" ht="24.75" customHeight="1">
      <c r="A15" s="161" t="s">
        <v>27</v>
      </c>
      <c r="B15" s="162"/>
      <c r="C15" s="162"/>
      <c r="D15" s="162"/>
      <c r="E15" s="162"/>
      <c r="F15" s="162"/>
      <c r="G15" s="162"/>
      <c r="H15" s="162"/>
      <c r="I15" s="163"/>
      <c r="J15" s="180" t="s">
        <v>0</v>
      </c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3"/>
      <c r="BI15" s="161" t="s">
        <v>36</v>
      </c>
      <c r="BJ15" s="162"/>
      <c r="BK15" s="162"/>
      <c r="BL15" s="162"/>
      <c r="BM15" s="162"/>
      <c r="BN15" s="162"/>
      <c r="BO15" s="162"/>
      <c r="BP15" s="162"/>
      <c r="BQ15" s="162"/>
      <c r="BR15" s="162"/>
      <c r="BS15" s="163"/>
      <c r="BT15" s="83" t="s">
        <v>156</v>
      </c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5"/>
      <c r="CN15" s="161" t="s">
        <v>3</v>
      </c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2"/>
      <c r="DE15" s="15"/>
      <c r="DF15" s="15"/>
      <c r="DG15" s="15"/>
      <c r="DH15" s="15"/>
      <c r="DI15" s="15"/>
      <c r="DJ15" s="15"/>
      <c r="DK15" s="11" t="s">
        <v>149</v>
      </c>
      <c r="DL15" s="42">
        <v>122.22299999999998</v>
      </c>
      <c r="DM15" s="42">
        <v>87.13972</v>
      </c>
    </row>
    <row r="16" spans="1:133" s="6" customFormat="1" ht="70.5" customHeight="1">
      <c r="A16" s="164"/>
      <c r="B16" s="165"/>
      <c r="C16" s="165"/>
      <c r="D16" s="165"/>
      <c r="E16" s="165"/>
      <c r="F16" s="165"/>
      <c r="G16" s="165"/>
      <c r="H16" s="165"/>
      <c r="I16" s="166"/>
      <c r="J16" s="164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6"/>
      <c r="BI16" s="164"/>
      <c r="BJ16" s="165"/>
      <c r="BK16" s="165"/>
      <c r="BL16" s="165"/>
      <c r="BM16" s="165"/>
      <c r="BN16" s="165"/>
      <c r="BO16" s="165"/>
      <c r="BP16" s="165"/>
      <c r="BQ16" s="165"/>
      <c r="BR16" s="165"/>
      <c r="BS16" s="166"/>
      <c r="BT16" s="83" t="s">
        <v>1</v>
      </c>
      <c r="BU16" s="84"/>
      <c r="BV16" s="84"/>
      <c r="BW16" s="84"/>
      <c r="BX16" s="84"/>
      <c r="BY16" s="84"/>
      <c r="BZ16" s="84"/>
      <c r="CA16" s="84"/>
      <c r="CB16" s="84"/>
      <c r="CC16" s="85"/>
      <c r="CD16" s="83" t="s">
        <v>2</v>
      </c>
      <c r="CE16" s="84"/>
      <c r="CF16" s="84"/>
      <c r="CG16" s="84"/>
      <c r="CH16" s="84"/>
      <c r="CI16" s="84"/>
      <c r="CJ16" s="84"/>
      <c r="CK16" s="84"/>
      <c r="CL16" s="84"/>
      <c r="CM16" s="85"/>
      <c r="CN16" s="173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5"/>
      <c r="DE16" s="15"/>
      <c r="DF16" s="15"/>
      <c r="DG16" s="15"/>
      <c r="DH16" s="51"/>
      <c r="DI16" s="51"/>
      <c r="DJ16" s="15"/>
      <c r="DK16" s="14"/>
      <c r="DL16" s="14"/>
      <c r="DT16" s="83" t="s">
        <v>2</v>
      </c>
      <c r="DU16" s="84"/>
      <c r="DV16" s="84"/>
      <c r="DW16" s="84"/>
      <c r="DX16" s="84"/>
      <c r="DY16" s="84"/>
      <c r="DZ16" s="84"/>
      <c r="EA16" s="84"/>
      <c r="EB16" s="84"/>
      <c r="EC16" s="85"/>
    </row>
    <row r="17" spans="1:133" s="6" customFormat="1" ht="15" customHeight="1">
      <c r="A17" s="95" t="s">
        <v>4</v>
      </c>
      <c r="B17" s="96"/>
      <c r="C17" s="96"/>
      <c r="D17" s="96"/>
      <c r="E17" s="96"/>
      <c r="F17" s="96"/>
      <c r="G17" s="96"/>
      <c r="H17" s="96"/>
      <c r="I17" s="97"/>
      <c r="J17" s="5"/>
      <c r="K17" s="98" t="s">
        <v>37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7"/>
      <c r="BI17" s="83" t="s">
        <v>38</v>
      </c>
      <c r="BJ17" s="84"/>
      <c r="BK17" s="84"/>
      <c r="BL17" s="84"/>
      <c r="BM17" s="84"/>
      <c r="BN17" s="84"/>
      <c r="BO17" s="84"/>
      <c r="BP17" s="84"/>
      <c r="BQ17" s="84"/>
      <c r="BR17" s="84"/>
      <c r="BS17" s="85"/>
      <c r="BT17" s="160" t="s">
        <v>38</v>
      </c>
      <c r="BU17" s="84"/>
      <c r="BV17" s="84"/>
      <c r="BW17" s="84"/>
      <c r="BX17" s="84"/>
      <c r="BY17" s="84"/>
      <c r="BZ17" s="84"/>
      <c r="CA17" s="84"/>
      <c r="CB17" s="84"/>
      <c r="CC17" s="85"/>
      <c r="CD17" s="160" t="s">
        <v>38</v>
      </c>
      <c r="CE17" s="84"/>
      <c r="CF17" s="84"/>
      <c r="CG17" s="84"/>
      <c r="CH17" s="84"/>
      <c r="CI17" s="84"/>
      <c r="CJ17" s="84"/>
      <c r="CK17" s="84"/>
      <c r="CL17" s="84"/>
      <c r="CM17" s="85"/>
      <c r="CN17" s="125" t="s">
        <v>38</v>
      </c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7"/>
      <c r="DE17" s="15"/>
      <c r="DF17" s="15"/>
      <c r="DG17" s="15"/>
      <c r="DH17" s="15"/>
      <c r="DI17" s="15"/>
      <c r="DJ17" s="15"/>
      <c r="DK17" s="31"/>
      <c r="DL17" s="31"/>
      <c r="DM17" s="32"/>
      <c r="DT17" s="83" t="s">
        <v>38</v>
      </c>
      <c r="DU17" s="84"/>
      <c r="DV17" s="84"/>
      <c r="DW17" s="84"/>
      <c r="DX17" s="84"/>
      <c r="DY17" s="84"/>
      <c r="DZ17" s="84"/>
      <c r="EA17" s="84"/>
      <c r="EB17" s="84"/>
      <c r="EC17" s="85"/>
    </row>
    <row r="18" spans="1:134" s="6" customFormat="1" ht="30" customHeight="1">
      <c r="A18" s="95" t="s">
        <v>6</v>
      </c>
      <c r="B18" s="96"/>
      <c r="C18" s="96"/>
      <c r="D18" s="96"/>
      <c r="E18" s="96"/>
      <c r="F18" s="96"/>
      <c r="G18" s="96"/>
      <c r="H18" s="96"/>
      <c r="I18" s="97"/>
      <c r="J18" s="5"/>
      <c r="K18" s="98" t="s">
        <v>93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7"/>
      <c r="BI18" s="83" t="s">
        <v>5</v>
      </c>
      <c r="BJ18" s="84"/>
      <c r="BK18" s="84"/>
      <c r="BL18" s="84"/>
      <c r="BM18" s="84"/>
      <c r="BN18" s="84"/>
      <c r="BO18" s="84"/>
      <c r="BP18" s="84"/>
      <c r="BQ18" s="84"/>
      <c r="BR18" s="84"/>
      <c r="BS18" s="85"/>
      <c r="BT18" s="71">
        <f>BT19+BT35+BT49</f>
        <v>259792.8256021507</v>
      </c>
      <c r="BU18" s="72"/>
      <c r="BV18" s="72"/>
      <c r="BW18" s="72"/>
      <c r="BX18" s="72"/>
      <c r="BY18" s="72"/>
      <c r="BZ18" s="72"/>
      <c r="CA18" s="72"/>
      <c r="CB18" s="72"/>
      <c r="CC18" s="73"/>
      <c r="CD18" s="71">
        <f>CD19+CD35+CD49</f>
        <v>270074.41376000014</v>
      </c>
      <c r="CE18" s="72"/>
      <c r="CF18" s="72"/>
      <c r="CG18" s="72"/>
      <c r="CH18" s="72"/>
      <c r="CI18" s="72"/>
      <c r="CJ18" s="72"/>
      <c r="CK18" s="72"/>
      <c r="CL18" s="72"/>
      <c r="CM18" s="73"/>
      <c r="CN18" s="86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8"/>
      <c r="DE18" s="16"/>
      <c r="DF18" s="69"/>
      <c r="DG18" s="70"/>
      <c r="DH18" s="49">
        <f>CD18/BT18-1</f>
        <v>0.03957610505224185</v>
      </c>
      <c r="DI18" s="61"/>
      <c r="DJ18" s="37"/>
      <c r="DK18" s="29" t="s">
        <v>150</v>
      </c>
      <c r="DL18" s="14">
        <f>DL9+DL11+DL13+DL15</f>
        <v>4272.271000000001</v>
      </c>
      <c r="DM18" s="14">
        <f>DM9+DM11+DM13+DM15</f>
        <v>4167.38326</v>
      </c>
      <c r="DT18" s="71">
        <f>DT19+DT35+DT49</f>
        <v>264025.83170500014</v>
      </c>
      <c r="DU18" s="72"/>
      <c r="DV18" s="72"/>
      <c r="DW18" s="72"/>
      <c r="DX18" s="72"/>
      <c r="DY18" s="72"/>
      <c r="DZ18" s="72"/>
      <c r="EA18" s="72"/>
      <c r="EB18" s="72"/>
      <c r="EC18" s="73"/>
      <c r="ED18" s="20">
        <f>CD18-DT18</f>
        <v>6048.582055000006</v>
      </c>
    </row>
    <row r="19" spans="1:134" s="26" customFormat="1" ht="30" customHeight="1">
      <c r="A19" s="147" t="s">
        <v>7</v>
      </c>
      <c r="B19" s="148"/>
      <c r="C19" s="148"/>
      <c r="D19" s="148"/>
      <c r="E19" s="148"/>
      <c r="F19" s="148"/>
      <c r="G19" s="148"/>
      <c r="H19" s="148"/>
      <c r="I19" s="149"/>
      <c r="J19" s="64"/>
      <c r="K19" s="150" t="s">
        <v>94</v>
      </c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65"/>
      <c r="BI19" s="182" t="s">
        <v>5</v>
      </c>
      <c r="BJ19" s="183"/>
      <c r="BK19" s="183"/>
      <c r="BL19" s="183"/>
      <c r="BM19" s="183"/>
      <c r="BN19" s="183"/>
      <c r="BO19" s="183"/>
      <c r="BP19" s="183"/>
      <c r="BQ19" s="183"/>
      <c r="BR19" s="183"/>
      <c r="BS19" s="184"/>
      <c r="BT19" s="185">
        <f>BT20+BT25+BT27+BT33+BT34</f>
        <v>137106.6226363087</v>
      </c>
      <c r="BU19" s="186"/>
      <c r="BV19" s="186"/>
      <c r="BW19" s="186"/>
      <c r="BX19" s="186"/>
      <c r="BY19" s="186"/>
      <c r="BZ19" s="186"/>
      <c r="CA19" s="186"/>
      <c r="CB19" s="186"/>
      <c r="CC19" s="187"/>
      <c r="CD19" s="185">
        <f>CD20+CD25+CD27+CD33+CD34</f>
        <v>158187.40215999997</v>
      </c>
      <c r="CE19" s="186"/>
      <c r="CF19" s="186"/>
      <c r="CG19" s="186"/>
      <c r="CH19" s="186"/>
      <c r="CI19" s="186"/>
      <c r="CJ19" s="186"/>
      <c r="CK19" s="186"/>
      <c r="CL19" s="186"/>
      <c r="CM19" s="187"/>
      <c r="CN19" s="157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9"/>
      <c r="DE19" s="16"/>
      <c r="DF19" s="69">
        <f>'[10]свод'!$I$14</f>
        <v>158772.01961999995</v>
      </c>
      <c r="DG19" s="70">
        <f>CD19-DF19</f>
        <v>-584.6174599999795</v>
      </c>
      <c r="DH19" s="49">
        <f>CD19/BT19-1</f>
        <v>0.1537546408652375</v>
      </c>
      <c r="DI19" s="52"/>
      <c r="DJ19" s="38"/>
      <c r="DK19" s="29" t="s">
        <v>151</v>
      </c>
      <c r="DL19" s="14">
        <f>DL8+DL10+DL12+DL14</f>
        <v>18862.101</v>
      </c>
      <c r="DM19" s="14">
        <f>DM8+DM10+DM12+DM14</f>
        <v>18685.91678</v>
      </c>
      <c r="DT19" s="80">
        <f>DT20+DT25+DT27+DT33+DT34</f>
        <v>173903.69225833338</v>
      </c>
      <c r="DU19" s="81"/>
      <c r="DV19" s="81"/>
      <c r="DW19" s="81"/>
      <c r="DX19" s="81"/>
      <c r="DY19" s="81"/>
      <c r="DZ19" s="81"/>
      <c r="EA19" s="81"/>
      <c r="EB19" s="81"/>
      <c r="EC19" s="82"/>
      <c r="ED19" s="20">
        <f aca="true" t="shared" si="0" ref="ED19:ED68">CD19-DT19</f>
        <v>-15716.290098333411</v>
      </c>
    </row>
    <row r="20" spans="1:134" s="6" customFormat="1" ht="51" customHeight="1" outlineLevel="1">
      <c r="A20" s="95" t="s">
        <v>8</v>
      </c>
      <c r="B20" s="96"/>
      <c r="C20" s="96"/>
      <c r="D20" s="96"/>
      <c r="E20" s="96"/>
      <c r="F20" s="96"/>
      <c r="G20" s="96"/>
      <c r="H20" s="96"/>
      <c r="I20" s="97"/>
      <c r="J20" s="5"/>
      <c r="K20" s="98" t="s">
        <v>9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7"/>
      <c r="BI20" s="83" t="s">
        <v>5</v>
      </c>
      <c r="BJ20" s="84"/>
      <c r="BK20" s="84"/>
      <c r="BL20" s="84"/>
      <c r="BM20" s="84"/>
      <c r="BN20" s="84"/>
      <c r="BO20" s="84"/>
      <c r="BP20" s="84"/>
      <c r="BQ20" s="84"/>
      <c r="BR20" s="84"/>
      <c r="BS20" s="85"/>
      <c r="BT20" s="71">
        <f>BT21+BT23</f>
        <v>45027.01390446175</v>
      </c>
      <c r="BU20" s="72"/>
      <c r="BV20" s="72"/>
      <c r="BW20" s="72"/>
      <c r="BX20" s="72"/>
      <c r="BY20" s="72"/>
      <c r="BZ20" s="72"/>
      <c r="CA20" s="72"/>
      <c r="CB20" s="72"/>
      <c r="CC20" s="73"/>
      <c r="CD20" s="71">
        <f>CD21+CD23</f>
        <v>47827.747149999996</v>
      </c>
      <c r="CE20" s="72"/>
      <c r="CF20" s="72"/>
      <c r="CG20" s="72"/>
      <c r="CH20" s="72"/>
      <c r="CI20" s="72"/>
      <c r="CJ20" s="72"/>
      <c r="CK20" s="72"/>
      <c r="CL20" s="72"/>
      <c r="CM20" s="73"/>
      <c r="CN20" s="102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  <c r="DE20" s="16"/>
      <c r="DF20" s="55"/>
      <c r="DG20" s="55"/>
      <c r="DH20" s="49">
        <f>CD20/BT20-1</f>
        <v>0.062201176642111555</v>
      </c>
      <c r="DI20" s="49"/>
      <c r="DJ20" s="35"/>
      <c r="DK20" s="29"/>
      <c r="DL20" s="14" t="b">
        <f>DL18+DL19=DL7</f>
        <v>1</v>
      </c>
      <c r="DM20" s="14" t="b">
        <f>DM18+DM19=DM7</f>
        <v>1</v>
      </c>
      <c r="DT20" s="71">
        <f>DT21+DT23</f>
        <v>45194.72464</v>
      </c>
      <c r="DU20" s="72"/>
      <c r="DV20" s="72"/>
      <c r="DW20" s="72"/>
      <c r="DX20" s="72"/>
      <c r="DY20" s="72"/>
      <c r="DZ20" s="72"/>
      <c r="EA20" s="72"/>
      <c r="EB20" s="72"/>
      <c r="EC20" s="73"/>
      <c r="ED20" s="20">
        <f t="shared" si="0"/>
        <v>2633.0225099999952</v>
      </c>
    </row>
    <row r="21" spans="1:134" s="6" customFormat="1" ht="60" customHeight="1" outlineLevel="1">
      <c r="A21" s="95" t="s">
        <v>11</v>
      </c>
      <c r="B21" s="96"/>
      <c r="C21" s="96"/>
      <c r="D21" s="96"/>
      <c r="E21" s="96"/>
      <c r="F21" s="96"/>
      <c r="G21" s="96"/>
      <c r="H21" s="96"/>
      <c r="I21" s="97"/>
      <c r="J21" s="5"/>
      <c r="K21" s="143" t="s">
        <v>115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7"/>
      <c r="BI21" s="83" t="s">
        <v>5</v>
      </c>
      <c r="BJ21" s="84"/>
      <c r="BK21" s="84"/>
      <c r="BL21" s="84"/>
      <c r="BM21" s="84"/>
      <c r="BN21" s="84"/>
      <c r="BO21" s="84"/>
      <c r="BP21" s="84"/>
      <c r="BQ21" s="84"/>
      <c r="BR21" s="84"/>
      <c r="BS21" s="85"/>
      <c r="BT21" s="71">
        <f>BT22+3478.67838612585</f>
        <v>22119.061716302058</v>
      </c>
      <c r="BU21" s="72"/>
      <c r="BV21" s="72"/>
      <c r="BW21" s="72"/>
      <c r="BX21" s="72"/>
      <c r="BY21" s="72"/>
      <c r="BZ21" s="72"/>
      <c r="CA21" s="72"/>
      <c r="CB21" s="72"/>
      <c r="CC21" s="73"/>
      <c r="CD21" s="71">
        <f>CD22+3625.87787</f>
        <v>22311.79465</v>
      </c>
      <c r="CE21" s="72"/>
      <c r="CF21" s="72"/>
      <c r="CG21" s="72"/>
      <c r="CH21" s="72"/>
      <c r="CI21" s="72"/>
      <c r="CJ21" s="72"/>
      <c r="CK21" s="72"/>
      <c r="CL21" s="72"/>
      <c r="CM21" s="73"/>
      <c r="CN21" s="102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  <c r="DE21" s="16"/>
      <c r="DF21" s="55"/>
      <c r="DG21" s="55"/>
      <c r="DH21" s="50">
        <f>CD21/BT21-1</f>
        <v>0.008713431707453312</v>
      </c>
      <c r="DI21" s="49"/>
      <c r="DJ21" s="33"/>
      <c r="DK21" s="29"/>
      <c r="DL21" s="47">
        <f>DL18/DL7</f>
        <v>0.18467201098002578</v>
      </c>
      <c r="DT21" s="71">
        <f>DT22+2569.25672</f>
        <v>20806.129350000003</v>
      </c>
      <c r="DU21" s="72"/>
      <c r="DV21" s="72"/>
      <c r="DW21" s="72"/>
      <c r="DX21" s="72"/>
      <c r="DY21" s="72"/>
      <c r="DZ21" s="72"/>
      <c r="EA21" s="72"/>
      <c r="EB21" s="72"/>
      <c r="EC21" s="73"/>
      <c r="ED21" s="20">
        <f t="shared" si="0"/>
        <v>1505.665299999997</v>
      </c>
    </row>
    <row r="22" spans="1:134" s="6" customFormat="1" ht="27.75" customHeight="1" outlineLevel="1">
      <c r="A22" s="95" t="s">
        <v>132</v>
      </c>
      <c r="B22" s="96"/>
      <c r="C22" s="96"/>
      <c r="D22" s="96"/>
      <c r="E22" s="96"/>
      <c r="F22" s="96"/>
      <c r="G22" s="96"/>
      <c r="H22" s="96"/>
      <c r="I22" s="97"/>
      <c r="J22" s="5"/>
      <c r="K22" s="143" t="s">
        <v>12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7"/>
      <c r="BI22" s="83" t="s">
        <v>5</v>
      </c>
      <c r="BJ22" s="84"/>
      <c r="BK22" s="84"/>
      <c r="BL22" s="84"/>
      <c r="BM22" s="84"/>
      <c r="BN22" s="84"/>
      <c r="BO22" s="84"/>
      <c r="BP22" s="84"/>
      <c r="BQ22" s="84"/>
      <c r="BR22" s="84"/>
      <c r="BS22" s="85"/>
      <c r="BT22" s="71">
        <f>22862.4352177361*0.815327989019974</f>
        <v>18640.383330176206</v>
      </c>
      <c r="BU22" s="72"/>
      <c r="BV22" s="72"/>
      <c r="BW22" s="72"/>
      <c r="BX22" s="72"/>
      <c r="BY22" s="72"/>
      <c r="BZ22" s="72"/>
      <c r="CA22" s="72"/>
      <c r="CB22" s="72"/>
      <c r="CC22" s="73"/>
      <c r="CD22" s="71">
        <f>DM8+DM10+DM14</f>
        <v>18685.91678</v>
      </c>
      <c r="CE22" s="72"/>
      <c r="CF22" s="72"/>
      <c r="CG22" s="72"/>
      <c r="CH22" s="72"/>
      <c r="CI22" s="72"/>
      <c r="CJ22" s="72"/>
      <c r="CK22" s="72"/>
      <c r="CL22" s="72"/>
      <c r="CM22" s="73"/>
      <c r="CN22" s="176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8"/>
      <c r="DE22" s="16"/>
      <c r="DF22" s="56"/>
      <c r="DG22" s="56"/>
      <c r="DH22" s="49">
        <f aca="true" t="shared" si="1" ref="DH22:DH65">CD22/BT22-1</f>
        <v>0.0024427314083226292</v>
      </c>
      <c r="DI22" s="49"/>
      <c r="DJ22" s="39" t="s">
        <v>140</v>
      </c>
      <c r="DK22" s="29"/>
      <c r="DL22" s="47">
        <f>DL19/DL7</f>
        <v>0.8153279890199743</v>
      </c>
      <c r="DT22" s="71">
        <v>18236.87263</v>
      </c>
      <c r="DU22" s="72"/>
      <c r="DV22" s="72"/>
      <c r="DW22" s="72"/>
      <c r="DX22" s="72"/>
      <c r="DY22" s="72"/>
      <c r="DZ22" s="72"/>
      <c r="EA22" s="72"/>
      <c r="EB22" s="72"/>
      <c r="EC22" s="73"/>
      <c r="ED22" s="20">
        <f t="shared" si="0"/>
        <v>449.0441499999979</v>
      </c>
    </row>
    <row r="23" spans="1:134" s="6" customFormat="1" ht="58.5" customHeight="1" outlineLevel="1">
      <c r="A23" s="95" t="s">
        <v>13</v>
      </c>
      <c r="B23" s="96"/>
      <c r="C23" s="96"/>
      <c r="D23" s="96"/>
      <c r="E23" s="96"/>
      <c r="F23" s="96"/>
      <c r="G23" s="96"/>
      <c r="H23" s="96"/>
      <c r="I23" s="97"/>
      <c r="J23" s="5"/>
      <c r="K23" s="143" t="s">
        <v>39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7"/>
      <c r="BI23" s="83" t="s">
        <v>5</v>
      </c>
      <c r="BJ23" s="84"/>
      <c r="BK23" s="84"/>
      <c r="BL23" s="84"/>
      <c r="BM23" s="84"/>
      <c r="BN23" s="84"/>
      <c r="BO23" s="84"/>
      <c r="BP23" s="84"/>
      <c r="BQ23" s="84"/>
      <c r="BR23" s="84"/>
      <c r="BS23" s="85"/>
      <c r="BT23" s="71">
        <f>18685.9003005998+BT24</f>
        <v>22907.952188159692</v>
      </c>
      <c r="BU23" s="72"/>
      <c r="BV23" s="72"/>
      <c r="BW23" s="72"/>
      <c r="BX23" s="72"/>
      <c r="BY23" s="72"/>
      <c r="BZ23" s="72"/>
      <c r="CA23" s="72"/>
      <c r="CB23" s="72"/>
      <c r="CC23" s="73"/>
      <c r="CD23" s="71">
        <f>CD24+21348.56924</f>
        <v>25515.9525</v>
      </c>
      <c r="CE23" s="72"/>
      <c r="CF23" s="72"/>
      <c r="CG23" s="72"/>
      <c r="CH23" s="72"/>
      <c r="CI23" s="72"/>
      <c r="CJ23" s="72"/>
      <c r="CK23" s="72"/>
      <c r="CL23" s="72"/>
      <c r="CM23" s="73"/>
      <c r="CN23" s="99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1"/>
      <c r="DE23" s="16"/>
      <c r="DF23" s="55"/>
      <c r="DG23" s="55"/>
      <c r="DH23" s="49">
        <f t="shared" si="1"/>
        <v>0.11384694233770443</v>
      </c>
      <c r="DI23" s="49"/>
      <c r="DJ23" s="33"/>
      <c r="DK23" s="29"/>
      <c r="DL23" s="14"/>
      <c r="DQ23" s="8"/>
      <c r="DT23" s="71">
        <f>DT24+19548.71112</f>
        <v>24388.59529</v>
      </c>
      <c r="DU23" s="72"/>
      <c r="DV23" s="72"/>
      <c r="DW23" s="72"/>
      <c r="DX23" s="72"/>
      <c r="DY23" s="72"/>
      <c r="DZ23" s="72"/>
      <c r="EA23" s="72"/>
      <c r="EB23" s="72"/>
      <c r="EC23" s="73"/>
      <c r="ED23" s="20">
        <f t="shared" si="0"/>
        <v>1127.3572099999983</v>
      </c>
    </row>
    <row r="24" spans="1:134" s="6" customFormat="1" ht="15" customHeight="1" outlineLevel="1">
      <c r="A24" s="95" t="s">
        <v>133</v>
      </c>
      <c r="B24" s="96"/>
      <c r="C24" s="96"/>
      <c r="D24" s="96"/>
      <c r="E24" s="96"/>
      <c r="F24" s="96"/>
      <c r="G24" s="96"/>
      <c r="H24" s="96"/>
      <c r="I24" s="97"/>
      <c r="J24" s="5"/>
      <c r="K24" s="143" t="s">
        <v>12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7"/>
      <c r="BI24" s="83" t="s">
        <v>5</v>
      </c>
      <c r="BJ24" s="84"/>
      <c r="BK24" s="84"/>
      <c r="BL24" s="84"/>
      <c r="BM24" s="84"/>
      <c r="BN24" s="84"/>
      <c r="BO24" s="84"/>
      <c r="BP24" s="84"/>
      <c r="BQ24" s="84"/>
      <c r="BR24" s="84"/>
      <c r="BS24" s="85"/>
      <c r="BT24" s="71">
        <f>22862.4352177361*18.4672010980026%</f>
        <v>4222.051887559895</v>
      </c>
      <c r="BU24" s="72"/>
      <c r="BV24" s="72"/>
      <c r="BW24" s="72"/>
      <c r="BX24" s="72"/>
      <c r="BY24" s="72"/>
      <c r="BZ24" s="72"/>
      <c r="CA24" s="72"/>
      <c r="CB24" s="72"/>
      <c r="CC24" s="73"/>
      <c r="CD24" s="71">
        <f>DM15+DM11+DM9</f>
        <v>4167.38326</v>
      </c>
      <c r="CE24" s="72"/>
      <c r="CF24" s="72"/>
      <c r="CG24" s="72"/>
      <c r="CH24" s="72"/>
      <c r="CI24" s="72"/>
      <c r="CJ24" s="72"/>
      <c r="CK24" s="72"/>
      <c r="CL24" s="72"/>
      <c r="CM24" s="73"/>
      <c r="CN24" s="99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1"/>
      <c r="DE24" s="16"/>
      <c r="DF24" s="55"/>
      <c r="DG24" s="55"/>
      <c r="DH24" s="49">
        <f t="shared" si="1"/>
        <v>-0.01294835521111759</v>
      </c>
      <c r="DI24" s="49"/>
      <c r="DJ24" s="33"/>
      <c r="DK24" s="29"/>
      <c r="DL24" s="14"/>
      <c r="DT24" s="71">
        <v>4839.88417</v>
      </c>
      <c r="DU24" s="72"/>
      <c r="DV24" s="72"/>
      <c r="DW24" s="72"/>
      <c r="DX24" s="72"/>
      <c r="DY24" s="72"/>
      <c r="DZ24" s="72"/>
      <c r="EA24" s="72"/>
      <c r="EB24" s="72"/>
      <c r="EC24" s="73"/>
      <c r="ED24" s="20">
        <f t="shared" si="0"/>
        <v>-672.5009100000007</v>
      </c>
    </row>
    <row r="25" spans="1:134" s="6" customFormat="1" ht="34.5" customHeight="1" outlineLevel="1">
      <c r="A25" s="95" t="s">
        <v>10</v>
      </c>
      <c r="B25" s="96"/>
      <c r="C25" s="96"/>
      <c r="D25" s="96"/>
      <c r="E25" s="96"/>
      <c r="F25" s="96"/>
      <c r="G25" s="96"/>
      <c r="H25" s="96"/>
      <c r="I25" s="97"/>
      <c r="J25" s="5"/>
      <c r="K25" s="98" t="s">
        <v>21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7"/>
      <c r="BI25" s="83" t="s">
        <v>5</v>
      </c>
      <c r="BJ25" s="84"/>
      <c r="BK25" s="84"/>
      <c r="BL25" s="84"/>
      <c r="BM25" s="84"/>
      <c r="BN25" s="84"/>
      <c r="BO25" s="84"/>
      <c r="BP25" s="84"/>
      <c r="BQ25" s="84"/>
      <c r="BR25" s="84"/>
      <c r="BS25" s="85"/>
      <c r="BT25" s="71">
        <f>'[5]приложение_5'!$D$20</f>
        <v>84279.0589397056</v>
      </c>
      <c r="BU25" s="72"/>
      <c r="BV25" s="72"/>
      <c r="BW25" s="72"/>
      <c r="BX25" s="72"/>
      <c r="BY25" s="72"/>
      <c r="BZ25" s="72"/>
      <c r="CA25" s="72"/>
      <c r="CB25" s="72"/>
      <c r="CC25" s="73"/>
      <c r="CD25" s="71">
        <f>'[10]свод'!$I$35</f>
        <v>94396.41677999999</v>
      </c>
      <c r="CE25" s="72"/>
      <c r="CF25" s="72"/>
      <c r="CG25" s="72"/>
      <c r="CH25" s="72"/>
      <c r="CI25" s="72"/>
      <c r="CJ25" s="72"/>
      <c r="CK25" s="72"/>
      <c r="CL25" s="72"/>
      <c r="CM25" s="73"/>
      <c r="CN25" s="99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1"/>
      <c r="DE25" s="16"/>
      <c r="DF25" s="55"/>
      <c r="DG25" s="55"/>
      <c r="DH25" s="49">
        <f t="shared" si="1"/>
        <v>0.12004592798707536</v>
      </c>
      <c r="DI25" s="49"/>
      <c r="DJ25" s="34"/>
      <c r="DK25" s="29"/>
      <c r="DL25" s="14"/>
      <c r="DT25" s="71">
        <f>'[2]ЕЭТ_СО'!$N$29</f>
        <v>88117.90582</v>
      </c>
      <c r="DU25" s="72"/>
      <c r="DV25" s="72"/>
      <c r="DW25" s="72"/>
      <c r="DX25" s="72"/>
      <c r="DY25" s="72"/>
      <c r="DZ25" s="72"/>
      <c r="EA25" s="72"/>
      <c r="EB25" s="72"/>
      <c r="EC25" s="73"/>
      <c r="ED25" s="20">
        <f t="shared" si="0"/>
        <v>6278.510959999985</v>
      </c>
    </row>
    <row r="26" spans="1:134" s="6" customFormat="1" ht="15" customHeight="1" outlineLevel="1">
      <c r="A26" s="95" t="s">
        <v>40</v>
      </c>
      <c r="B26" s="96"/>
      <c r="C26" s="96"/>
      <c r="D26" s="96"/>
      <c r="E26" s="96"/>
      <c r="F26" s="96"/>
      <c r="G26" s="96"/>
      <c r="H26" s="96"/>
      <c r="I26" s="97"/>
      <c r="J26" s="5"/>
      <c r="K26" s="98" t="s">
        <v>12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7"/>
      <c r="BI26" s="83" t="s">
        <v>5</v>
      </c>
      <c r="BJ26" s="84"/>
      <c r="BK26" s="84"/>
      <c r="BL26" s="84"/>
      <c r="BM26" s="84"/>
      <c r="BN26" s="84"/>
      <c r="BO26" s="84"/>
      <c r="BP26" s="84"/>
      <c r="BQ26" s="84"/>
      <c r="BR26" s="84"/>
      <c r="BS26" s="85"/>
      <c r="BT26" s="74"/>
      <c r="BU26" s="75"/>
      <c r="BV26" s="75"/>
      <c r="BW26" s="75"/>
      <c r="BX26" s="75"/>
      <c r="BY26" s="75"/>
      <c r="BZ26" s="75"/>
      <c r="CA26" s="75"/>
      <c r="CB26" s="75"/>
      <c r="CC26" s="76"/>
      <c r="CD26" s="74"/>
      <c r="CE26" s="75"/>
      <c r="CF26" s="75"/>
      <c r="CG26" s="75"/>
      <c r="CH26" s="75"/>
      <c r="CI26" s="75"/>
      <c r="CJ26" s="75"/>
      <c r="CK26" s="75"/>
      <c r="CL26" s="75"/>
      <c r="CM26" s="76"/>
      <c r="CN26" s="99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1"/>
      <c r="DE26" s="16"/>
      <c r="DF26" s="55"/>
      <c r="DG26" s="55"/>
      <c r="DH26" s="49"/>
      <c r="DI26" s="49"/>
      <c r="DJ26" s="35"/>
      <c r="DK26" s="29"/>
      <c r="DL26" s="14"/>
      <c r="DN26" s="20"/>
      <c r="DT26" s="74"/>
      <c r="DU26" s="75"/>
      <c r="DV26" s="75"/>
      <c r="DW26" s="75"/>
      <c r="DX26" s="75"/>
      <c r="DY26" s="75"/>
      <c r="DZ26" s="75"/>
      <c r="EA26" s="75"/>
      <c r="EB26" s="75"/>
      <c r="EC26" s="76"/>
      <c r="ED26" s="20">
        <f t="shared" si="0"/>
        <v>0</v>
      </c>
    </row>
    <row r="27" spans="1:134" s="6" customFormat="1" ht="51.75" customHeight="1" outlineLevel="1">
      <c r="A27" s="95" t="s">
        <v>14</v>
      </c>
      <c r="B27" s="96"/>
      <c r="C27" s="96"/>
      <c r="D27" s="96"/>
      <c r="E27" s="96"/>
      <c r="F27" s="96"/>
      <c r="G27" s="96"/>
      <c r="H27" s="96"/>
      <c r="I27" s="97"/>
      <c r="J27" s="5"/>
      <c r="K27" s="98" t="s">
        <v>95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7"/>
      <c r="BI27" s="83" t="s">
        <v>5</v>
      </c>
      <c r="BJ27" s="84"/>
      <c r="BK27" s="84"/>
      <c r="BL27" s="84"/>
      <c r="BM27" s="84"/>
      <c r="BN27" s="84"/>
      <c r="BO27" s="84"/>
      <c r="BP27" s="84"/>
      <c r="BQ27" s="84"/>
      <c r="BR27" s="84"/>
      <c r="BS27" s="85"/>
      <c r="BT27" s="71">
        <f>BT28+BT29+BT30</f>
        <v>7800.549792141321</v>
      </c>
      <c r="BU27" s="72"/>
      <c r="BV27" s="72"/>
      <c r="BW27" s="72"/>
      <c r="BX27" s="72"/>
      <c r="BY27" s="72"/>
      <c r="BZ27" s="72"/>
      <c r="CA27" s="72"/>
      <c r="CB27" s="72"/>
      <c r="CC27" s="73"/>
      <c r="CD27" s="71">
        <f>CD28+CD29+CD30</f>
        <v>15963.238229999999</v>
      </c>
      <c r="CE27" s="72"/>
      <c r="CF27" s="72"/>
      <c r="CG27" s="72"/>
      <c r="CH27" s="72"/>
      <c r="CI27" s="72"/>
      <c r="CJ27" s="72"/>
      <c r="CK27" s="72"/>
      <c r="CL27" s="72"/>
      <c r="CM27" s="73"/>
      <c r="CN27" s="99" t="s">
        <v>160</v>
      </c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1"/>
      <c r="DE27" s="16"/>
      <c r="DF27" s="55"/>
      <c r="DG27" s="55"/>
      <c r="DH27" s="49">
        <f t="shared" si="1"/>
        <v>1.0464247591986648</v>
      </c>
      <c r="DI27" s="49"/>
      <c r="DJ27" s="33"/>
      <c r="DK27" s="29"/>
      <c r="DT27" s="71">
        <f>DT28+DT29+DT30</f>
        <v>13205.85875</v>
      </c>
      <c r="DU27" s="72"/>
      <c r="DV27" s="72"/>
      <c r="DW27" s="72"/>
      <c r="DX27" s="72"/>
      <c r="DY27" s="72"/>
      <c r="DZ27" s="72"/>
      <c r="EA27" s="72"/>
      <c r="EB27" s="72"/>
      <c r="EC27" s="73"/>
      <c r="ED27" s="20">
        <f t="shared" si="0"/>
        <v>2757.3794799999996</v>
      </c>
    </row>
    <row r="28" spans="1:134" s="6" customFormat="1" ht="50.25" customHeight="1" outlineLevel="1">
      <c r="A28" s="95" t="s">
        <v>41</v>
      </c>
      <c r="B28" s="96"/>
      <c r="C28" s="96"/>
      <c r="D28" s="96"/>
      <c r="E28" s="96"/>
      <c r="F28" s="96"/>
      <c r="G28" s="96"/>
      <c r="H28" s="96"/>
      <c r="I28" s="97"/>
      <c r="J28" s="5"/>
      <c r="K28" s="98" t="s">
        <v>96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7"/>
      <c r="BI28" s="83" t="s">
        <v>5</v>
      </c>
      <c r="BJ28" s="84"/>
      <c r="BK28" s="84"/>
      <c r="BL28" s="84"/>
      <c r="BM28" s="84"/>
      <c r="BN28" s="84"/>
      <c r="BO28" s="84"/>
      <c r="BP28" s="84"/>
      <c r="BQ28" s="84"/>
      <c r="BR28" s="84"/>
      <c r="BS28" s="85"/>
      <c r="BT28" s="71">
        <f>'[5]приложение_5'!$D$40</f>
        <v>123.69048872431277</v>
      </c>
      <c r="BU28" s="72"/>
      <c r="BV28" s="72"/>
      <c r="BW28" s="72"/>
      <c r="BX28" s="72"/>
      <c r="BY28" s="72"/>
      <c r="BZ28" s="72"/>
      <c r="CA28" s="72"/>
      <c r="CB28" s="72"/>
      <c r="CC28" s="73"/>
      <c r="CD28" s="71">
        <f>'[10]свод'!$I$54</f>
        <v>2268.32936</v>
      </c>
      <c r="CE28" s="72"/>
      <c r="CF28" s="72"/>
      <c r="CG28" s="72"/>
      <c r="CH28" s="72"/>
      <c r="CI28" s="72"/>
      <c r="CJ28" s="72"/>
      <c r="CK28" s="72"/>
      <c r="CL28" s="72"/>
      <c r="CM28" s="73"/>
      <c r="CN28" s="99" t="s">
        <v>129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1"/>
      <c r="DE28" s="16"/>
      <c r="DF28" s="55"/>
      <c r="DG28" s="55"/>
      <c r="DH28" s="49">
        <f t="shared" si="1"/>
        <v>17.338753313973562</v>
      </c>
      <c r="DI28" s="49"/>
      <c r="DJ28" s="33"/>
      <c r="DK28" s="29"/>
      <c r="DL28" s="14"/>
      <c r="DM28" s="20"/>
      <c r="DT28" s="71">
        <f>'[2]ЕЭТ_СО'!$N$48</f>
        <v>902.1833200000001</v>
      </c>
      <c r="DU28" s="72"/>
      <c r="DV28" s="72"/>
      <c r="DW28" s="72"/>
      <c r="DX28" s="72"/>
      <c r="DY28" s="72"/>
      <c r="DZ28" s="72"/>
      <c r="EA28" s="72"/>
      <c r="EB28" s="72"/>
      <c r="EC28" s="73"/>
      <c r="ED28" s="20">
        <f t="shared" si="0"/>
        <v>1366.14604</v>
      </c>
    </row>
    <row r="29" spans="1:134" s="6" customFormat="1" ht="15" customHeight="1" outlineLevel="1">
      <c r="A29" s="95" t="s">
        <v>43</v>
      </c>
      <c r="B29" s="96"/>
      <c r="C29" s="96"/>
      <c r="D29" s="96"/>
      <c r="E29" s="96"/>
      <c r="F29" s="96"/>
      <c r="G29" s="96"/>
      <c r="H29" s="96"/>
      <c r="I29" s="97"/>
      <c r="J29" s="5"/>
      <c r="K29" s="98" t="s">
        <v>42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7"/>
      <c r="BI29" s="83" t="s">
        <v>5</v>
      </c>
      <c r="BJ29" s="84"/>
      <c r="BK29" s="84"/>
      <c r="BL29" s="84"/>
      <c r="BM29" s="84"/>
      <c r="BN29" s="84"/>
      <c r="BO29" s="84"/>
      <c r="BP29" s="84"/>
      <c r="BQ29" s="84"/>
      <c r="BR29" s="84"/>
      <c r="BS29" s="85"/>
      <c r="BT29" s="74"/>
      <c r="BU29" s="75"/>
      <c r="BV29" s="75"/>
      <c r="BW29" s="75"/>
      <c r="BX29" s="75"/>
      <c r="BY29" s="75"/>
      <c r="BZ29" s="75"/>
      <c r="CA29" s="75"/>
      <c r="CB29" s="75"/>
      <c r="CC29" s="76"/>
      <c r="CD29" s="74"/>
      <c r="CE29" s="75"/>
      <c r="CF29" s="75"/>
      <c r="CG29" s="75"/>
      <c r="CH29" s="75"/>
      <c r="CI29" s="75"/>
      <c r="CJ29" s="75"/>
      <c r="CK29" s="75"/>
      <c r="CL29" s="75"/>
      <c r="CM29" s="76"/>
      <c r="CN29" s="99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1"/>
      <c r="DE29" s="16"/>
      <c r="DF29" s="55"/>
      <c r="DG29" s="55"/>
      <c r="DH29" s="49"/>
      <c r="DI29" s="49"/>
      <c r="DJ29" s="33"/>
      <c r="DK29" s="29"/>
      <c r="DL29" s="14"/>
      <c r="DT29" s="74"/>
      <c r="DU29" s="75"/>
      <c r="DV29" s="75"/>
      <c r="DW29" s="75"/>
      <c r="DX29" s="75"/>
      <c r="DY29" s="75"/>
      <c r="DZ29" s="75"/>
      <c r="EA29" s="75"/>
      <c r="EB29" s="75"/>
      <c r="EC29" s="76"/>
      <c r="ED29" s="20">
        <f t="shared" si="0"/>
        <v>0</v>
      </c>
    </row>
    <row r="30" spans="1:134" s="6" customFormat="1" ht="34.5" customHeight="1" outlineLevel="1">
      <c r="A30" s="95" t="s">
        <v>97</v>
      </c>
      <c r="B30" s="96"/>
      <c r="C30" s="96"/>
      <c r="D30" s="96"/>
      <c r="E30" s="96"/>
      <c r="F30" s="96"/>
      <c r="G30" s="96"/>
      <c r="H30" s="96"/>
      <c r="I30" s="97"/>
      <c r="J30" s="5"/>
      <c r="K30" s="98" t="s">
        <v>44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7"/>
      <c r="BI30" s="83" t="s">
        <v>5</v>
      </c>
      <c r="BJ30" s="84"/>
      <c r="BK30" s="84"/>
      <c r="BL30" s="84"/>
      <c r="BM30" s="84"/>
      <c r="BN30" s="84"/>
      <c r="BO30" s="84"/>
      <c r="BP30" s="84"/>
      <c r="BQ30" s="84"/>
      <c r="BR30" s="84"/>
      <c r="BS30" s="85"/>
      <c r="BT30" s="71">
        <f>BT31+BT32</f>
        <v>7676.859303417008</v>
      </c>
      <c r="BU30" s="72"/>
      <c r="BV30" s="72"/>
      <c r="BW30" s="72"/>
      <c r="BX30" s="72"/>
      <c r="BY30" s="72"/>
      <c r="BZ30" s="72"/>
      <c r="CA30" s="72"/>
      <c r="CB30" s="72"/>
      <c r="CC30" s="73"/>
      <c r="CD30" s="71">
        <f>CD31+CD32</f>
        <v>13694.90887</v>
      </c>
      <c r="CE30" s="72"/>
      <c r="CF30" s="72"/>
      <c r="CG30" s="72"/>
      <c r="CH30" s="72"/>
      <c r="CI30" s="72"/>
      <c r="CJ30" s="72"/>
      <c r="CK30" s="72"/>
      <c r="CL30" s="72"/>
      <c r="CM30" s="73"/>
      <c r="CN30" s="99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1"/>
      <c r="DE30" s="16"/>
      <c r="DF30" s="55"/>
      <c r="DG30" s="55"/>
      <c r="DH30" s="49">
        <f t="shared" si="1"/>
        <v>0.7839207843635128</v>
      </c>
      <c r="DI30" s="49"/>
      <c r="DJ30" s="33"/>
      <c r="DK30" s="29"/>
      <c r="DL30" s="14"/>
      <c r="DM30" s="20"/>
      <c r="DT30" s="71">
        <f>DT31+DT32</f>
        <v>12303.67543</v>
      </c>
      <c r="DU30" s="72"/>
      <c r="DV30" s="72"/>
      <c r="DW30" s="72"/>
      <c r="DX30" s="72"/>
      <c r="DY30" s="72"/>
      <c r="DZ30" s="72"/>
      <c r="EA30" s="72"/>
      <c r="EB30" s="72"/>
      <c r="EC30" s="73"/>
      <c r="ED30" s="20">
        <f t="shared" si="0"/>
        <v>1391.23344</v>
      </c>
    </row>
    <row r="31" spans="1:134" s="6" customFormat="1" ht="13.5" outlineLevel="1">
      <c r="A31" s="95" t="s">
        <v>130</v>
      </c>
      <c r="B31" s="96"/>
      <c r="C31" s="96"/>
      <c r="D31" s="96"/>
      <c r="E31" s="96"/>
      <c r="F31" s="96"/>
      <c r="G31" s="96"/>
      <c r="H31" s="96"/>
      <c r="I31" s="97"/>
      <c r="J31" s="5"/>
      <c r="K31" s="98" t="s">
        <v>128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7"/>
      <c r="BI31" s="83" t="s">
        <v>5</v>
      </c>
      <c r="BJ31" s="84"/>
      <c r="BK31" s="84"/>
      <c r="BL31" s="84"/>
      <c r="BM31" s="84"/>
      <c r="BN31" s="84"/>
      <c r="BO31" s="84"/>
      <c r="BP31" s="84"/>
      <c r="BQ31" s="84"/>
      <c r="BR31" s="84"/>
      <c r="BS31" s="85"/>
      <c r="BT31" s="71">
        <f>'[5]приложение_5'!$D$27</f>
        <v>3798.06545507972</v>
      </c>
      <c r="BU31" s="72"/>
      <c r="BV31" s="72"/>
      <c r="BW31" s="72"/>
      <c r="BX31" s="72"/>
      <c r="BY31" s="72"/>
      <c r="BZ31" s="72"/>
      <c r="CA31" s="72"/>
      <c r="CB31" s="72"/>
      <c r="CC31" s="73"/>
      <c r="CD31" s="71">
        <f>'[10]свод'!$I$38</f>
        <v>4283.34027</v>
      </c>
      <c r="CE31" s="72"/>
      <c r="CF31" s="72"/>
      <c r="CG31" s="72"/>
      <c r="CH31" s="72"/>
      <c r="CI31" s="72"/>
      <c r="CJ31" s="72"/>
      <c r="CK31" s="72"/>
      <c r="CL31" s="72"/>
      <c r="CM31" s="73"/>
      <c r="CN31" s="99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1"/>
      <c r="DE31" s="16"/>
      <c r="DF31" s="55"/>
      <c r="DG31" s="55"/>
      <c r="DH31" s="49">
        <f t="shared" si="1"/>
        <v>0.1277689446534549</v>
      </c>
      <c r="DI31" s="49"/>
      <c r="DJ31" s="18"/>
      <c r="DK31" s="29"/>
      <c r="DL31" s="14"/>
      <c r="DM31" s="20"/>
      <c r="DT31" s="71">
        <f>'[2]ЕЭТ_СО'!$N$32</f>
        <v>4816.15377</v>
      </c>
      <c r="DU31" s="72"/>
      <c r="DV31" s="72"/>
      <c r="DW31" s="72"/>
      <c r="DX31" s="72"/>
      <c r="DY31" s="72"/>
      <c r="DZ31" s="72"/>
      <c r="EA31" s="72"/>
      <c r="EB31" s="72"/>
      <c r="EC31" s="73"/>
      <c r="ED31" s="20">
        <f t="shared" si="0"/>
        <v>-532.8135000000002</v>
      </c>
    </row>
    <row r="32" spans="1:134" s="6" customFormat="1" ht="45.75" customHeight="1" outlineLevel="1">
      <c r="A32" s="95" t="s">
        <v>131</v>
      </c>
      <c r="B32" s="96"/>
      <c r="C32" s="96"/>
      <c r="D32" s="96"/>
      <c r="E32" s="96"/>
      <c r="F32" s="96"/>
      <c r="G32" s="96"/>
      <c r="H32" s="96"/>
      <c r="I32" s="97"/>
      <c r="J32" s="5"/>
      <c r="K32" s="98" t="s">
        <v>127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7"/>
      <c r="BI32" s="83" t="s">
        <v>5</v>
      </c>
      <c r="BJ32" s="84"/>
      <c r="BK32" s="84"/>
      <c r="BL32" s="84"/>
      <c r="BM32" s="84"/>
      <c r="BN32" s="84"/>
      <c r="BO32" s="84"/>
      <c r="BP32" s="84"/>
      <c r="BQ32" s="84"/>
      <c r="BR32" s="84"/>
      <c r="BS32" s="85"/>
      <c r="BT32" s="71">
        <f>'[5]приложение_5'!$D$34+'[5]приложение_5'!$D$35+'[5]приложение_5'!$D$36+'[5]приложение_5'!$D$37</f>
        <v>3878.793848337288</v>
      </c>
      <c r="BU32" s="72"/>
      <c r="BV32" s="72"/>
      <c r="BW32" s="72"/>
      <c r="BX32" s="72"/>
      <c r="BY32" s="72"/>
      <c r="BZ32" s="72"/>
      <c r="CA32" s="72"/>
      <c r="CB32" s="72"/>
      <c r="CC32" s="73"/>
      <c r="CD32" s="71">
        <f>'[10]свод'!$I$45+'[10]свод'!$I$46+'[10]свод'!$I$47+'[10]свод'!$I$48+'[10]свод'!$I$62+'[10]свод'!$I$60+'[10]свод'!$I$58</f>
        <v>9411.568599999999</v>
      </c>
      <c r="CE32" s="72"/>
      <c r="CF32" s="72"/>
      <c r="CG32" s="72"/>
      <c r="CH32" s="72"/>
      <c r="CI32" s="72"/>
      <c r="CJ32" s="72"/>
      <c r="CK32" s="72"/>
      <c r="CL32" s="72"/>
      <c r="CM32" s="73"/>
      <c r="CN32" s="99" t="s">
        <v>129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1"/>
      <c r="DE32" s="16"/>
      <c r="DF32" s="55"/>
      <c r="DG32" s="55"/>
      <c r="DH32" s="49">
        <f t="shared" si="1"/>
        <v>1.4264162953734778</v>
      </c>
      <c r="DI32" s="49"/>
      <c r="DJ32" s="18"/>
      <c r="DK32" s="29"/>
      <c r="DL32" s="21"/>
      <c r="DM32" s="20"/>
      <c r="DN32" s="21"/>
      <c r="DS32" s="21"/>
      <c r="DT32" s="71">
        <f>'[2]ЕЭТ_СО'!$N$39+'[2]ЕЭТ_СО'!$N$40+'[2]ЕЭТ_СО'!$N$41+'[2]ЕЭТ_СО'!$N$42+'[2]ЕЭТ_СО'!$N$56</f>
        <v>7487.521659999999</v>
      </c>
      <c r="DU32" s="72"/>
      <c r="DV32" s="72"/>
      <c r="DW32" s="72"/>
      <c r="DX32" s="72"/>
      <c r="DY32" s="72"/>
      <c r="DZ32" s="72"/>
      <c r="EA32" s="72"/>
      <c r="EB32" s="72"/>
      <c r="EC32" s="73"/>
      <c r="ED32" s="20">
        <f t="shared" si="0"/>
        <v>1924.0469399999993</v>
      </c>
    </row>
    <row r="33" spans="1:134" s="6" customFormat="1" ht="45" customHeight="1" outlineLevel="1">
      <c r="A33" s="95" t="s">
        <v>98</v>
      </c>
      <c r="B33" s="96"/>
      <c r="C33" s="96"/>
      <c r="D33" s="96"/>
      <c r="E33" s="96"/>
      <c r="F33" s="96"/>
      <c r="G33" s="96"/>
      <c r="H33" s="96"/>
      <c r="I33" s="97"/>
      <c r="J33" s="5"/>
      <c r="K33" s="98" t="s">
        <v>99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7"/>
      <c r="BI33" s="83" t="s">
        <v>5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5"/>
      <c r="BT33" s="74"/>
      <c r="BU33" s="75"/>
      <c r="BV33" s="75"/>
      <c r="BW33" s="75"/>
      <c r="BX33" s="75"/>
      <c r="BY33" s="75"/>
      <c r="BZ33" s="75"/>
      <c r="CA33" s="75"/>
      <c r="CB33" s="75"/>
      <c r="CC33" s="76"/>
      <c r="CD33" s="74"/>
      <c r="CE33" s="75"/>
      <c r="CF33" s="75"/>
      <c r="CG33" s="75"/>
      <c r="CH33" s="75"/>
      <c r="CI33" s="75"/>
      <c r="CJ33" s="75"/>
      <c r="CK33" s="75"/>
      <c r="CL33" s="75"/>
      <c r="CM33" s="76"/>
      <c r="CN33" s="99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1"/>
      <c r="DE33" s="16"/>
      <c r="DF33" s="55"/>
      <c r="DG33" s="55"/>
      <c r="DH33" s="49" t="e">
        <f t="shared" si="1"/>
        <v>#DIV/0!</v>
      </c>
      <c r="DI33" s="49"/>
      <c r="DJ33" s="18"/>
      <c r="DK33" s="29"/>
      <c r="DL33" s="14"/>
      <c r="DT33" s="74"/>
      <c r="DU33" s="75"/>
      <c r="DV33" s="75"/>
      <c r="DW33" s="75"/>
      <c r="DX33" s="75"/>
      <c r="DY33" s="75"/>
      <c r="DZ33" s="75"/>
      <c r="EA33" s="75"/>
      <c r="EB33" s="75"/>
      <c r="EC33" s="76"/>
      <c r="ED33" s="20">
        <f t="shared" si="0"/>
        <v>0</v>
      </c>
    </row>
    <row r="34" spans="1:134" s="6" customFormat="1" ht="49.5" customHeight="1" outlineLevel="1">
      <c r="A34" s="105" t="s">
        <v>100</v>
      </c>
      <c r="B34" s="106"/>
      <c r="C34" s="106"/>
      <c r="D34" s="106"/>
      <c r="E34" s="106"/>
      <c r="F34" s="106"/>
      <c r="G34" s="106"/>
      <c r="H34" s="106"/>
      <c r="I34" s="107"/>
      <c r="J34" s="66"/>
      <c r="K34" s="108" t="s">
        <v>101</v>
      </c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63"/>
      <c r="BI34" s="109" t="s">
        <v>5</v>
      </c>
      <c r="BJ34" s="110"/>
      <c r="BK34" s="110"/>
      <c r="BL34" s="110"/>
      <c r="BM34" s="110"/>
      <c r="BN34" s="110"/>
      <c r="BO34" s="110"/>
      <c r="BP34" s="110"/>
      <c r="BQ34" s="110"/>
      <c r="BR34" s="110"/>
      <c r="BS34" s="111"/>
      <c r="BT34" s="115"/>
      <c r="BU34" s="116"/>
      <c r="BV34" s="116"/>
      <c r="BW34" s="116"/>
      <c r="BX34" s="116"/>
      <c r="BY34" s="116"/>
      <c r="BZ34" s="116"/>
      <c r="CA34" s="116"/>
      <c r="CB34" s="116"/>
      <c r="CC34" s="117"/>
      <c r="CD34" s="115">
        <f>'[10]свод'!$I$61*0</f>
        <v>0</v>
      </c>
      <c r="CE34" s="116"/>
      <c r="CF34" s="116"/>
      <c r="CG34" s="116"/>
      <c r="CH34" s="116"/>
      <c r="CI34" s="116"/>
      <c r="CJ34" s="116"/>
      <c r="CK34" s="116"/>
      <c r="CL34" s="116"/>
      <c r="CM34" s="117"/>
      <c r="CN34" s="118" t="s">
        <v>154</v>
      </c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20"/>
      <c r="DE34" s="16"/>
      <c r="DF34" s="55"/>
      <c r="DG34" s="55"/>
      <c r="DH34" s="49" t="e">
        <f t="shared" si="1"/>
        <v>#DIV/0!</v>
      </c>
      <c r="DI34" s="18"/>
      <c r="DK34" s="29"/>
      <c r="DL34" s="14"/>
      <c r="DT34" s="71">
        <f>'[2]ЕЭТ_СО'!$N$49</f>
        <v>27385.203048333347</v>
      </c>
      <c r="DU34" s="72"/>
      <c r="DV34" s="72"/>
      <c r="DW34" s="72"/>
      <c r="DX34" s="72"/>
      <c r="DY34" s="72"/>
      <c r="DZ34" s="72"/>
      <c r="EA34" s="72"/>
      <c r="EB34" s="72"/>
      <c r="EC34" s="73"/>
      <c r="ED34" s="20">
        <f t="shared" si="0"/>
        <v>-27385.203048333347</v>
      </c>
    </row>
    <row r="35" spans="1:134" s="26" customFormat="1" ht="30" customHeight="1">
      <c r="A35" s="147" t="s">
        <v>45</v>
      </c>
      <c r="B35" s="148"/>
      <c r="C35" s="148"/>
      <c r="D35" s="148"/>
      <c r="E35" s="148"/>
      <c r="F35" s="148"/>
      <c r="G35" s="148"/>
      <c r="H35" s="148"/>
      <c r="I35" s="149"/>
      <c r="J35" s="64"/>
      <c r="K35" s="150" t="s">
        <v>46</v>
      </c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65"/>
      <c r="BI35" s="151" t="s">
        <v>5</v>
      </c>
      <c r="BJ35" s="152"/>
      <c r="BK35" s="152"/>
      <c r="BL35" s="152"/>
      <c r="BM35" s="152"/>
      <c r="BN35" s="152"/>
      <c r="BO35" s="152"/>
      <c r="BP35" s="152"/>
      <c r="BQ35" s="152"/>
      <c r="BR35" s="152"/>
      <c r="BS35" s="153"/>
      <c r="BT35" s="80">
        <f>BT36+BT37+BT38+BT39+BT40+BT41+BT42+BT43+BT44+BT45+BT47+BT48</f>
        <v>132078.6539507549</v>
      </c>
      <c r="BU35" s="81"/>
      <c r="BV35" s="81"/>
      <c r="BW35" s="81"/>
      <c r="BX35" s="81"/>
      <c r="BY35" s="81"/>
      <c r="BZ35" s="81"/>
      <c r="CA35" s="81"/>
      <c r="CB35" s="81"/>
      <c r="CC35" s="82"/>
      <c r="CD35" s="80">
        <f>CD36+CD37+CD38+CD39+CD40+CD41+CD42+CD43+CD44+CD45+CD47+CD48</f>
        <v>157434.1249</v>
      </c>
      <c r="CE35" s="81"/>
      <c r="CF35" s="81"/>
      <c r="CG35" s="81"/>
      <c r="CH35" s="81"/>
      <c r="CI35" s="81"/>
      <c r="CJ35" s="81"/>
      <c r="CK35" s="81"/>
      <c r="CL35" s="81"/>
      <c r="CM35" s="82"/>
      <c r="CN35" s="154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6"/>
      <c r="DE35" s="55"/>
      <c r="DF35" s="69">
        <f>'[10]свод'!$I$63</f>
        <v>157434.1249</v>
      </c>
      <c r="DG35" s="70">
        <f>CD35-DF35</f>
        <v>0</v>
      </c>
      <c r="DH35" s="49">
        <f t="shared" si="1"/>
        <v>0.19197251176332242</v>
      </c>
      <c r="DI35" s="49"/>
      <c r="DJ35" s="33"/>
      <c r="DK35" s="29"/>
      <c r="DL35" s="25"/>
      <c r="DT35" s="80">
        <f>DT36+DT37+DT38+DT39+DT40+DT41+DT42+DT43+DT44+DT45+DT47+DT48</f>
        <v>153741.77590320227</v>
      </c>
      <c r="DU35" s="81"/>
      <c r="DV35" s="81"/>
      <c r="DW35" s="81"/>
      <c r="DX35" s="81"/>
      <c r="DY35" s="81"/>
      <c r="DZ35" s="81"/>
      <c r="EA35" s="81"/>
      <c r="EB35" s="81"/>
      <c r="EC35" s="82"/>
      <c r="ED35" s="20">
        <f t="shared" si="0"/>
        <v>3692.348996797722</v>
      </c>
    </row>
    <row r="36" spans="1:134" s="6" customFormat="1" ht="15" customHeight="1" outlineLevel="1">
      <c r="A36" s="95" t="s">
        <v>47</v>
      </c>
      <c r="B36" s="96"/>
      <c r="C36" s="96"/>
      <c r="D36" s="96"/>
      <c r="E36" s="96"/>
      <c r="F36" s="96"/>
      <c r="G36" s="96"/>
      <c r="H36" s="96"/>
      <c r="I36" s="97"/>
      <c r="J36" s="5"/>
      <c r="K36" s="98" t="s">
        <v>48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7"/>
      <c r="BI36" s="83" t="s">
        <v>5</v>
      </c>
      <c r="BJ36" s="84"/>
      <c r="BK36" s="84"/>
      <c r="BL36" s="84"/>
      <c r="BM36" s="84"/>
      <c r="BN36" s="84"/>
      <c r="BO36" s="84"/>
      <c r="BP36" s="84"/>
      <c r="BQ36" s="84"/>
      <c r="BR36" s="84"/>
      <c r="BS36" s="85"/>
      <c r="BT36" s="74"/>
      <c r="BU36" s="75"/>
      <c r="BV36" s="75"/>
      <c r="BW36" s="75"/>
      <c r="BX36" s="75"/>
      <c r="BY36" s="75"/>
      <c r="BZ36" s="75"/>
      <c r="CA36" s="75"/>
      <c r="CB36" s="75"/>
      <c r="CC36" s="76"/>
      <c r="CD36" s="74"/>
      <c r="CE36" s="75"/>
      <c r="CF36" s="75"/>
      <c r="CG36" s="75"/>
      <c r="CH36" s="75"/>
      <c r="CI36" s="75"/>
      <c r="CJ36" s="75"/>
      <c r="CK36" s="75"/>
      <c r="CL36" s="75"/>
      <c r="CM36" s="76"/>
      <c r="CN36" s="144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6"/>
      <c r="DE36" s="58"/>
      <c r="DF36" s="58"/>
      <c r="DG36" s="58"/>
      <c r="DH36" s="49"/>
      <c r="DI36" s="49"/>
      <c r="DJ36" s="18"/>
      <c r="DK36" s="29"/>
      <c r="DL36" s="14"/>
      <c r="DT36" s="74"/>
      <c r="DU36" s="75"/>
      <c r="DV36" s="75"/>
      <c r="DW36" s="75"/>
      <c r="DX36" s="75"/>
      <c r="DY36" s="75"/>
      <c r="DZ36" s="75"/>
      <c r="EA36" s="75"/>
      <c r="EB36" s="75"/>
      <c r="EC36" s="76"/>
      <c r="ED36" s="20">
        <f t="shared" si="0"/>
        <v>0</v>
      </c>
    </row>
    <row r="37" spans="1:134" s="6" customFormat="1" ht="45" customHeight="1" outlineLevel="1">
      <c r="A37" s="95" t="s">
        <v>49</v>
      </c>
      <c r="B37" s="96"/>
      <c r="C37" s="96"/>
      <c r="D37" s="96"/>
      <c r="E37" s="96"/>
      <c r="F37" s="96"/>
      <c r="G37" s="96"/>
      <c r="H37" s="96"/>
      <c r="I37" s="97"/>
      <c r="J37" s="5"/>
      <c r="K37" s="98" t="s">
        <v>50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7"/>
      <c r="BI37" s="83" t="s">
        <v>5</v>
      </c>
      <c r="BJ37" s="84"/>
      <c r="BK37" s="84"/>
      <c r="BL37" s="84"/>
      <c r="BM37" s="84"/>
      <c r="BN37" s="84"/>
      <c r="BO37" s="84"/>
      <c r="BP37" s="84"/>
      <c r="BQ37" s="84"/>
      <c r="BR37" s="84"/>
      <c r="BS37" s="85"/>
      <c r="BT37" s="74"/>
      <c r="BU37" s="75"/>
      <c r="BV37" s="75"/>
      <c r="BW37" s="75"/>
      <c r="BX37" s="75"/>
      <c r="BY37" s="75"/>
      <c r="BZ37" s="75"/>
      <c r="CA37" s="75"/>
      <c r="CB37" s="75"/>
      <c r="CC37" s="76"/>
      <c r="CD37" s="74"/>
      <c r="CE37" s="75"/>
      <c r="CF37" s="75"/>
      <c r="CG37" s="75"/>
      <c r="CH37" s="75"/>
      <c r="CI37" s="75"/>
      <c r="CJ37" s="75"/>
      <c r="CK37" s="75"/>
      <c r="CL37" s="75"/>
      <c r="CM37" s="76"/>
      <c r="CN37" s="144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6"/>
      <c r="DE37" s="58"/>
      <c r="DF37" s="58"/>
      <c r="DG37" s="58"/>
      <c r="DH37" s="49"/>
      <c r="DI37" s="49"/>
      <c r="DJ37" s="18"/>
      <c r="DK37" s="29"/>
      <c r="DL37" s="14"/>
      <c r="DT37" s="74"/>
      <c r="DU37" s="75"/>
      <c r="DV37" s="75"/>
      <c r="DW37" s="75"/>
      <c r="DX37" s="75"/>
      <c r="DY37" s="75"/>
      <c r="DZ37" s="75"/>
      <c r="EA37" s="75"/>
      <c r="EB37" s="75"/>
      <c r="EC37" s="76"/>
      <c r="ED37" s="20">
        <f t="shared" si="0"/>
        <v>0</v>
      </c>
    </row>
    <row r="38" spans="1:134" s="6" customFormat="1" ht="40.5" customHeight="1" outlineLevel="1">
      <c r="A38" s="95" t="s">
        <v>51</v>
      </c>
      <c r="B38" s="96"/>
      <c r="C38" s="96"/>
      <c r="D38" s="96"/>
      <c r="E38" s="96"/>
      <c r="F38" s="96"/>
      <c r="G38" s="96"/>
      <c r="H38" s="96"/>
      <c r="I38" s="97"/>
      <c r="J38" s="5"/>
      <c r="K38" s="98" t="s">
        <v>52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7"/>
      <c r="BI38" s="83" t="s">
        <v>5</v>
      </c>
      <c r="BJ38" s="84"/>
      <c r="BK38" s="84"/>
      <c r="BL38" s="84"/>
      <c r="BM38" s="84"/>
      <c r="BN38" s="84"/>
      <c r="BO38" s="84"/>
      <c r="BP38" s="84"/>
      <c r="BQ38" s="84"/>
      <c r="BR38" s="84"/>
      <c r="BS38" s="85"/>
      <c r="BT38" s="71">
        <f>'[5]приложение_5'!$D$57</f>
        <v>2537.7747402664454</v>
      </c>
      <c r="BU38" s="72"/>
      <c r="BV38" s="72"/>
      <c r="BW38" s="72"/>
      <c r="BX38" s="72"/>
      <c r="BY38" s="72"/>
      <c r="BZ38" s="72"/>
      <c r="CA38" s="72"/>
      <c r="CB38" s="72"/>
      <c r="CC38" s="73"/>
      <c r="CD38" s="71">
        <f>'[10]свод'!$I$65</f>
        <v>3971.18496</v>
      </c>
      <c r="CE38" s="72"/>
      <c r="CF38" s="72"/>
      <c r="CG38" s="72"/>
      <c r="CH38" s="72"/>
      <c r="CI38" s="72"/>
      <c r="CJ38" s="72"/>
      <c r="CK38" s="72"/>
      <c r="CL38" s="72"/>
      <c r="CM38" s="73"/>
      <c r="CN38" s="102" t="s">
        <v>129</v>
      </c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4"/>
      <c r="DE38" s="55"/>
      <c r="DF38" s="55"/>
      <c r="DG38" s="55"/>
      <c r="DH38" s="49">
        <f t="shared" si="1"/>
        <v>0.5648295717464105</v>
      </c>
      <c r="DI38" s="49"/>
      <c r="DJ38" s="18"/>
      <c r="DK38" s="29"/>
      <c r="DL38" s="14"/>
      <c r="DT38" s="71">
        <f>'[2]ЕЭТ_СО'!$N$59</f>
        <v>3204.16302</v>
      </c>
      <c r="DU38" s="72"/>
      <c r="DV38" s="72"/>
      <c r="DW38" s="72"/>
      <c r="DX38" s="72"/>
      <c r="DY38" s="72"/>
      <c r="DZ38" s="72"/>
      <c r="EA38" s="72"/>
      <c r="EB38" s="72"/>
      <c r="EC38" s="73"/>
      <c r="ED38" s="20">
        <f t="shared" si="0"/>
        <v>767.0219400000001</v>
      </c>
    </row>
    <row r="39" spans="1:134" s="6" customFormat="1" ht="48.75" customHeight="1" outlineLevel="1">
      <c r="A39" s="95" t="s">
        <v>53</v>
      </c>
      <c r="B39" s="96"/>
      <c r="C39" s="96"/>
      <c r="D39" s="96"/>
      <c r="E39" s="96"/>
      <c r="F39" s="96"/>
      <c r="G39" s="96"/>
      <c r="H39" s="96"/>
      <c r="I39" s="97"/>
      <c r="J39" s="5"/>
      <c r="K39" s="98" t="s">
        <v>22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7"/>
      <c r="BI39" s="83" t="s">
        <v>5</v>
      </c>
      <c r="BJ39" s="84"/>
      <c r="BK39" s="84"/>
      <c r="BL39" s="84"/>
      <c r="BM39" s="84"/>
      <c r="BN39" s="84"/>
      <c r="BO39" s="84"/>
      <c r="BP39" s="84"/>
      <c r="BQ39" s="84"/>
      <c r="BR39" s="84"/>
      <c r="BS39" s="85"/>
      <c r="BT39" s="71">
        <f>'[5]приложение_5'!$D$67</f>
        <v>25705.11297661021</v>
      </c>
      <c r="BU39" s="72"/>
      <c r="BV39" s="72"/>
      <c r="BW39" s="72"/>
      <c r="BX39" s="72"/>
      <c r="BY39" s="72"/>
      <c r="BZ39" s="72"/>
      <c r="CA39" s="72"/>
      <c r="CB39" s="72"/>
      <c r="CC39" s="73"/>
      <c r="CD39" s="71">
        <f>'[10]свод'!$I$70</f>
        <v>27682.595269999998</v>
      </c>
      <c r="CE39" s="72"/>
      <c r="CF39" s="72"/>
      <c r="CG39" s="72"/>
      <c r="CH39" s="72"/>
      <c r="CI39" s="72"/>
      <c r="CJ39" s="72"/>
      <c r="CK39" s="72"/>
      <c r="CL39" s="72"/>
      <c r="CM39" s="73"/>
      <c r="CN39" s="99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1"/>
      <c r="DE39" s="55"/>
      <c r="DF39" s="55"/>
      <c r="DG39" s="55"/>
      <c r="DH39" s="49">
        <f t="shared" si="1"/>
        <v>0.07692953130333069</v>
      </c>
      <c r="DI39" s="49"/>
      <c r="DJ39" s="18"/>
      <c r="DK39" s="29"/>
      <c r="DL39" s="14"/>
      <c r="DT39" s="71">
        <f>'[2]ЕЭТ_СО'!$N$64</f>
        <v>26158.21794</v>
      </c>
      <c r="DU39" s="72"/>
      <c r="DV39" s="72"/>
      <c r="DW39" s="72"/>
      <c r="DX39" s="72"/>
      <c r="DY39" s="72"/>
      <c r="DZ39" s="72"/>
      <c r="EA39" s="72"/>
      <c r="EB39" s="72"/>
      <c r="EC39" s="73"/>
      <c r="ED39" s="20">
        <f t="shared" si="0"/>
        <v>1524.3773299999993</v>
      </c>
    </row>
    <row r="40" spans="1:134" s="6" customFormat="1" ht="45" customHeight="1" outlineLevel="1">
      <c r="A40" s="95" t="s">
        <v>54</v>
      </c>
      <c r="B40" s="96"/>
      <c r="C40" s="96"/>
      <c r="D40" s="96"/>
      <c r="E40" s="96"/>
      <c r="F40" s="96"/>
      <c r="G40" s="96"/>
      <c r="H40" s="96"/>
      <c r="I40" s="97"/>
      <c r="J40" s="5"/>
      <c r="K40" s="98" t="s">
        <v>102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7"/>
      <c r="BI40" s="83" t="s">
        <v>5</v>
      </c>
      <c r="BJ40" s="84"/>
      <c r="BK40" s="84"/>
      <c r="BL40" s="84"/>
      <c r="BM40" s="84"/>
      <c r="BN40" s="84"/>
      <c r="BO40" s="84"/>
      <c r="BP40" s="84"/>
      <c r="BQ40" s="84"/>
      <c r="BR40" s="84"/>
      <c r="BS40" s="85"/>
      <c r="BT40" s="74"/>
      <c r="BU40" s="75"/>
      <c r="BV40" s="75"/>
      <c r="BW40" s="75"/>
      <c r="BX40" s="75"/>
      <c r="BY40" s="75"/>
      <c r="BZ40" s="75"/>
      <c r="CA40" s="75"/>
      <c r="CB40" s="75"/>
      <c r="CC40" s="76"/>
      <c r="CD40" s="74"/>
      <c r="CE40" s="75"/>
      <c r="CF40" s="75"/>
      <c r="CG40" s="75"/>
      <c r="CH40" s="75"/>
      <c r="CI40" s="75"/>
      <c r="CJ40" s="75"/>
      <c r="CK40" s="75"/>
      <c r="CL40" s="75"/>
      <c r="CM40" s="76"/>
      <c r="CN40" s="99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1"/>
      <c r="DE40" s="55"/>
      <c r="DF40" s="55"/>
      <c r="DG40" s="55"/>
      <c r="DH40" s="49"/>
      <c r="DI40" s="49"/>
      <c r="DJ40" s="18"/>
      <c r="DK40" s="29"/>
      <c r="DL40" s="14"/>
      <c r="DT40" s="74"/>
      <c r="DU40" s="75"/>
      <c r="DV40" s="75"/>
      <c r="DW40" s="75"/>
      <c r="DX40" s="75"/>
      <c r="DY40" s="75"/>
      <c r="DZ40" s="75"/>
      <c r="EA40" s="75"/>
      <c r="EB40" s="75"/>
      <c r="EC40" s="76"/>
      <c r="ED40" s="20">
        <f t="shared" si="0"/>
        <v>0</v>
      </c>
    </row>
    <row r="41" spans="1:134" s="6" customFormat="1" ht="94.5" customHeight="1" outlineLevel="1">
      <c r="A41" s="95" t="s">
        <v>55</v>
      </c>
      <c r="B41" s="96"/>
      <c r="C41" s="96"/>
      <c r="D41" s="96"/>
      <c r="E41" s="96"/>
      <c r="F41" s="96"/>
      <c r="G41" s="96"/>
      <c r="H41" s="96"/>
      <c r="I41" s="97"/>
      <c r="J41" s="5"/>
      <c r="K41" s="98" t="s">
        <v>103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7"/>
      <c r="BI41" s="83" t="s">
        <v>5</v>
      </c>
      <c r="BJ41" s="84"/>
      <c r="BK41" s="84"/>
      <c r="BL41" s="84"/>
      <c r="BM41" s="84"/>
      <c r="BN41" s="84"/>
      <c r="BO41" s="84"/>
      <c r="BP41" s="84"/>
      <c r="BQ41" s="84"/>
      <c r="BR41" s="84"/>
      <c r="BS41" s="85"/>
      <c r="BT41" s="71">
        <f>'[5]приложение_5'!$D$93</f>
        <v>57348.41830132706</v>
      </c>
      <c r="BU41" s="72"/>
      <c r="BV41" s="72"/>
      <c r="BW41" s="72"/>
      <c r="BX41" s="72"/>
      <c r="BY41" s="72"/>
      <c r="BZ41" s="72"/>
      <c r="CA41" s="72"/>
      <c r="CB41" s="72"/>
      <c r="CC41" s="73"/>
      <c r="CD41" s="71">
        <f>'[10]свод'!$I$73</f>
        <v>91999.47161000002</v>
      </c>
      <c r="CE41" s="72"/>
      <c r="CF41" s="72"/>
      <c r="CG41" s="72"/>
      <c r="CH41" s="72"/>
      <c r="CI41" s="72"/>
      <c r="CJ41" s="72"/>
      <c r="CK41" s="72"/>
      <c r="CL41" s="72"/>
      <c r="CM41" s="73"/>
      <c r="CN41" s="99" t="s">
        <v>157</v>
      </c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1"/>
      <c r="DE41" s="55"/>
      <c r="DF41" s="55"/>
      <c r="DG41" s="55"/>
      <c r="DH41" s="49">
        <f t="shared" si="1"/>
        <v>0.6042198605479434</v>
      </c>
      <c r="DI41" s="49"/>
      <c r="DJ41" s="33"/>
      <c r="DK41" s="29"/>
      <c r="DL41" s="14"/>
      <c r="DT41" s="71">
        <f>'[2]ЕЭТ_СО'!$N$67</f>
        <v>74828.846</v>
      </c>
      <c r="DU41" s="72"/>
      <c r="DV41" s="72"/>
      <c r="DW41" s="72"/>
      <c r="DX41" s="72"/>
      <c r="DY41" s="72"/>
      <c r="DZ41" s="72"/>
      <c r="EA41" s="72"/>
      <c r="EB41" s="72"/>
      <c r="EC41" s="73"/>
      <c r="ED41" s="20">
        <f t="shared" si="0"/>
        <v>17170.625610000017</v>
      </c>
    </row>
    <row r="42" spans="1:134" s="6" customFormat="1" ht="53.25" customHeight="1" outlineLevel="1">
      <c r="A42" s="95" t="s">
        <v>56</v>
      </c>
      <c r="B42" s="96"/>
      <c r="C42" s="96"/>
      <c r="D42" s="96"/>
      <c r="E42" s="96"/>
      <c r="F42" s="96"/>
      <c r="G42" s="96"/>
      <c r="H42" s="96"/>
      <c r="I42" s="97"/>
      <c r="J42" s="5"/>
      <c r="K42" s="98" t="s">
        <v>104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7"/>
      <c r="BI42" s="83" t="s">
        <v>5</v>
      </c>
      <c r="BJ42" s="84"/>
      <c r="BK42" s="84"/>
      <c r="BL42" s="84"/>
      <c r="BM42" s="84"/>
      <c r="BN42" s="84"/>
      <c r="BO42" s="84"/>
      <c r="BP42" s="84"/>
      <c r="BQ42" s="84"/>
      <c r="BR42" s="84"/>
      <c r="BS42" s="85"/>
      <c r="BT42" s="71">
        <f>'[5]приложение_5'!$D$100</f>
        <v>26800</v>
      </c>
      <c r="BU42" s="72"/>
      <c r="BV42" s="72"/>
      <c r="BW42" s="72"/>
      <c r="BX42" s="72"/>
      <c r="BY42" s="72"/>
      <c r="BZ42" s="72"/>
      <c r="CA42" s="72"/>
      <c r="CB42" s="72"/>
      <c r="CC42" s="73"/>
      <c r="CD42" s="71">
        <f>'[10]свод'!$I$74</f>
        <v>15029.3</v>
      </c>
      <c r="CE42" s="72"/>
      <c r="CF42" s="72"/>
      <c r="CG42" s="72"/>
      <c r="CH42" s="72"/>
      <c r="CI42" s="72"/>
      <c r="CJ42" s="72"/>
      <c r="CK42" s="72"/>
      <c r="CL42" s="72"/>
      <c r="CM42" s="73"/>
      <c r="CN42" s="99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1"/>
      <c r="DE42" s="55"/>
      <c r="DF42" s="55"/>
      <c r="DG42" s="55"/>
      <c r="DH42" s="49">
        <f t="shared" si="1"/>
        <v>-0.439205223880597</v>
      </c>
      <c r="DI42" s="49"/>
      <c r="DJ42" s="18"/>
      <c r="DK42" s="29"/>
      <c r="DL42" s="14"/>
      <c r="DT42" s="71">
        <f>'[2]ЕЭТ_СО'!$N$68</f>
        <v>25975.00772292191</v>
      </c>
      <c r="DU42" s="72"/>
      <c r="DV42" s="72"/>
      <c r="DW42" s="72"/>
      <c r="DX42" s="72"/>
      <c r="DY42" s="72"/>
      <c r="DZ42" s="72"/>
      <c r="EA42" s="72"/>
      <c r="EB42" s="72"/>
      <c r="EC42" s="73"/>
      <c r="ED42" s="20">
        <f t="shared" si="0"/>
        <v>-10945.70772292191</v>
      </c>
    </row>
    <row r="43" spans="1:134" s="6" customFormat="1" ht="43.5" customHeight="1" outlineLevel="1">
      <c r="A43" s="95" t="s">
        <v>60</v>
      </c>
      <c r="B43" s="96"/>
      <c r="C43" s="96"/>
      <c r="D43" s="96"/>
      <c r="E43" s="96"/>
      <c r="F43" s="96"/>
      <c r="G43" s="96"/>
      <c r="H43" s="96"/>
      <c r="I43" s="97"/>
      <c r="J43" s="5"/>
      <c r="K43" s="98" t="s">
        <v>23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7"/>
      <c r="BI43" s="83" t="s">
        <v>5</v>
      </c>
      <c r="BJ43" s="84"/>
      <c r="BK43" s="84"/>
      <c r="BL43" s="84"/>
      <c r="BM43" s="84"/>
      <c r="BN43" s="84"/>
      <c r="BO43" s="84"/>
      <c r="BP43" s="84"/>
      <c r="BQ43" s="84"/>
      <c r="BR43" s="84"/>
      <c r="BS43" s="85"/>
      <c r="BT43" s="71">
        <f>'[5]приложение_5'!$D$75</f>
        <v>6700</v>
      </c>
      <c r="BU43" s="72"/>
      <c r="BV43" s="72"/>
      <c r="BW43" s="72"/>
      <c r="BX43" s="72"/>
      <c r="BY43" s="72"/>
      <c r="BZ43" s="72"/>
      <c r="CA43" s="72"/>
      <c r="CB43" s="72"/>
      <c r="CC43" s="73"/>
      <c r="CD43" s="71">
        <f>'[10]свод'!$I$72</f>
        <v>3757.3249999999994</v>
      </c>
      <c r="CE43" s="72"/>
      <c r="CF43" s="72"/>
      <c r="CG43" s="72"/>
      <c r="CH43" s="72"/>
      <c r="CI43" s="72"/>
      <c r="CJ43" s="72"/>
      <c r="CK43" s="72"/>
      <c r="CL43" s="72"/>
      <c r="CM43" s="73"/>
      <c r="CN43" s="99" t="s">
        <v>158</v>
      </c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1"/>
      <c r="DE43" s="55"/>
      <c r="DF43" s="55"/>
      <c r="DG43" s="55"/>
      <c r="DH43" s="49">
        <f t="shared" si="1"/>
        <v>-0.43920522388059713</v>
      </c>
      <c r="DI43" s="49"/>
      <c r="DJ43" s="33"/>
      <c r="DK43" s="29"/>
      <c r="DL43" s="14"/>
      <c r="DT43" s="71">
        <f>'[2]ЕЭТ_СО'!$N$66</f>
        <v>10524.651781816001</v>
      </c>
      <c r="DU43" s="72"/>
      <c r="DV43" s="72"/>
      <c r="DW43" s="72"/>
      <c r="DX43" s="72"/>
      <c r="DY43" s="72"/>
      <c r="DZ43" s="72"/>
      <c r="EA43" s="72"/>
      <c r="EB43" s="72"/>
      <c r="EC43" s="73"/>
      <c r="ED43" s="20">
        <f t="shared" si="0"/>
        <v>-6767.326781816002</v>
      </c>
    </row>
    <row r="44" spans="1:134" s="6" customFormat="1" ht="53.25" customHeight="1" outlineLevel="1">
      <c r="A44" s="95" t="s">
        <v>105</v>
      </c>
      <c r="B44" s="96"/>
      <c r="C44" s="96"/>
      <c r="D44" s="96"/>
      <c r="E44" s="96"/>
      <c r="F44" s="96"/>
      <c r="G44" s="96"/>
      <c r="H44" s="96"/>
      <c r="I44" s="97"/>
      <c r="J44" s="5"/>
      <c r="K44" s="98" t="s">
        <v>24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7"/>
      <c r="BI44" s="83" t="s">
        <v>5</v>
      </c>
      <c r="BJ44" s="84"/>
      <c r="BK44" s="84"/>
      <c r="BL44" s="84"/>
      <c r="BM44" s="84"/>
      <c r="BN44" s="84"/>
      <c r="BO44" s="84"/>
      <c r="BP44" s="84"/>
      <c r="BQ44" s="84"/>
      <c r="BR44" s="84"/>
      <c r="BS44" s="85"/>
      <c r="BT44" s="71">
        <f>'[5]приложение_5'!$D$58</f>
        <v>8219.782869511191</v>
      </c>
      <c r="BU44" s="72"/>
      <c r="BV44" s="72"/>
      <c r="BW44" s="72"/>
      <c r="BX44" s="72"/>
      <c r="BY44" s="72"/>
      <c r="BZ44" s="72"/>
      <c r="CA44" s="72"/>
      <c r="CB44" s="72"/>
      <c r="CC44" s="73"/>
      <c r="CD44" s="71">
        <f>'[10]свод'!$I$66</f>
        <v>10166.606999999998</v>
      </c>
      <c r="CE44" s="72"/>
      <c r="CF44" s="72"/>
      <c r="CG44" s="72"/>
      <c r="CH44" s="72"/>
      <c r="CI44" s="72"/>
      <c r="CJ44" s="72"/>
      <c r="CK44" s="72"/>
      <c r="CL44" s="72"/>
      <c r="CM44" s="73"/>
      <c r="CN44" s="99" t="s">
        <v>159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1"/>
      <c r="DE44" s="55"/>
      <c r="DF44" s="55"/>
      <c r="DG44" s="55"/>
      <c r="DH44" s="49">
        <f t="shared" si="1"/>
        <v>0.2368461748192845</v>
      </c>
      <c r="DI44" s="49"/>
      <c r="DJ44" s="18"/>
      <c r="DK44" s="29"/>
      <c r="DL44" s="14"/>
      <c r="DT44" s="71">
        <f>'[2]ЕЭТ_СО'!$N$60</f>
        <v>8540.68484846437</v>
      </c>
      <c r="DU44" s="72"/>
      <c r="DV44" s="72"/>
      <c r="DW44" s="72"/>
      <c r="DX44" s="72"/>
      <c r="DY44" s="72"/>
      <c r="DZ44" s="72"/>
      <c r="EA44" s="72"/>
      <c r="EB44" s="72"/>
      <c r="EC44" s="73"/>
      <c r="ED44" s="20">
        <f t="shared" si="0"/>
        <v>1625.9221515356276</v>
      </c>
    </row>
    <row r="45" spans="1:134" s="6" customFormat="1" ht="72.75" customHeight="1" outlineLevel="1">
      <c r="A45" s="95" t="s">
        <v>106</v>
      </c>
      <c r="B45" s="96"/>
      <c r="C45" s="96"/>
      <c r="D45" s="96"/>
      <c r="E45" s="96"/>
      <c r="F45" s="96"/>
      <c r="G45" s="96"/>
      <c r="H45" s="96"/>
      <c r="I45" s="97"/>
      <c r="J45" s="5"/>
      <c r="K45" s="98" t="s">
        <v>57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7"/>
      <c r="BI45" s="83" t="s">
        <v>5</v>
      </c>
      <c r="BJ45" s="84"/>
      <c r="BK45" s="84"/>
      <c r="BL45" s="84"/>
      <c r="BM45" s="84"/>
      <c r="BN45" s="84"/>
      <c r="BO45" s="84"/>
      <c r="BP45" s="84"/>
      <c r="BQ45" s="84"/>
      <c r="BR45" s="84"/>
      <c r="BS45" s="85"/>
      <c r="BT45" s="74"/>
      <c r="BU45" s="75"/>
      <c r="BV45" s="75"/>
      <c r="BW45" s="75"/>
      <c r="BX45" s="75"/>
      <c r="BY45" s="75"/>
      <c r="BZ45" s="75"/>
      <c r="CA45" s="75"/>
      <c r="CB45" s="75"/>
      <c r="CC45" s="76"/>
      <c r="CD45" s="74"/>
      <c r="CE45" s="75"/>
      <c r="CF45" s="75"/>
      <c r="CG45" s="75"/>
      <c r="CH45" s="75"/>
      <c r="CI45" s="75"/>
      <c r="CJ45" s="75"/>
      <c r="CK45" s="75"/>
      <c r="CL45" s="75"/>
      <c r="CM45" s="76"/>
      <c r="CN45" s="99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1"/>
      <c r="DE45" s="55"/>
      <c r="DF45" s="55"/>
      <c r="DG45" s="55"/>
      <c r="DH45" s="49" t="e">
        <f t="shared" si="1"/>
        <v>#DIV/0!</v>
      </c>
      <c r="DI45" s="49"/>
      <c r="DJ45" s="18"/>
      <c r="DK45" s="29"/>
      <c r="DL45" s="14"/>
      <c r="DT45" s="74"/>
      <c r="DU45" s="75"/>
      <c r="DV45" s="75"/>
      <c r="DW45" s="75"/>
      <c r="DX45" s="75"/>
      <c r="DY45" s="75"/>
      <c r="DZ45" s="75"/>
      <c r="EA45" s="75"/>
      <c r="EB45" s="75"/>
      <c r="EC45" s="76"/>
      <c r="ED45" s="20">
        <f t="shared" si="0"/>
        <v>0</v>
      </c>
    </row>
    <row r="46" spans="1:134" s="6" customFormat="1" ht="30" customHeight="1" outlineLevel="1">
      <c r="A46" s="95" t="s">
        <v>107</v>
      </c>
      <c r="B46" s="96"/>
      <c r="C46" s="96"/>
      <c r="D46" s="96"/>
      <c r="E46" s="96"/>
      <c r="F46" s="96"/>
      <c r="G46" s="96"/>
      <c r="H46" s="96"/>
      <c r="I46" s="97"/>
      <c r="J46" s="5"/>
      <c r="K46" s="98" t="s">
        <v>58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7"/>
      <c r="BI46" s="83" t="s">
        <v>59</v>
      </c>
      <c r="BJ46" s="84"/>
      <c r="BK46" s="84"/>
      <c r="BL46" s="84"/>
      <c r="BM46" s="84"/>
      <c r="BN46" s="84"/>
      <c r="BO46" s="84"/>
      <c r="BP46" s="84"/>
      <c r="BQ46" s="84"/>
      <c r="BR46" s="84"/>
      <c r="BS46" s="85"/>
      <c r="BT46" s="74"/>
      <c r="BU46" s="75"/>
      <c r="BV46" s="75"/>
      <c r="BW46" s="75"/>
      <c r="BX46" s="75"/>
      <c r="BY46" s="75"/>
      <c r="BZ46" s="75"/>
      <c r="CA46" s="75"/>
      <c r="CB46" s="75"/>
      <c r="CC46" s="76"/>
      <c r="CD46" s="74"/>
      <c r="CE46" s="75"/>
      <c r="CF46" s="75"/>
      <c r="CG46" s="75"/>
      <c r="CH46" s="75"/>
      <c r="CI46" s="75"/>
      <c r="CJ46" s="75"/>
      <c r="CK46" s="75"/>
      <c r="CL46" s="75"/>
      <c r="CM46" s="76"/>
      <c r="CN46" s="99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1"/>
      <c r="DE46" s="55"/>
      <c r="DF46" s="55"/>
      <c r="DG46" s="55"/>
      <c r="DH46" s="49" t="e">
        <f t="shared" si="1"/>
        <v>#DIV/0!</v>
      </c>
      <c r="DI46" s="49"/>
      <c r="DJ46" s="18"/>
      <c r="DK46" s="29"/>
      <c r="DL46" s="14"/>
      <c r="DT46" s="74"/>
      <c r="DU46" s="75"/>
      <c r="DV46" s="75"/>
      <c r="DW46" s="75"/>
      <c r="DX46" s="75"/>
      <c r="DY46" s="75"/>
      <c r="DZ46" s="75"/>
      <c r="EA46" s="75"/>
      <c r="EB46" s="75"/>
      <c r="EC46" s="76"/>
      <c r="ED46" s="20">
        <f t="shared" si="0"/>
        <v>0</v>
      </c>
    </row>
    <row r="47" spans="1:134" s="6" customFormat="1" ht="111.75" customHeight="1" outlineLevel="1">
      <c r="A47" s="95" t="s">
        <v>108</v>
      </c>
      <c r="B47" s="96"/>
      <c r="C47" s="96"/>
      <c r="D47" s="96"/>
      <c r="E47" s="96"/>
      <c r="F47" s="96"/>
      <c r="G47" s="96"/>
      <c r="H47" s="96"/>
      <c r="I47" s="97"/>
      <c r="J47" s="5"/>
      <c r="K47" s="98" t="s">
        <v>61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7"/>
      <c r="BI47" s="83" t="s">
        <v>5</v>
      </c>
      <c r="BJ47" s="84"/>
      <c r="BK47" s="84"/>
      <c r="BL47" s="84"/>
      <c r="BM47" s="84"/>
      <c r="BN47" s="84"/>
      <c r="BO47" s="84"/>
      <c r="BP47" s="84"/>
      <c r="BQ47" s="84"/>
      <c r="BR47" s="84"/>
      <c r="BS47" s="85"/>
      <c r="BT47" s="74"/>
      <c r="BU47" s="75"/>
      <c r="BV47" s="75"/>
      <c r="BW47" s="75"/>
      <c r="BX47" s="75"/>
      <c r="BY47" s="75"/>
      <c r="BZ47" s="75"/>
      <c r="CA47" s="75"/>
      <c r="CB47" s="75"/>
      <c r="CC47" s="76"/>
      <c r="CD47" s="74"/>
      <c r="CE47" s="75"/>
      <c r="CF47" s="75"/>
      <c r="CG47" s="75"/>
      <c r="CH47" s="75"/>
      <c r="CI47" s="75"/>
      <c r="CJ47" s="75"/>
      <c r="CK47" s="75"/>
      <c r="CL47" s="75"/>
      <c r="CM47" s="76"/>
      <c r="CN47" s="99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1"/>
      <c r="DE47" s="55"/>
      <c r="DF47" s="55"/>
      <c r="DG47" s="55"/>
      <c r="DH47" s="49" t="e">
        <f t="shared" si="1"/>
        <v>#DIV/0!</v>
      </c>
      <c r="DI47" s="49"/>
      <c r="DJ47" s="18"/>
      <c r="DK47" s="29"/>
      <c r="DL47" s="14"/>
      <c r="DT47" s="74"/>
      <c r="DU47" s="75"/>
      <c r="DV47" s="75"/>
      <c r="DW47" s="75"/>
      <c r="DX47" s="75"/>
      <c r="DY47" s="75"/>
      <c r="DZ47" s="75"/>
      <c r="EA47" s="75"/>
      <c r="EB47" s="75"/>
      <c r="EC47" s="76"/>
      <c r="ED47" s="20">
        <f t="shared" si="0"/>
        <v>0</v>
      </c>
    </row>
    <row r="48" spans="1:134" s="6" customFormat="1" ht="54" customHeight="1" outlineLevel="1">
      <c r="A48" s="95" t="s">
        <v>109</v>
      </c>
      <c r="B48" s="96"/>
      <c r="C48" s="96"/>
      <c r="D48" s="96"/>
      <c r="E48" s="96"/>
      <c r="F48" s="96"/>
      <c r="G48" s="96"/>
      <c r="H48" s="96"/>
      <c r="I48" s="97"/>
      <c r="J48" s="5"/>
      <c r="K48" s="98" t="s">
        <v>110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7"/>
      <c r="BI48" s="83" t="s">
        <v>5</v>
      </c>
      <c r="BJ48" s="84"/>
      <c r="BK48" s="84"/>
      <c r="BL48" s="84"/>
      <c r="BM48" s="84"/>
      <c r="BN48" s="84"/>
      <c r="BO48" s="84"/>
      <c r="BP48" s="84"/>
      <c r="BQ48" s="84"/>
      <c r="BR48" s="84"/>
      <c r="BS48" s="85"/>
      <c r="BT48" s="71">
        <f>'[5]приложение_5'!$D$56+'[5]приложение_5'!$D$69</f>
        <v>4767.56506304</v>
      </c>
      <c r="BU48" s="72"/>
      <c r="BV48" s="72"/>
      <c r="BW48" s="72"/>
      <c r="BX48" s="72"/>
      <c r="BY48" s="72"/>
      <c r="BZ48" s="72"/>
      <c r="CA48" s="72"/>
      <c r="CB48" s="72"/>
      <c r="CC48" s="73"/>
      <c r="CD48" s="71">
        <f>'[10]свод'!$I$64</f>
        <v>4827.64106</v>
      </c>
      <c r="CE48" s="72"/>
      <c r="CF48" s="72"/>
      <c r="CG48" s="72"/>
      <c r="CH48" s="72"/>
      <c r="CI48" s="72"/>
      <c r="CJ48" s="72"/>
      <c r="CK48" s="72"/>
      <c r="CL48" s="72"/>
      <c r="CM48" s="73"/>
      <c r="CN48" s="99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1"/>
      <c r="DE48" s="55"/>
      <c r="DF48" s="55"/>
      <c r="DG48" s="55"/>
      <c r="DH48" s="49">
        <f t="shared" si="1"/>
        <v>0.012600981038671577</v>
      </c>
      <c r="DI48" s="49"/>
      <c r="DJ48" s="18"/>
      <c r="DK48" s="29"/>
      <c r="DL48" s="14"/>
      <c r="DT48" s="71">
        <f>'[2]ЕЭТ_СО'!$N$58</f>
        <v>4510.204589999999</v>
      </c>
      <c r="DU48" s="72"/>
      <c r="DV48" s="72"/>
      <c r="DW48" s="72"/>
      <c r="DX48" s="72"/>
      <c r="DY48" s="72"/>
      <c r="DZ48" s="72"/>
      <c r="EA48" s="72"/>
      <c r="EB48" s="72"/>
      <c r="EC48" s="73"/>
      <c r="ED48" s="20">
        <f t="shared" si="0"/>
        <v>317.43647000000055</v>
      </c>
    </row>
    <row r="49" spans="1:134" s="26" customFormat="1" ht="78" customHeight="1">
      <c r="A49" s="140" t="s">
        <v>15</v>
      </c>
      <c r="B49" s="141"/>
      <c r="C49" s="141"/>
      <c r="D49" s="141"/>
      <c r="E49" s="141"/>
      <c r="F49" s="141"/>
      <c r="G49" s="141"/>
      <c r="H49" s="141"/>
      <c r="I49" s="142"/>
      <c r="J49" s="22"/>
      <c r="K49" s="143" t="s">
        <v>25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24"/>
      <c r="BI49" s="89" t="s">
        <v>5</v>
      </c>
      <c r="BJ49" s="90"/>
      <c r="BK49" s="90"/>
      <c r="BL49" s="90"/>
      <c r="BM49" s="90"/>
      <c r="BN49" s="90"/>
      <c r="BO49" s="90"/>
      <c r="BP49" s="90"/>
      <c r="BQ49" s="90"/>
      <c r="BR49" s="90"/>
      <c r="BS49" s="91"/>
      <c r="BT49" s="71">
        <f>'[5]приложение_5'!$D$119</f>
        <v>-9392.45098491288</v>
      </c>
      <c r="BU49" s="72"/>
      <c r="BV49" s="72"/>
      <c r="BW49" s="72"/>
      <c r="BX49" s="72"/>
      <c r="BY49" s="72"/>
      <c r="BZ49" s="72"/>
      <c r="CA49" s="72"/>
      <c r="CB49" s="72"/>
      <c r="CC49" s="73"/>
      <c r="CD49" s="71">
        <f>'[10]свод'!$I$88</f>
        <v>-45547.11329999985</v>
      </c>
      <c r="CE49" s="72"/>
      <c r="CF49" s="72"/>
      <c r="CG49" s="72"/>
      <c r="CH49" s="72"/>
      <c r="CI49" s="72"/>
      <c r="CJ49" s="72"/>
      <c r="CK49" s="72"/>
      <c r="CL49" s="72"/>
      <c r="CM49" s="73"/>
      <c r="CN49" s="99" t="s">
        <v>129</v>
      </c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1"/>
      <c r="DE49" s="55"/>
      <c r="DF49" s="55"/>
      <c r="DG49" s="55"/>
      <c r="DH49" s="49">
        <f t="shared" si="1"/>
        <v>3.8493320192101406</v>
      </c>
      <c r="DI49" s="49"/>
      <c r="DJ49" s="18"/>
      <c r="DK49" s="29"/>
      <c r="DL49" s="25"/>
      <c r="DT49" s="71">
        <f>'[2]ЕЭТ_СО'!$N$85</f>
        <v>-63619.63645653555</v>
      </c>
      <c r="DU49" s="72"/>
      <c r="DV49" s="72"/>
      <c r="DW49" s="72"/>
      <c r="DX49" s="72"/>
      <c r="DY49" s="72"/>
      <c r="DZ49" s="72"/>
      <c r="EA49" s="72"/>
      <c r="EB49" s="72"/>
      <c r="EC49" s="73"/>
      <c r="ED49" s="20">
        <f t="shared" si="0"/>
        <v>18072.523156535695</v>
      </c>
    </row>
    <row r="50" spans="1:134" s="6" customFormat="1" ht="77.25" customHeight="1" hidden="1" outlineLevel="1">
      <c r="A50" s="95" t="s">
        <v>16</v>
      </c>
      <c r="B50" s="96"/>
      <c r="C50" s="96"/>
      <c r="D50" s="96"/>
      <c r="E50" s="96"/>
      <c r="F50" s="96"/>
      <c r="G50" s="96"/>
      <c r="H50" s="96"/>
      <c r="I50" s="97"/>
      <c r="J50" s="5"/>
      <c r="K50" s="98" t="s">
        <v>134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7"/>
      <c r="BI50" s="83" t="s">
        <v>5</v>
      </c>
      <c r="BJ50" s="84"/>
      <c r="BK50" s="84"/>
      <c r="BL50" s="84"/>
      <c r="BM50" s="84"/>
      <c r="BN50" s="84"/>
      <c r="BO50" s="84"/>
      <c r="BP50" s="84"/>
      <c r="BQ50" s="84"/>
      <c r="BR50" s="84"/>
      <c r="BS50" s="85"/>
      <c r="BT50" s="71">
        <f>BT22+BT26+BT24</f>
        <v>22862.4352177361</v>
      </c>
      <c r="BU50" s="72"/>
      <c r="BV50" s="72"/>
      <c r="BW50" s="72"/>
      <c r="BX50" s="72"/>
      <c r="BY50" s="72"/>
      <c r="BZ50" s="72"/>
      <c r="CA50" s="72"/>
      <c r="CB50" s="72"/>
      <c r="CC50" s="73"/>
      <c r="CD50" s="71">
        <f>CD22+CD26+CD24</f>
        <v>22853.30004</v>
      </c>
      <c r="CE50" s="72"/>
      <c r="CF50" s="72"/>
      <c r="CG50" s="72"/>
      <c r="CH50" s="72"/>
      <c r="CI50" s="72"/>
      <c r="CJ50" s="72"/>
      <c r="CK50" s="72"/>
      <c r="CL50" s="72"/>
      <c r="CM50" s="73"/>
      <c r="CN50" s="99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1"/>
      <c r="DE50" s="55"/>
      <c r="DF50" s="55"/>
      <c r="DG50" s="55"/>
      <c r="DH50" s="49">
        <f t="shared" si="1"/>
        <v>-0.0003995715088572771</v>
      </c>
      <c r="DI50" s="49"/>
      <c r="DJ50" s="18" t="b">
        <f>CD50=DM7</f>
        <v>1</v>
      </c>
      <c r="DL50" s="14"/>
      <c r="DT50" s="71">
        <f>DT22+DT26+DT24</f>
        <v>23076.756800000003</v>
      </c>
      <c r="DU50" s="72"/>
      <c r="DV50" s="72"/>
      <c r="DW50" s="72"/>
      <c r="DX50" s="72"/>
      <c r="DY50" s="72"/>
      <c r="DZ50" s="72"/>
      <c r="EA50" s="72"/>
      <c r="EB50" s="72"/>
      <c r="EC50" s="73"/>
      <c r="ED50" s="20">
        <f t="shared" si="0"/>
        <v>-223.45676000000458</v>
      </c>
    </row>
    <row r="51" spans="1:134" s="6" customFormat="1" ht="72" customHeight="1" hidden="1" outlineLevel="1">
      <c r="A51" s="95" t="s">
        <v>17</v>
      </c>
      <c r="B51" s="96"/>
      <c r="C51" s="96"/>
      <c r="D51" s="96"/>
      <c r="E51" s="96"/>
      <c r="F51" s="96"/>
      <c r="G51" s="96"/>
      <c r="H51" s="96"/>
      <c r="I51" s="97"/>
      <c r="J51" s="5"/>
      <c r="K51" s="98" t="s">
        <v>62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7"/>
      <c r="BI51" s="83" t="s">
        <v>5</v>
      </c>
      <c r="BJ51" s="84"/>
      <c r="BK51" s="84"/>
      <c r="BL51" s="84"/>
      <c r="BM51" s="84"/>
      <c r="BN51" s="84"/>
      <c r="BO51" s="84"/>
      <c r="BP51" s="84"/>
      <c r="BQ51" s="84"/>
      <c r="BR51" s="84"/>
      <c r="BS51" s="85"/>
      <c r="BT51" s="71">
        <f>'[6]отчет в РЭК'!$D$69</f>
        <v>46201.51</v>
      </c>
      <c r="BU51" s="72"/>
      <c r="BV51" s="72"/>
      <c r="BW51" s="72"/>
      <c r="BX51" s="72"/>
      <c r="BY51" s="72"/>
      <c r="BZ51" s="72"/>
      <c r="CA51" s="72"/>
      <c r="CB51" s="72"/>
      <c r="CC51" s="73"/>
      <c r="CD51" s="71">
        <f>'[10]свод'!$I$75</f>
        <v>47289.100289999995</v>
      </c>
      <c r="CE51" s="72"/>
      <c r="CF51" s="72"/>
      <c r="CG51" s="72"/>
      <c r="CH51" s="72"/>
      <c r="CI51" s="72"/>
      <c r="CJ51" s="72"/>
      <c r="CK51" s="72"/>
      <c r="CL51" s="72"/>
      <c r="CM51" s="73"/>
      <c r="CN51" s="99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1"/>
      <c r="DE51" s="55"/>
      <c r="DF51" s="55"/>
      <c r="DG51" s="55"/>
      <c r="DH51" s="49">
        <f t="shared" si="1"/>
        <v>0.023540145982241523</v>
      </c>
      <c r="DI51" s="49"/>
      <c r="DJ51" s="18"/>
      <c r="DK51" s="29"/>
      <c r="DL51" s="14"/>
      <c r="DT51" s="71">
        <f>'[2]ЕЭТ_СО'!$N$69</f>
        <v>48173.5293</v>
      </c>
      <c r="DU51" s="72"/>
      <c r="DV51" s="72"/>
      <c r="DW51" s="72"/>
      <c r="DX51" s="72"/>
      <c r="DY51" s="72"/>
      <c r="DZ51" s="72"/>
      <c r="EA51" s="72"/>
      <c r="EB51" s="72"/>
      <c r="EC51" s="73"/>
      <c r="ED51" s="20">
        <f t="shared" si="0"/>
        <v>-884.4290100000071</v>
      </c>
    </row>
    <row r="52" spans="1:134" s="6" customFormat="1" ht="114" customHeight="1" hidden="1" outlineLevel="1">
      <c r="A52" s="95" t="s">
        <v>7</v>
      </c>
      <c r="B52" s="96"/>
      <c r="C52" s="96"/>
      <c r="D52" s="96"/>
      <c r="E52" s="96"/>
      <c r="F52" s="96"/>
      <c r="G52" s="96"/>
      <c r="H52" s="96"/>
      <c r="I52" s="97"/>
      <c r="J52" s="5"/>
      <c r="K52" s="98" t="s">
        <v>111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7"/>
      <c r="BI52" s="83" t="s">
        <v>63</v>
      </c>
      <c r="BJ52" s="84"/>
      <c r="BK52" s="84"/>
      <c r="BL52" s="84"/>
      <c r="BM52" s="84"/>
      <c r="BN52" s="84"/>
      <c r="BO52" s="84"/>
      <c r="BP52" s="84"/>
      <c r="BQ52" s="84"/>
      <c r="BR52" s="84"/>
      <c r="BS52" s="85"/>
      <c r="BT52" s="137">
        <f>'[6]отчет в РЭК'!$D$70</f>
        <v>16.716984</v>
      </c>
      <c r="BU52" s="138"/>
      <c r="BV52" s="138"/>
      <c r="BW52" s="138"/>
      <c r="BX52" s="138"/>
      <c r="BY52" s="138"/>
      <c r="BZ52" s="138"/>
      <c r="CA52" s="138"/>
      <c r="CB52" s="138"/>
      <c r="CC52" s="139"/>
      <c r="CD52" s="77">
        <f>'[8]Выручка + Потери'!$GL$62/1000</f>
        <v>17.436599</v>
      </c>
      <c r="CE52" s="78"/>
      <c r="CF52" s="78"/>
      <c r="CG52" s="78"/>
      <c r="CH52" s="78"/>
      <c r="CI52" s="78"/>
      <c r="CJ52" s="78"/>
      <c r="CK52" s="78"/>
      <c r="CL52" s="78"/>
      <c r="CM52" s="79"/>
      <c r="CN52" s="134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6"/>
      <c r="DE52" s="59"/>
      <c r="DF52" s="59"/>
      <c r="DG52" s="59"/>
      <c r="DH52" s="49">
        <f t="shared" si="1"/>
        <v>0.04304693956756789</v>
      </c>
      <c r="DI52" s="49"/>
      <c r="DJ52" s="18"/>
      <c r="DK52" s="29"/>
      <c r="DL52" s="14"/>
      <c r="DT52" s="77">
        <f>'[2]ЕЭТ_СО'!$N$70</f>
        <v>16.489743999999998</v>
      </c>
      <c r="DU52" s="78"/>
      <c r="DV52" s="78"/>
      <c r="DW52" s="78"/>
      <c r="DX52" s="78"/>
      <c r="DY52" s="78"/>
      <c r="DZ52" s="78"/>
      <c r="EA52" s="78"/>
      <c r="EB52" s="78"/>
      <c r="EC52" s="79"/>
      <c r="ED52" s="20">
        <f t="shared" si="0"/>
        <v>0.9468550000000029</v>
      </c>
    </row>
    <row r="53" spans="1:134" s="6" customFormat="1" ht="69" customHeight="1" hidden="1" outlineLevel="1">
      <c r="A53" s="95" t="s">
        <v>45</v>
      </c>
      <c r="B53" s="96"/>
      <c r="C53" s="96"/>
      <c r="D53" s="96"/>
      <c r="E53" s="96"/>
      <c r="F53" s="96"/>
      <c r="G53" s="96"/>
      <c r="H53" s="96"/>
      <c r="I53" s="97"/>
      <c r="J53" s="5"/>
      <c r="K53" s="98" t="s">
        <v>112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7"/>
      <c r="BI53" s="83" t="s">
        <v>5</v>
      </c>
      <c r="BJ53" s="84"/>
      <c r="BK53" s="84"/>
      <c r="BL53" s="84"/>
      <c r="BM53" s="84"/>
      <c r="BN53" s="84"/>
      <c r="BO53" s="84"/>
      <c r="BP53" s="84"/>
      <c r="BQ53" s="84"/>
      <c r="BR53" s="84"/>
      <c r="BS53" s="85"/>
      <c r="BT53" s="71">
        <f>'[6]отчет в РЭК'!$D$72</f>
        <v>2763.746738047964</v>
      </c>
      <c r="BU53" s="72"/>
      <c r="BV53" s="72"/>
      <c r="BW53" s="72"/>
      <c r="BX53" s="72"/>
      <c r="BY53" s="72"/>
      <c r="BZ53" s="72"/>
      <c r="CA53" s="72"/>
      <c r="CB53" s="72"/>
      <c r="CC53" s="73"/>
      <c r="CD53" s="71">
        <f>'[8]Выручка + Потери'!$GM$62</f>
        <v>2990.108664539455</v>
      </c>
      <c r="CE53" s="72"/>
      <c r="CF53" s="72"/>
      <c r="CG53" s="72"/>
      <c r="CH53" s="72"/>
      <c r="CI53" s="72"/>
      <c r="CJ53" s="72"/>
      <c r="CK53" s="72"/>
      <c r="CL53" s="72"/>
      <c r="CM53" s="73"/>
      <c r="CN53" s="99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1"/>
      <c r="DE53" s="55"/>
      <c r="DF53" s="55"/>
      <c r="DG53" s="55"/>
      <c r="DH53" s="49">
        <f t="shared" si="1"/>
        <v>0.08190400494199057</v>
      </c>
      <c r="DI53" s="49"/>
      <c r="DJ53" s="18"/>
      <c r="DK53" s="29"/>
      <c r="DL53" s="14"/>
      <c r="DT53" s="71">
        <f>'[2]ЕЭТ_СО'!$N$72</f>
        <v>2921.4237225271663</v>
      </c>
      <c r="DU53" s="72"/>
      <c r="DV53" s="72"/>
      <c r="DW53" s="72"/>
      <c r="DX53" s="72"/>
      <c r="DY53" s="72"/>
      <c r="DZ53" s="72"/>
      <c r="EA53" s="72"/>
      <c r="EB53" s="72"/>
      <c r="EC53" s="73"/>
      <c r="ED53" s="20">
        <f t="shared" si="0"/>
        <v>68.6849420122885</v>
      </c>
    </row>
    <row r="54" spans="1:134" s="6" customFormat="1" ht="78.75" customHeight="1" hidden="1" outlineLevel="1">
      <c r="A54" s="95" t="s">
        <v>26</v>
      </c>
      <c r="B54" s="96"/>
      <c r="C54" s="96"/>
      <c r="D54" s="96"/>
      <c r="E54" s="96"/>
      <c r="F54" s="96"/>
      <c r="G54" s="96"/>
      <c r="H54" s="96"/>
      <c r="I54" s="97"/>
      <c r="J54" s="5"/>
      <c r="K54" s="98" t="s">
        <v>65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7"/>
      <c r="BI54" s="83" t="s">
        <v>38</v>
      </c>
      <c r="BJ54" s="84"/>
      <c r="BK54" s="84"/>
      <c r="BL54" s="84"/>
      <c r="BM54" s="84"/>
      <c r="BN54" s="84"/>
      <c r="BO54" s="84"/>
      <c r="BP54" s="84"/>
      <c r="BQ54" s="84"/>
      <c r="BR54" s="84"/>
      <c r="BS54" s="85"/>
      <c r="BT54" s="71" t="s">
        <v>38</v>
      </c>
      <c r="BU54" s="72"/>
      <c r="BV54" s="72"/>
      <c r="BW54" s="72"/>
      <c r="BX54" s="72"/>
      <c r="BY54" s="72"/>
      <c r="BZ54" s="72"/>
      <c r="CA54" s="72"/>
      <c r="CB54" s="72"/>
      <c r="CC54" s="73"/>
      <c r="CD54" s="71" t="s">
        <v>38</v>
      </c>
      <c r="CE54" s="72"/>
      <c r="CF54" s="72"/>
      <c r="CG54" s="72"/>
      <c r="CH54" s="72"/>
      <c r="CI54" s="72"/>
      <c r="CJ54" s="72"/>
      <c r="CK54" s="72"/>
      <c r="CL54" s="72"/>
      <c r="CM54" s="73"/>
      <c r="CN54" s="131" t="s">
        <v>38</v>
      </c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3"/>
      <c r="DE54" s="60"/>
      <c r="DF54" s="60"/>
      <c r="DG54" s="60"/>
      <c r="DH54" s="49" t="e">
        <f t="shared" si="1"/>
        <v>#VALUE!</v>
      </c>
      <c r="DI54" s="49"/>
      <c r="DJ54" s="15"/>
      <c r="DK54" s="29"/>
      <c r="DL54" s="14"/>
      <c r="DT54" s="71" t="s">
        <v>38</v>
      </c>
      <c r="DU54" s="72"/>
      <c r="DV54" s="72"/>
      <c r="DW54" s="72"/>
      <c r="DX54" s="72"/>
      <c r="DY54" s="72"/>
      <c r="DZ54" s="72"/>
      <c r="EA54" s="72"/>
      <c r="EB54" s="72"/>
      <c r="EC54" s="73"/>
      <c r="ED54" s="20" t="e">
        <f t="shared" si="0"/>
        <v>#VALUE!</v>
      </c>
    </row>
    <row r="55" spans="1:134" s="6" customFormat="1" ht="30" customHeight="1" hidden="1" outlineLevel="1">
      <c r="A55" s="95" t="s">
        <v>6</v>
      </c>
      <c r="B55" s="96"/>
      <c r="C55" s="96"/>
      <c r="D55" s="96"/>
      <c r="E55" s="96"/>
      <c r="F55" s="96"/>
      <c r="G55" s="96"/>
      <c r="H55" s="96"/>
      <c r="I55" s="97"/>
      <c r="J55" s="5"/>
      <c r="K55" s="98" t="s">
        <v>66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7"/>
      <c r="BI55" s="89" t="s">
        <v>67</v>
      </c>
      <c r="BJ55" s="90"/>
      <c r="BK55" s="90"/>
      <c r="BL55" s="90"/>
      <c r="BM55" s="90"/>
      <c r="BN55" s="90"/>
      <c r="BO55" s="90"/>
      <c r="BP55" s="90"/>
      <c r="BQ55" s="90"/>
      <c r="BR55" s="90"/>
      <c r="BS55" s="91"/>
      <c r="BT55" s="71">
        <v>805</v>
      </c>
      <c r="BU55" s="72"/>
      <c r="BV55" s="72"/>
      <c r="BW55" s="72"/>
      <c r="BX55" s="72"/>
      <c r="BY55" s="72"/>
      <c r="BZ55" s="72"/>
      <c r="CA55" s="72"/>
      <c r="CB55" s="72"/>
      <c r="CC55" s="73"/>
      <c r="CD55" s="71">
        <v>805</v>
      </c>
      <c r="CE55" s="72"/>
      <c r="CF55" s="72"/>
      <c r="CG55" s="72"/>
      <c r="CH55" s="72"/>
      <c r="CI55" s="72"/>
      <c r="CJ55" s="72"/>
      <c r="CK55" s="72"/>
      <c r="CL55" s="72"/>
      <c r="CM55" s="73"/>
      <c r="CN55" s="92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4"/>
      <c r="DE55" s="52"/>
      <c r="DF55" s="52"/>
      <c r="DG55" s="52"/>
      <c r="DH55" s="49">
        <f t="shared" si="1"/>
        <v>0</v>
      </c>
      <c r="DI55" s="49"/>
      <c r="DJ55" s="16"/>
      <c r="DK55" s="29"/>
      <c r="DL55" s="14"/>
      <c r="DT55" s="71">
        <v>805</v>
      </c>
      <c r="DU55" s="72"/>
      <c r="DV55" s="72"/>
      <c r="DW55" s="72"/>
      <c r="DX55" s="72"/>
      <c r="DY55" s="72"/>
      <c r="DZ55" s="72"/>
      <c r="EA55" s="72"/>
      <c r="EB55" s="72"/>
      <c r="EC55" s="73"/>
      <c r="ED55" s="20">
        <f t="shared" si="0"/>
        <v>0</v>
      </c>
    </row>
    <row r="56" spans="1:134" s="6" customFormat="1" ht="28.5" customHeight="1" hidden="1" outlineLevel="1">
      <c r="A56" s="95" t="s">
        <v>68</v>
      </c>
      <c r="B56" s="96"/>
      <c r="C56" s="96"/>
      <c r="D56" s="96"/>
      <c r="E56" s="96"/>
      <c r="F56" s="96"/>
      <c r="G56" s="96"/>
      <c r="H56" s="96"/>
      <c r="I56" s="97"/>
      <c r="J56" s="5"/>
      <c r="K56" s="98" t="s">
        <v>69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7"/>
      <c r="BI56" s="89" t="s">
        <v>70</v>
      </c>
      <c r="BJ56" s="90"/>
      <c r="BK56" s="90"/>
      <c r="BL56" s="90"/>
      <c r="BM56" s="90"/>
      <c r="BN56" s="90"/>
      <c r="BO56" s="90"/>
      <c r="BP56" s="90"/>
      <c r="BQ56" s="90"/>
      <c r="BR56" s="90"/>
      <c r="BS56" s="91"/>
      <c r="BT56" s="71">
        <v>1268.8</v>
      </c>
      <c r="BU56" s="72"/>
      <c r="BV56" s="72"/>
      <c r="BW56" s="72"/>
      <c r="BX56" s="72"/>
      <c r="BY56" s="72"/>
      <c r="BZ56" s="72"/>
      <c r="CA56" s="72"/>
      <c r="CB56" s="72"/>
      <c r="CC56" s="73"/>
      <c r="CD56" s="71">
        <v>1268.8</v>
      </c>
      <c r="CE56" s="72"/>
      <c r="CF56" s="72"/>
      <c r="CG56" s="72"/>
      <c r="CH56" s="72"/>
      <c r="CI56" s="72"/>
      <c r="CJ56" s="72"/>
      <c r="CK56" s="72"/>
      <c r="CL56" s="72"/>
      <c r="CM56" s="73"/>
      <c r="CN56" s="92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4"/>
      <c r="DE56" s="52"/>
      <c r="DF56" s="52"/>
      <c r="DG56" s="52"/>
      <c r="DH56" s="49">
        <f t="shared" si="1"/>
        <v>0</v>
      </c>
      <c r="DI56" s="49"/>
      <c r="DJ56" s="19"/>
      <c r="DK56" s="29" t="s">
        <v>139</v>
      </c>
      <c r="DL56" s="14"/>
      <c r="DT56" s="71">
        <v>1268.8</v>
      </c>
      <c r="DU56" s="72"/>
      <c r="DV56" s="72"/>
      <c r="DW56" s="72"/>
      <c r="DX56" s="72"/>
      <c r="DY56" s="72"/>
      <c r="DZ56" s="72"/>
      <c r="EA56" s="72"/>
      <c r="EB56" s="72"/>
      <c r="EC56" s="73"/>
      <c r="ED56" s="20">
        <f t="shared" si="0"/>
        <v>0</v>
      </c>
    </row>
    <row r="57" spans="1:134" s="6" customFormat="1" ht="34.5" customHeight="1" hidden="1" outlineLevel="1">
      <c r="A57" s="95" t="s">
        <v>119</v>
      </c>
      <c r="B57" s="96"/>
      <c r="C57" s="96"/>
      <c r="D57" s="96"/>
      <c r="E57" s="96"/>
      <c r="F57" s="96"/>
      <c r="G57" s="96"/>
      <c r="H57" s="96"/>
      <c r="I57" s="97"/>
      <c r="J57" s="5"/>
      <c r="K57" s="98" t="s">
        <v>120</v>
      </c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7"/>
      <c r="BI57" s="89" t="s">
        <v>70</v>
      </c>
      <c r="BJ57" s="90"/>
      <c r="BK57" s="90"/>
      <c r="BL57" s="90"/>
      <c r="BM57" s="90"/>
      <c r="BN57" s="90"/>
      <c r="BO57" s="90"/>
      <c r="BP57" s="90"/>
      <c r="BQ57" s="90"/>
      <c r="BR57" s="90"/>
      <c r="BS57" s="91"/>
      <c r="BT57" s="74"/>
      <c r="BU57" s="75"/>
      <c r="BV57" s="75"/>
      <c r="BW57" s="75"/>
      <c r="BX57" s="75"/>
      <c r="BY57" s="75"/>
      <c r="BZ57" s="75"/>
      <c r="CA57" s="75"/>
      <c r="CB57" s="75"/>
      <c r="CC57" s="76"/>
      <c r="CD57" s="74"/>
      <c r="CE57" s="75"/>
      <c r="CF57" s="75"/>
      <c r="CG57" s="75"/>
      <c r="CH57" s="75"/>
      <c r="CI57" s="75"/>
      <c r="CJ57" s="75"/>
      <c r="CK57" s="75"/>
      <c r="CL57" s="75"/>
      <c r="CM57" s="76"/>
      <c r="CN57" s="92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4"/>
      <c r="DE57" s="52"/>
      <c r="DF57" s="52"/>
      <c r="DG57" s="52"/>
      <c r="DH57" s="49" t="e">
        <f t="shared" si="1"/>
        <v>#DIV/0!</v>
      </c>
      <c r="DI57" s="49"/>
      <c r="DJ57" s="16"/>
      <c r="DK57" s="29"/>
      <c r="DL57" s="14"/>
      <c r="DT57" s="74"/>
      <c r="DU57" s="75"/>
      <c r="DV57" s="75"/>
      <c r="DW57" s="75"/>
      <c r="DX57" s="75"/>
      <c r="DY57" s="75"/>
      <c r="DZ57" s="75"/>
      <c r="EA57" s="75"/>
      <c r="EB57" s="75"/>
      <c r="EC57" s="76"/>
      <c r="ED57" s="20">
        <f t="shared" si="0"/>
        <v>0</v>
      </c>
    </row>
    <row r="58" spans="1:134" s="6" customFormat="1" ht="30" customHeight="1" collapsed="1">
      <c r="A58" s="95" t="s">
        <v>71</v>
      </c>
      <c r="B58" s="96"/>
      <c r="C58" s="96"/>
      <c r="D58" s="96"/>
      <c r="E58" s="96"/>
      <c r="F58" s="96"/>
      <c r="G58" s="96"/>
      <c r="H58" s="96"/>
      <c r="I58" s="97"/>
      <c r="J58" s="5"/>
      <c r="K58" s="98" t="s">
        <v>72</v>
      </c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7"/>
      <c r="BI58" s="89" t="s">
        <v>73</v>
      </c>
      <c r="BJ58" s="90"/>
      <c r="BK58" s="90"/>
      <c r="BL58" s="90"/>
      <c r="BM58" s="90"/>
      <c r="BN58" s="90"/>
      <c r="BO58" s="90"/>
      <c r="BP58" s="90"/>
      <c r="BQ58" s="90"/>
      <c r="BR58" s="90"/>
      <c r="BS58" s="91"/>
      <c r="BT58" s="77">
        <f>'[5]приложение_5'!$D$11-BT60</f>
        <v>91.66879999999946</v>
      </c>
      <c r="BU58" s="78"/>
      <c r="BV58" s="78"/>
      <c r="BW58" s="78"/>
      <c r="BX58" s="78"/>
      <c r="BY58" s="78"/>
      <c r="BZ58" s="78"/>
      <c r="CA58" s="78"/>
      <c r="CB58" s="78"/>
      <c r="CC58" s="79"/>
      <c r="CD58" s="77">
        <v>91.669</v>
      </c>
      <c r="CE58" s="78"/>
      <c r="CF58" s="78"/>
      <c r="CG58" s="78"/>
      <c r="CH58" s="78"/>
      <c r="CI58" s="78"/>
      <c r="CJ58" s="78"/>
      <c r="CK58" s="78"/>
      <c r="CL58" s="78"/>
      <c r="CM58" s="79"/>
      <c r="CN58" s="92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4"/>
      <c r="DE58" s="52"/>
      <c r="DF58" s="61"/>
      <c r="DG58" s="52"/>
      <c r="DH58" s="49">
        <f t="shared" si="1"/>
        <v>2.1817674118462804E-06</v>
      </c>
      <c r="DI58" s="49"/>
      <c r="DJ58" s="48"/>
      <c r="DK58" s="29" t="s">
        <v>138</v>
      </c>
      <c r="DL58" s="14"/>
      <c r="DT58" s="71">
        <v>82.075</v>
      </c>
      <c r="DU58" s="72"/>
      <c r="DV58" s="72"/>
      <c r="DW58" s="72"/>
      <c r="DX58" s="72"/>
      <c r="DY58" s="72"/>
      <c r="DZ58" s="72"/>
      <c r="EA58" s="72"/>
      <c r="EB58" s="72"/>
      <c r="EC58" s="73"/>
      <c r="ED58" s="20">
        <f t="shared" si="0"/>
        <v>9.593999999999994</v>
      </c>
    </row>
    <row r="59" spans="1:134" s="6" customFormat="1" ht="30" customHeight="1">
      <c r="A59" s="95" t="s">
        <v>121</v>
      </c>
      <c r="B59" s="96"/>
      <c r="C59" s="96"/>
      <c r="D59" s="96"/>
      <c r="E59" s="96"/>
      <c r="F59" s="96"/>
      <c r="G59" s="96"/>
      <c r="H59" s="96"/>
      <c r="I59" s="97"/>
      <c r="J59" s="5"/>
      <c r="K59" s="98" t="s">
        <v>122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7"/>
      <c r="BI59" s="89" t="s">
        <v>73</v>
      </c>
      <c r="BJ59" s="90"/>
      <c r="BK59" s="90"/>
      <c r="BL59" s="90"/>
      <c r="BM59" s="90"/>
      <c r="BN59" s="90"/>
      <c r="BO59" s="90"/>
      <c r="BP59" s="90"/>
      <c r="BQ59" s="90"/>
      <c r="BR59" s="90"/>
      <c r="BS59" s="91"/>
      <c r="BT59" s="77"/>
      <c r="BU59" s="78"/>
      <c r="BV59" s="78"/>
      <c r="BW59" s="78"/>
      <c r="BX59" s="78"/>
      <c r="BY59" s="78"/>
      <c r="BZ59" s="78"/>
      <c r="CA59" s="78"/>
      <c r="CB59" s="78"/>
      <c r="CC59" s="79"/>
      <c r="CD59" s="77"/>
      <c r="CE59" s="78"/>
      <c r="CF59" s="78"/>
      <c r="CG59" s="78"/>
      <c r="CH59" s="78"/>
      <c r="CI59" s="78"/>
      <c r="CJ59" s="78"/>
      <c r="CK59" s="78"/>
      <c r="CL59" s="78"/>
      <c r="CM59" s="79"/>
      <c r="CN59" s="86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8"/>
      <c r="DE59" s="16"/>
      <c r="DF59" s="61"/>
      <c r="DG59" s="16"/>
      <c r="DH59" s="49" t="e">
        <f t="shared" si="1"/>
        <v>#DIV/0!</v>
      </c>
      <c r="DI59" s="49"/>
      <c r="DJ59" s="16"/>
      <c r="DK59" s="29"/>
      <c r="DL59" s="14"/>
      <c r="DT59" s="71"/>
      <c r="DU59" s="72"/>
      <c r="DV59" s="72"/>
      <c r="DW59" s="72"/>
      <c r="DX59" s="72"/>
      <c r="DY59" s="72"/>
      <c r="DZ59" s="72"/>
      <c r="EA59" s="72"/>
      <c r="EB59" s="72"/>
      <c r="EC59" s="73"/>
      <c r="ED59" s="20">
        <f t="shared" si="0"/>
        <v>0</v>
      </c>
    </row>
    <row r="60" spans="1:134" s="6" customFormat="1" ht="30" customHeight="1">
      <c r="A60" s="95" t="s">
        <v>74</v>
      </c>
      <c r="B60" s="96"/>
      <c r="C60" s="96"/>
      <c r="D60" s="96"/>
      <c r="E60" s="96"/>
      <c r="F60" s="96"/>
      <c r="G60" s="96"/>
      <c r="H60" s="96"/>
      <c r="I60" s="97"/>
      <c r="J60" s="5"/>
      <c r="K60" s="98" t="s">
        <v>75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7"/>
      <c r="BI60" s="89" t="s">
        <v>73</v>
      </c>
      <c r="BJ60" s="90"/>
      <c r="BK60" s="90"/>
      <c r="BL60" s="90"/>
      <c r="BM60" s="90"/>
      <c r="BN60" s="90"/>
      <c r="BO60" s="90"/>
      <c r="BP60" s="90"/>
      <c r="BQ60" s="90"/>
      <c r="BR60" s="90"/>
      <c r="BS60" s="91"/>
      <c r="BT60" s="77">
        <v>5769.3</v>
      </c>
      <c r="BU60" s="78"/>
      <c r="BV60" s="78"/>
      <c r="BW60" s="78"/>
      <c r="BX60" s="78"/>
      <c r="BY60" s="78"/>
      <c r="BZ60" s="78"/>
      <c r="CA60" s="78"/>
      <c r="CB60" s="78"/>
      <c r="CC60" s="79"/>
      <c r="CD60" s="77">
        <v>5769.3</v>
      </c>
      <c r="CE60" s="78"/>
      <c r="CF60" s="78"/>
      <c r="CG60" s="78"/>
      <c r="CH60" s="78"/>
      <c r="CI60" s="78"/>
      <c r="CJ60" s="78"/>
      <c r="CK60" s="78"/>
      <c r="CL60" s="78"/>
      <c r="CM60" s="79"/>
      <c r="CN60" s="86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8"/>
      <c r="DE60" s="16"/>
      <c r="DF60" s="68"/>
      <c r="DG60" s="16"/>
      <c r="DH60" s="49">
        <f t="shared" si="1"/>
        <v>0</v>
      </c>
      <c r="DI60" s="49"/>
      <c r="DJ60" s="23"/>
      <c r="DK60" s="29" t="s">
        <v>138</v>
      </c>
      <c r="DL60" s="14"/>
      <c r="DT60" s="71">
        <v>5769.3</v>
      </c>
      <c r="DU60" s="72"/>
      <c r="DV60" s="72"/>
      <c r="DW60" s="72"/>
      <c r="DX60" s="72"/>
      <c r="DY60" s="72"/>
      <c r="DZ60" s="72"/>
      <c r="EA60" s="72"/>
      <c r="EB60" s="72"/>
      <c r="EC60" s="73"/>
      <c r="ED60" s="20">
        <f t="shared" si="0"/>
        <v>0</v>
      </c>
    </row>
    <row r="61" spans="1:134" s="6" customFormat="1" ht="30" customHeight="1">
      <c r="A61" s="95" t="s">
        <v>123</v>
      </c>
      <c r="B61" s="96"/>
      <c r="C61" s="96"/>
      <c r="D61" s="96"/>
      <c r="E61" s="96"/>
      <c r="F61" s="96"/>
      <c r="G61" s="96"/>
      <c r="H61" s="96"/>
      <c r="I61" s="97"/>
      <c r="J61" s="5"/>
      <c r="K61" s="98" t="s">
        <v>124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7"/>
      <c r="BI61" s="89" t="s">
        <v>73</v>
      </c>
      <c r="BJ61" s="90"/>
      <c r="BK61" s="90"/>
      <c r="BL61" s="90"/>
      <c r="BM61" s="90"/>
      <c r="BN61" s="90"/>
      <c r="BO61" s="90"/>
      <c r="BP61" s="90"/>
      <c r="BQ61" s="90"/>
      <c r="BR61" s="90"/>
      <c r="BS61" s="91"/>
      <c r="BT61" s="71"/>
      <c r="BU61" s="72"/>
      <c r="BV61" s="72"/>
      <c r="BW61" s="72"/>
      <c r="BX61" s="72"/>
      <c r="BY61" s="72"/>
      <c r="BZ61" s="72"/>
      <c r="CA61" s="72"/>
      <c r="CB61" s="72"/>
      <c r="CC61" s="73"/>
      <c r="CD61" s="71"/>
      <c r="CE61" s="72"/>
      <c r="CF61" s="72"/>
      <c r="CG61" s="72"/>
      <c r="CH61" s="72"/>
      <c r="CI61" s="72"/>
      <c r="CJ61" s="72"/>
      <c r="CK61" s="72"/>
      <c r="CL61" s="72"/>
      <c r="CM61" s="73"/>
      <c r="CN61" s="86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8"/>
      <c r="DE61" s="16"/>
      <c r="DF61" s="16"/>
      <c r="DG61" s="16"/>
      <c r="DH61" s="49" t="e">
        <f t="shared" si="1"/>
        <v>#DIV/0!</v>
      </c>
      <c r="DI61" s="49"/>
      <c r="DJ61" s="16"/>
      <c r="DK61" s="29"/>
      <c r="DL61" s="14"/>
      <c r="DT61" s="71"/>
      <c r="DU61" s="72"/>
      <c r="DV61" s="72"/>
      <c r="DW61" s="72"/>
      <c r="DX61" s="72"/>
      <c r="DY61" s="72"/>
      <c r="DZ61" s="72"/>
      <c r="EA61" s="72"/>
      <c r="EB61" s="72"/>
      <c r="EC61" s="73"/>
      <c r="ED61" s="20">
        <f t="shared" si="0"/>
        <v>0</v>
      </c>
    </row>
    <row r="62" spans="1:134" s="6" customFormat="1" ht="15" customHeight="1">
      <c r="A62" s="95" t="s">
        <v>76</v>
      </c>
      <c r="B62" s="96"/>
      <c r="C62" s="96"/>
      <c r="D62" s="96"/>
      <c r="E62" s="96"/>
      <c r="F62" s="96"/>
      <c r="G62" s="96"/>
      <c r="H62" s="96"/>
      <c r="I62" s="97"/>
      <c r="J62" s="5"/>
      <c r="K62" s="98" t="s">
        <v>77</v>
      </c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7"/>
      <c r="BI62" s="89" t="s">
        <v>78</v>
      </c>
      <c r="BJ62" s="90"/>
      <c r="BK62" s="90"/>
      <c r="BL62" s="90"/>
      <c r="BM62" s="90"/>
      <c r="BN62" s="90"/>
      <c r="BO62" s="90"/>
      <c r="BP62" s="90"/>
      <c r="BQ62" s="90"/>
      <c r="BR62" s="90"/>
      <c r="BS62" s="91"/>
      <c r="BT62" s="71">
        <v>44.054</v>
      </c>
      <c r="BU62" s="72"/>
      <c r="BV62" s="72"/>
      <c r="BW62" s="72"/>
      <c r="BX62" s="72"/>
      <c r="BY62" s="72"/>
      <c r="BZ62" s="72"/>
      <c r="CA62" s="72"/>
      <c r="CB62" s="72"/>
      <c r="CC62" s="73"/>
      <c r="CD62" s="71">
        <v>44.054</v>
      </c>
      <c r="CE62" s="72"/>
      <c r="CF62" s="72"/>
      <c r="CG62" s="72"/>
      <c r="CH62" s="72"/>
      <c r="CI62" s="72"/>
      <c r="CJ62" s="72"/>
      <c r="CK62" s="72"/>
      <c r="CL62" s="72"/>
      <c r="CM62" s="73"/>
      <c r="CN62" s="86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8"/>
      <c r="DE62" s="16"/>
      <c r="DF62" s="16"/>
      <c r="DG62" s="16"/>
      <c r="DH62" s="49">
        <f t="shared" si="1"/>
        <v>0</v>
      </c>
      <c r="DI62" s="49"/>
      <c r="DJ62" s="16"/>
      <c r="DK62" s="29" t="s">
        <v>138</v>
      </c>
      <c r="DL62" s="14"/>
      <c r="DT62" s="71">
        <v>44.054</v>
      </c>
      <c r="DU62" s="72"/>
      <c r="DV62" s="72"/>
      <c r="DW62" s="72"/>
      <c r="DX62" s="72"/>
      <c r="DY62" s="72"/>
      <c r="DZ62" s="72"/>
      <c r="EA62" s="72"/>
      <c r="EB62" s="72"/>
      <c r="EC62" s="73"/>
      <c r="ED62" s="20">
        <f t="shared" si="0"/>
        <v>0</v>
      </c>
    </row>
    <row r="63" spans="1:134" s="6" customFormat="1" ht="36.75" customHeight="1">
      <c r="A63" s="95" t="s">
        <v>125</v>
      </c>
      <c r="B63" s="96"/>
      <c r="C63" s="96"/>
      <c r="D63" s="96"/>
      <c r="E63" s="96"/>
      <c r="F63" s="96"/>
      <c r="G63" s="96"/>
      <c r="H63" s="96"/>
      <c r="I63" s="97"/>
      <c r="J63" s="5"/>
      <c r="K63" s="98" t="s">
        <v>126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7"/>
      <c r="BI63" s="89" t="s">
        <v>78</v>
      </c>
      <c r="BJ63" s="90"/>
      <c r="BK63" s="90"/>
      <c r="BL63" s="90"/>
      <c r="BM63" s="90"/>
      <c r="BN63" s="90"/>
      <c r="BO63" s="90"/>
      <c r="BP63" s="90"/>
      <c r="BQ63" s="90"/>
      <c r="BR63" s="90"/>
      <c r="BS63" s="91"/>
      <c r="BT63" s="71"/>
      <c r="BU63" s="72"/>
      <c r="BV63" s="72"/>
      <c r="BW63" s="72"/>
      <c r="BX63" s="72"/>
      <c r="BY63" s="72"/>
      <c r="BZ63" s="72"/>
      <c r="CA63" s="72"/>
      <c r="CB63" s="72"/>
      <c r="CC63" s="73"/>
      <c r="CD63" s="71"/>
      <c r="CE63" s="72"/>
      <c r="CF63" s="72"/>
      <c r="CG63" s="72"/>
      <c r="CH63" s="72"/>
      <c r="CI63" s="72"/>
      <c r="CJ63" s="72"/>
      <c r="CK63" s="72"/>
      <c r="CL63" s="72"/>
      <c r="CM63" s="73"/>
      <c r="CN63" s="86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8"/>
      <c r="DE63" s="16"/>
      <c r="DF63" s="16"/>
      <c r="DG63" s="16"/>
      <c r="DH63" s="49" t="e">
        <f t="shared" si="1"/>
        <v>#DIV/0!</v>
      </c>
      <c r="DI63" s="49"/>
      <c r="DJ63" s="16"/>
      <c r="DK63" s="29"/>
      <c r="DL63" s="14"/>
      <c r="DT63" s="71"/>
      <c r="DU63" s="72"/>
      <c r="DV63" s="72"/>
      <c r="DW63" s="72"/>
      <c r="DX63" s="72"/>
      <c r="DY63" s="72"/>
      <c r="DZ63" s="72"/>
      <c r="EA63" s="72"/>
      <c r="EB63" s="72"/>
      <c r="EC63" s="73"/>
      <c r="ED63" s="20">
        <f t="shared" si="0"/>
        <v>0</v>
      </c>
    </row>
    <row r="64" spans="1:134" s="6" customFormat="1" ht="48.75" customHeight="1">
      <c r="A64" s="95" t="s">
        <v>79</v>
      </c>
      <c r="B64" s="96"/>
      <c r="C64" s="96"/>
      <c r="D64" s="96"/>
      <c r="E64" s="96"/>
      <c r="F64" s="96"/>
      <c r="G64" s="96"/>
      <c r="H64" s="96"/>
      <c r="I64" s="97"/>
      <c r="J64" s="5"/>
      <c r="K64" s="98" t="s">
        <v>80</v>
      </c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7"/>
      <c r="BI64" s="89" t="s">
        <v>64</v>
      </c>
      <c r="BJ64" s="90"/>
      <c r="BK64" s="90"/>
      <c r="BL64" s="90"/>
      <c r="BM64" s="90"/>
      <c r="BN64" s="90"/>
      <c r="BO64" s="90"/>
      <c r="BP64" s="90"/>
      <c r="BQ64" s="90"/>
      <c r="BR64" s="90"/>
      <c r="BS64" s="91"/>
      <c r="BT64" s="71">
        <v>4.87</v>
      </c>
      <c r="BU64" s="72"/>
      <c r="BV64" s="72"/>
      <c r="BW64" s="72"/>
      <c r="BX64" s="72"/>
      <c r="BY64" s="72"/>
      <c r="BZ64" s="72"/>
      <c r="CA64" s="72"/>
      <c r="CB64" s="72"/>
      <c r="CC64" s="73"/>
      <c r="CD64" s="71">
        <v>4.87</v>
      </c>
      <c r="CE64" s="72"/>
      <c r="CF64" s="72"/>
      <c r="CG64" s="72"/>
      <c r="CH64" s="72"/>
      <c r="CI64" s="72"/>
      <c r="CJ64" s="72"/>
      <c r="CK64" s="72"/>
      <c r="CL64" s="72"/>
      <c r="CM64" s="73"/>
      <c r="CN64" s="86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8"/>
      <c r="DE64" s="16"/>
      <c r="DF64" s="16"/>
      <c r="DG64" s="16"/>
      <c r="DH64" s="49">
        <f t="shared" si="1"/>
        <v>0</v>
      </c>
      <c r="DI64" s="49"/>
      <c r="DJ64" s="19"/>
      <c r="DK64" s="29" t="s">
        <v>138</v>
      </c>
      <c r="DL64" s="14"/>
      <c r="DT64" s="71">
        <v>5.6</v>
      </c>
      <c r="DU64" s="72"/>
      <c r="DV64" s="72"/>
      <c r="DW64" s="72"/>
      <c r="DX64" s="72"/>
      <c r="DY64" s="72"/>
      <c r="DZ64" s="72"/>
      <c r="EA64" s="72"/>
      <c r="EB64" s="72"/>
      <c r="EC64" s="73"/>
      <c r="ED64" s="20">
        <f t="shared" si="0"/>
        <v>-0.7299999999999995</v>
      </c>
    </row>
    <row r="65" spans="1:134" s="6" customFormat="1" ht="42.75" customHeight="1">
      <c r="A65" s="95" t="s">
        <v>81</v>
      </c>
      <c r="B65" s="96"/>
      <c r="C65" s="96"/>
      <c r="D65" s="96"/>
      <c r="E65" s="96"/>
      <c r="F65" s="96"/>
      <c r="G65" s="96"/>
      <c r="H65" s="96"/>
      <c r="I65" s="97"/>
      <c r="J65" s="5"/>
      <c r="K65" s="98" t="s">
        <v>82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7"/>
      <c r="BI65" s="89" t="s">
        <v>5</v>
      </c>
      <c r="BJ65" s="90"/>
      <c r="BK65" s="90"/>
      <c r="BL65" s="90"/>
      <c r="BM65" s="90"/>
      <c r="BN65" s="90"/>
      <c r="BO65" s="90"/>
      <c r="BP65" s="90"/>
      <c r="BQ65" s="90"/>
      <c r="BR65" s="90"/>
      <c r="BS65" s="91"/>
      <c r="BT65" s="71">
        <v>84148.00028320009</v>
      </c>
      <c r="BU65" s="72"/>
      <c r="BV65" s="72"/>
      <c r="BW65" s="72"/>
      <c r="BX65" s="72"/>
      <c r="BY65" s="72"/>
      <c r="BZ65" s="72"/>
      <c r="CA65" s="72"/>
      <c r="CB65" s="72"/>
      <c r="CC65" s="73"/>
      <c r="CD65" s="71">
        <v>83338.97924166666</v>
      </c>
      <c r="CE65" s="72"/>
      <c r="CF65" s="72"/>
      <c r="CG65" s="72"/>
      <c r="CH65" s="72"/>
      <c r="CI65" s="72"/>
      <c r="CJ65" s="72"/>
      <c r="CK65" s="72"/>
      <c r="CL65" s="72"/>
      <c r="CM65" s="73"/>
      <c r="CN65" s="128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30"/>
      <c r="DE65" s="17"/>
      <c r="DF65" s="67"/>
      <c r="DG65" s="17"/>
      <c r="DH65" s="49">
        <f t="shared" si="1"/>
        <v>-0.00961426342647087</v>
      </c>
      <c r="DI65" s="49"/>
      <c r="DJ65" s="17"/>
      <c r="DK65" s="36"/>
      <c r="DL65" s="30"/>
      <c r="DM65" s="30"/>
      <c r="DT65" s="71">
        <v>78648.3668333333</v>
      </c>
      <c r="DU65" s="72"/>
      <c r="DV65" s="72"/>
      <c r="DW65" s="72"/>
      <c r="DX65" s="72"/>
      <c r="DY65" s="72"/>
      <c r="DZ65" s="72"/>
      <c r="EA65" s="72"/>
      <c r="EB65" s="72"/>
      <c r="EC65" s="73"/>
      <c r="ED65" s="20">
        <f t="shared" si="0"/>
        <v>4690.612408333356</v>
      </c>
    </row>
    <row r="66" spans="1:134" s="6" customFormat="1" ht="30" customHeight="1">
      <c r="A66" s="95" t="s">
        <v>83</v>
      </c>
      <c r="B66" s="96"/>
      <c r="C66" s="96"/>
      <c r="D66" s="96"/>
      <c r="E66" s="96"/>
      <c r="F66" s="96"/>
      <c r="G66" s="96"/>
      <c r="H66" s="96"/>
      <c r="I66" s="97"/>
      <c r="J66" s="5"/>
      <c r="K66" s="98" t="s">
        <v>84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7"/>
      <c r="BI66" s="89" t="s">
        <v>5</v>
      </c>
      <c r="BJ66" s="90"/>
      <c r="BK66" s="90"/>
      <c r="BL66" s="90"/>
      <c r="BM66" s="90"/>
      <c r="BN66" s="90"/>
      <c r="BO66" s="90"/>
      <c r="BP66" s="90"/>
      <c r="BQ66" s="90"/>
      <c r="BR66" s="90"/>
      <c r="BS66" s="91"/>
      <c r="BT66" s="74"/>
      <c r="BU66" s="75"/>
      <c r="BV66" s="75"/>
      <c r="BW66" s="75"/>
      <c r="BX66" s="75"/>
      <c r="BY66" s="75"/>
      <c r="BZ66" s="75"/>
      <c r="CA66" s="75"/>
      <c r="CB66" s="75"/>
      <c r="CC66" s="76"/>
      <c r="CD66" s="74"/>
      <c r="CE66" s="75"/>
      <c r="CF66" s="75"/>
      <c r="CG66" s="75"/>
      <c r="CH66" s="75"/>
      <c r="CI66" s="75"/>
      <c r="CJ66" s="75"/>
      <c r="CK66" s="75"/>
      <c r="CL66" s="75"/>
      <c r="CM66" s="76"/>
      <c r="CN66" s="86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8"/>
      <c r="DE66" s="16"/>
      <c r="DF66" s="16"/>
      <c r="DG66" s="16"/>
      <c r="DH66" s="49"/>
      <c r="DI66" s="49"/>
      <c r="DJ66" s="16"/>
      <c r="DK66" s="29"/>
      <c r="DL66" s="14"/>
      <c r="DT66" s="74"/>
      <c r="DU66" s="75"/>
      <c r="DV66" s="75"/>
      <c r="DW66" s="75"/>
      <c r="DX66" s="75"/>
      <c r="DY66" s="75"/>
      <c r="DZ66" s="75"/>
      <c r="EA66" s="75"/>
      <c r="EB66" s="75"/>
      <c r="EC66" s="76"/>
      <c r="ED66" s="20">
        <f t="shared" si="0"/>
        <v>0</v>
      </c>
    </row>
    <row r="67" spans="1:134" s="6" customFormat="1" ht="45" customHeight="1">
      <c r="A67" s="95" t="s">
        <v>85</v>
      </c>
      <c r="B67" s="96"/>
      <c r="C67" s="96"/>
      <c r="D67" s="96"/>
      <c r="E67" s="96"/>
      <c r="F67" s="96"/>
      <c r="G67" s="96"/>
      <c r="H67" s="96"/>
      <c r="I67" s="97"/>
      <c r="J67" s="5"/>
      <c r="K67" s="98" t="s">
        <v>86</v>
      </c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7"/>
      <c r="BI67" s="89" t="s">
        <v>64</v>
      </c>
      <c r="BJ67" s="90"/>
      <c r="BK67" s="90"/>
      <c r="BL67" s="90"/>
      <c r="BM67" s="90"/>
      <c r="BN67" s="90"/>
      <c r="BO67" s="90"/>
      <c r="BP67" s="90"/>
      <c r="BQ67" s="90"/>
      <c r="BR67" s="90"/>
      <c r="BS67" s="91"/>
      <c r="BT67" s="71" t="s">
        <v>38</v>
      </c>
      <c r="BU67" s="72"/>
      <c r="BV67" s="72"/>
      <c r="BW67" s="72"/>
      <c r="BX67" s="72"/>
      <c r="BY67" s="72"/>
      <c r="BZ67" s="72"/>
      <c r="CA67" s="72"/>
      <c r="CB67" s="72"/>
      <c r="CC67" s="73"/>
      <c r="CD67" s="71" t="s">
        <v>38</v>
      </c>
      <c r="CE67" s="72"/>
      <c r="CF67" s="72"/>
      <c r="CG67" s="72"/>
      <c r="CH67" s="72"/>
      <c r="CI67" s="72"/>
      <c r="CJ67" s="72"/>
      <c r="CK67" s="72"/>
      <c r="CL67" s="72"/>
      <c r="CM67" s="73"/>
      <c r="CN67" s="125" t="s">
        <v>38</v>
      </c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7"/>
      <c r="DE67" s="15"/>
      <c r="DF67" s="15"/>
      <c r="DG67" s="15"/>
      <c r="DH67" s="49"/>
      <c r="DI67" s="49"/>
      <c r="DJ67" s="15"/>
      <c r="DK67" s="36"/>
      <c r="DL67" s="14"/>
      <c r="DT67" s="71" t="s">
        <v>38</v>
      </c>
      <c r="DU67" s="72"/>
      <c r="DV67" s="72"/>
      <c r="DW67" s="72"/>
      <c r="DX67" s="72"/>
      <c r="DY67" s="72"/>
      <c r="DZ67" s="72"/>
      <c r="EA67" s="72"/>
      <c r="EB67" s="72"/>
      <c r="EC67" s="73"/>
      <c r="ED67" s="20" t="e">
        <f t="shared" si="0"/>
        <v>#VALUE!</v>
      </c>
    </row>
    <row r="68" spans="115:134" ht="15" customHeight="1">
      <c r="DK68" s="29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20">
        <f t="shared" si="0"/>
        <v>0</v>
      </c>
    </row>
    <row r="69" spans="7:134" s="1" customFormat="1" ht="13.5" customHeight="1">
      <c r="G69" s="1" t="s">
        <v>18</v>
      </c>
      <c r="DK69" s="11"/>
      <c r="DL69" s="11"/>
      <c r="ED69" s="20"/>
    </row>
    <row r="70" spans="1:116" s="1" customFormat="1" ht="58.5" customHeight="1">
      <c r="A70" s="123" t="s">
        <v>87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9"/>
      <c r="DF70" s="9"/>
      <c r="DG70" s="9"/>
      <c r="DH70" s="9"/>
      <c r="DI70" s="9"/>
      <c r="DJ70" s="9"/>
      <c r="DK70" s="11"/>
      <c r="DL70" s="11"/>
    </row>
    <row r="71" spans="1:116" s="1" customFormat="1" ht="25.5" customHeight="1">
      <c r="A71" s="123" t="s">
        <v>88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9"/>
      <c r="DF71" s="9"/>
      <c r="DG71" s="9"/>
      <c r="DH71" s="9"/>
      <c r="DI71" s="9"/>
      <c r="DJ71" s="9"/>
      <c r="DK71" s="11"/>
      <c r="DL71" s="11"/>
    </row>
    <row r="72" spans="1:116" s="1" customFormat="1" ht="25.5" customHeight="1">
      <c r="A72" s="121" t="s">
        <v>113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53"/>
      <c r="DF72" s="53"/>
      <c r="DG72" s="53"/>
      <c r="DH72" s="9"/>
      <c r="DI72" s="9"/>
      <c r="DJ72" s="9"/>
      <c r="DK72" s="11"/>
      <c r="DL72" s="11"/>
    </row>
    <row r="73" spans="1:133" s="1" customFormat="1" ht="25.5" customHeight="1">
      <c r="A73" s="123" t="s">
        <v>89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9"/>
      <c r="DF73" s="9"/>
      <c r="DG73" s="9"/>
      <c r="DH73" s="9"/>
      <c r="DI73" s="9"/>
      <c r="DJ73" s="9"/>
      <c r="DK73" s="11"/>
      <c r="DL73" s="11"/>
      <c r="DT73" s="2"/>
      <c r="DU73" s="2"/>
      <c r="DV73" s="2"/>
      <c r="DW73" s="2"/>
      <c r="DX73" s="2"/>
      <c r="DY73" s="2"/>
      <c r="DZ73" s="2"/>
      <c r="EA73" s="2"/>
      <c r="EB73" s="2"/>
      <c r="EC73" s="2"/>
    </row>
    <row r="74" spans="1:133" s="1" customFormat="1" ht="25.5" customHeight="1">
      <c r="A74" s="123" t="s">
        <v>90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9"/>
      <c r="DF74" s="9"/>
      <c r="DG74" s="9"/>
      <c r="DH74" s="9"/>
      <c r="DI74" s="9"/>
      <c r="DJ74" s="9"/>
      <c r="DK74" s="11"/>
      <c r="DL74" s="11"/>
      <c r="DT74" s="2"/>
      <c r="DU74" s="2"/>
      <c r="DV74" s="2"/>
      <c r="DW74" s="2"/>
      <c r="DX74" s="2"/>
      <c r="DY74" s="2"/>
      <c r="DZ74" s="2"/>
      <c r="EA74" s="2"/>
      <c r="EB74" s="2"/>
      <c r="EC74" s="2"/>
    </row>
    <row r="75" ht="3" customHeight="1"/>
  </sheetData>
  <sheetProtection/>
  <mergeCells count="380">
    <mergeCell ref="DT67:EC67"/>
    <mergeCell ref="A70:DD70"/>
    <mergeCell ref="A71:DD71"/>
    <mergeCell ref="A72:DD72"/>
    <mergeCell ref="A73:DD73"/>
    <mergeCell ref="A74:DD74"/>
    <mergeCell ref="A67:I67"/>
    <mergeCell ref="K67:BG67"/>
    <mergeCell ref="BI67:BS67"/>
    <mergeCell ref="BT67:CC67"/>
    <mergeCell ref="CD67:CM67"/>
    <mergeCell ref="CN67:DD67"/>
    <mergeCell ref="DT65:EC65"/>
    <mergeCell ref="A66:I66"/>
    <mergeCell ref="K66:BG66"/>
    <mergeCell ref="BI66:BS66"/>
    <mergeCell ref="BT66:CC66"/>
    <mergeCell ref="CD66:CM66"/>
    <mergeCell ref="CN66:DD66"/>
    <mergeCell ref="DT66:EC66"/>
    <mergeCell ref="DT64:EC64"/>
    <mergeCell ref="A63:I63"/>
    <mergeCell ref="K63:BG63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2:I62"/>
    <mergeCell ref="K62:BG62"/>
    <mergeCell ref="BI62:BS62"/>
    <mergeCell ref="BT62:CC62"/>
    <mergeCell ref="CD62:CM62"/>
    <mergeCell ref="DT63:EC63"/>
    <mergeCell ref="CN61:DD61"/>
    <mergeCell ref="BI63:BS63"/>
    <mergeCell ref="BT63:CC63"/>
    <mergeCell ref="CD63:CM63"/>
    <mergeCell ref="CN63:DD63"/>
    <mergeCell ref="DT61:EC61"/>
    <mergeCell ref="DT60:EC60"/>
    <mergeCell ref="A59:I59"/>
    <mergeCell ref="K59:BG59"/>
    <mergeCell ref="CN62:DD62"/>
    <mergeCell ref="DT62:EC62"/>
    <mergeCell ref="A61:I61"/>
    <mergeCell ref="K61:BG61"/>
    <mergeCell ref="BI61:BS61"/>
    <mergeCell ref="BT61:CC61"/>
    <mergeCell ref="CD61:CM61"/>
    <mergeCell ref="A60:I60"/>
    <mergeCell ref="K60:BG60"/>
    <mergeCell ref="BI60:BS60"/>
    <mergeCell ref="BT60:CC60"/>
    <mergeCell ref="CD60:CM60"/>
    <mergeCell ref="CN60:DD60"/>
    <mergeCell ref="A58:I58"/>
    <mergeCell ref="K58:BG58"/>
    <mergeCell ref="BI58:BS58"/>
    <mergeCell ref="BT58:CC58"/>
    <mergeCell ref="CD58:CM58"/>
    <mergeCell ref="DT59:EC59"/>
    <mergeCell ref="CN57:DD57"/>
    <mergeCell ref="BI59:BS59"/>
    <mergeCell ref="BT59:CC59"/>
    <mergeCell ref="CD59:CM59"/>
    <mergeCell ref="CN59:DD59"/>
    <mergeCell ref="DT57:EC57"/>
    <mergeCell ref="DT56:EC56"/>
    <mergeCell ref="A55:I55"/>
    <mergeCell ref="K55:BG55"/>
    <mergeCell ref="CN58:DD58"/>
    <mergeCell ref="DT58:EC58"/>
    <mergeCell ref="A57:I57"/>
    <mergeCell ref="K57:BG57"/>
    <mergeCell ref="BI57:BS57"/>
    <mergeCell ref="BT57:CC57"/>
    <mergeCell ref="CD57:CM57"/>
    <mergeCell ref="A56:I56"/>
    <mergeCell ref="K56:BG56"/>
    <mergeCell ref="BI56:BS56"/>
    <mergeCell ref="BT56:CC56"/>
    <mergeCell ref="CD56:CM56"/>
    <mergeCell ref="CN56:DD56"/>
    <mergeCell ref="A54:I54"/>
    <mergeCell ref="K54:BG54"/>
    <mergeCell ref="BI54:BS54"/>
    <mergeCell ref="BT54:CC54"/>
    <mergeCell ref="CD54:CM54"/>
    <mergeCell ref="DT55:EC55"/>
    <mergeCell ref="CN53:DD53"/>
    <mergeCell ref="BI55:BS55"/>
    <mergeCell ref="BT55:CC55"/>
    <mergeCell ref="CD55:CM55"/>
    <mergeCell ref="CN55:DD55"/>
    <mergeCell ref="DT53:EC53"/>
    <mergeCell ref="DT52:EC52"/>
    <mergeCell ref="A51:I51"/>
    <mergeCell ref="K51:BG51"/>
    <mergeCell ref="CN54:DD54"/>
    <mergeCell ref="DT54:EC54"/>
    <mergeCell ref="A53:I53"/>
    <mergeCell ref="K53:BG53"/>
    <mergeCell ref="BI53:BS53"/>
    <mergeCell ref="BT53:CC53"/>
    <mergeCell ref="CD53:CM53"/>
    <mergeCell ref="A52:I52"/>
    <mergeCell ref="K52:BG52"/>
    <mergeCell ref="BI52:BS52"/>
    <mergeCell ref="BT52:CC52"/>
    <mergeCell ref="CD52:CM52"/>
    <mergeCell ref="CN52:DD52"/>
    <mergeCell ref="A50:I50"/>
    <mergeCell ref="K50:BG50"/>
    <mergeCell ref="BI50:BS50"/>
    <mergeCell ref="BT50:CC50"/>
    <mergeCell ref="CD50:CM50"/>
    <mergeCell ref="DT51:EC51"/>
    <mergeCell ref="CN49:DD49"/>
    <mergeCell ref="BI51:BS51"/>
    <mergeCell ref="BT51:CC51"/>
    <mergeCell ref="CD51:CM51"/>
    <mergeCell ref="CN51:DD51"/>
    <mergeCell ref="DT49:EC49"/>
    <mergeCell ref="DT48:EC48"/>
    <mergeCell ref="A47:I47"/>
    <mergeCell ref="K47:BG47"/>
    <mergeCell ref="CN50:DD50"/>
    <mergeCell ref="DT50:EC50"/>
    <mergeCell ref="A49:I49"/>
    <mergeCell ref="K49:BG49"/>
    <mergeCell ref="BI49:BS49"/>
    <mergeCell ref="BT49:CC49"/>
    <mergeCell ref="CD49:CM49"/>
    <mergeCell ref="A48:I48"/>
    <mergeCell ref="K48:BG48"/>
    <mergeCell ref="BI48:BS48"/>
    <mergeCell ref="BT48:CC48"/>
    <mergeCell ref="CD48:CM48"/>
    <mergeCell ref="CN48:DD48"/>
    <mergeCell ref="A46:I46"/>
    <mergeCell ref="K46:BG46"/>
    <mergeCell ref="BI46:BS46"/>
    <mergeCell ref="BT46:CC46"/>
    <mergeCell ref="CD46:CM46"/>
    <mergeCell ref="DT47:EC47"/>
    <mergeCell ref="CN45:DD45"/>
    <mergeCell ref="BI47:BS47"/>
    <mergeCell ref="BT47:CC47"/>
    <mergeCell ref="CD47:CM47"/>
    <mergeCell ref="CN47:DD47"/>
    <mergeCell ref="DT45:EC45"/>
    <mergeCell ref="DT44:EC44"/>
    <mergeCell ref="A43:I43"/>
    <mergeCell ref="K43:BG43"/>
    <mergeCell ref="CN46:DD46"/>
    <mergeCell ref="DT46:EC46"/>
    <mergeCell ref="A45:I45"/>
    <mergeCell ref="K45:BG45"/>
    <mergeCell ref="BI45:BS45"/>
    <mergeCell ref="BT45:CC45"/>
    <mergeCell ref="CD45:CM45"/>
    <mergeCell ref="A44:I44"/>
    <mergeCell ref="K44:BG44"/>
    <mergeCell ref="BI44:BS44"/>
    <mergeCell ref="BT44:CC44"/>
    <mergeCell ref="CD44:CM44"/>
    <mergeCell ref="CN44:DD44"/>
    <mergeCell ref="A42:I42"/>
    <mergeCell ref="K42:BG42"/>
    <mergeCell ref="BI42:BS42"/>
    <mergeCell ref="BT42:CC42"/>
    <mergeCell ref="CD42:CM42"/>
    <mergeCell ref="DT43:EC43"/>
    <mergeCell ref="CN41:DD41"/>
    <mergeCell ref="BI43:BS43"/>
    <mergeCell ref="BT43:CC43"/>
    <mergeCell ref="CD43:CM43"/>
    <mergeCell ref="CN43:DD43"/>
    <mergeCell ref="DT41:EC41"/>
    <mergeCell ref="DT40:EC40"/>
    <mergeCell ref="A39:I39"/>
    <mergeCell ref="K39:BG39"/>
    <mergeCell ref="CN42:DD42"/>
    <mergeCell ref="DT42:EC42"/>
    <mergeCell ref="A41:I41"/>
    <mergeCell ref="K41:BG41"/>
    <mergeCell ref="BI41:BS41"/>
    <mergeCell ref="BT41:CC41"/>
    <mergeCell ref="CD41:CM41"/>
    <mergeCell ref="A40:I40"/>
    <mergeCell ref="K40:BG40"/>
    <mergeCell ref="BI40:BS40"/>
    <mergeCell ref="BT40:CC40"/>
    <mergeCell ref="CD40:CM40"/>
    <mergeCell ref="CN40:DD40"/>
    <mergeCell ref="A38:I38"/>
    <mergeCell ref="K38:BG38"/>
    <mergeCell ref="BI38:BS38"/>
    <mergeCell ref="BT38:CC38"/>
    <mergeCell ref="CD38:CM38"/>
    <mergeCell ref="DT39:EC39"/>
    <mergeCell ref="CN37:DD37"/>
    <mergeCell ref="BI39:BS39"/>
    <mergeCell ref="BT39:CC39"/>
    <mergeCell ref="CD39:CM39"/>
    <mergeCell ref="CN39:DD39"/>
    <mergeCell ref="DT37:EC37"/>
    <mergeCell ref="DT36:EC36"/>
    <mergeCell ref="A35:I35"/>
    <mergeCell ref="K35:BG35"/>
    <mergeCell ref="CN38:DD38"/>
    <mergeCell ref="DT38:EC38"/>
    <mergeCell ref="A37:I37"/>
    <mergeCell ref="K37:BG37"/>
    <mergeCell ref="BI37:BS37"/>
    <mergeCell ref="BT37:CC37"/>
    <mergeCell ref="CD37:CM37"/>
    <mergeCell ref="A36:I36"/>
    <mergeCell ref="K36:BG36"/>
    <mergeCell ref="BI36:BS36"/>
    <mergeCell ref="BT36:CC36"/>
    <mergeCell ref="CD36:CM36"/>
    <mergeCell ref="CN36:DD36"/>
    <mergeCell ref="A34:I34"/>
    <mergeCell ref="K34:BG34"/>
    <mergeCell ref="BI34:BS34"/>
    <mergeCell ref="BT34:CC34"/>
    <mergeCell ref="CD34:CM34"/>
    <mergeCell ref="DT35:EC35"/>
    <mergeCell ref="CN33:DD33"/>
    <mergeCell ref="BI35:BS35"/>
    <mergeCell ref="BT35:CC35"/>
    <mergeCell ref="CD35:CM35"/>
    <mergeCell ref="CN35:DD35"/>
    <mergeCell ref="DT33:EC33"/>
    <mergeCell ref="DT32:EC32"/>
    <mergeCell ref="A31:I31"/>
    <mergeCell ref="K31:BG31"/>
    <mergeCell ref="CN34:DD34"/>
    <mergeCell ref="DT34:EC34"/>
    <mergeCell ref="A33:I33"/>
    <mergeCell ref="K33:BG33"/>
    <mergeCell ref="BI33:BS33"/>
    <mergeCell ref="BT33:CC33"/>
    <mergeCell ref="CD33:CM33"/>
    <mergeCell ref="A32:I32"/>
    <mergeCell ref="K32:BG32"/>
    <mergeCell ref="BI32:BS32"/>
    <mergeCell ref="BT32:CC32"/>
    <mergeCell ref="CD32:CM32"/>
    <mergeCell ref="CN32:DD32"/>
    <mergeCell ref="A30:I30"/>
    <mergeCell ref="K30:BG30"/>
    <mergeCell ref="BI30:BS30"/>
    <mergeCell ref="BT30:CC30"/>
    <mergeCell ref="CD30:CM30"/>
    <mergeCell ref="DT31:EC31"/>
    <mergeCell ref="CN29:DD29"/>
    <mergeCell ref="BI31:BS31"/>
    <mergeCell ref="BT31:CC31"/>
    <mergeCell ref="CD31:CM31"/>
    <mergeCell ref="CN31:DD31"/>
    <mergeCell ref="DT29:EC29"/>
    <mergeCell ref="DT28:EC28"/>
    <mergeCell ref="A27:I27"/>
    <mergeCell ref="K27:BG27"/>
    <mergeCell ref="CN30:DD30"/>
    <mergeCell ref="DT30:EC30"/>
    <mergeCell ref="A29:I29"/>
    <mergeCell ref="K29:BG29"/>
    <mergeCell ref="BI29:BS29"/>
    <mergeCell ref="BT29:CC29"/>
    <mergeCell ref="CD29:CM29"/>
    <mergeCell ref="A28:I28"/>
    <mergeCell ref="K28:BG28"/>
    <mergeCell ref="BI28:BS28"/>
    <mergeCell ref="BT28:CC28"/>
    <mergeCell ref="CD28:CM28"/>
    <mergeCell ref="CN28:DD28"/>
    <mergeCell ref="A26:I26"/>
    <mergeCell ref="K26:BG26"/>
    <mergeCell ref="BI26:BS26"/>
    <mergeCell ref="BT26:CC26"/>
    <mergeCell ref="CD26:CM26"/>
    <mergeCell ref="DT27:EC27"/>
    <mergeCell ref="CN25:DD25"/>
    <mergeCell ref="BI27:BS27"/>
    <mergeCell ref="BT27:CC27"/>
    <mergeCell ref="CD27:CM27"/>
    <mergeCell ref="CN27:DD27"/>
    <mergeCell ref="DT25:EC25"/>
    <mergeCell ref="DT24:EC24"/>
    <mergeCell ref="A23:I23"/>
    <mergeCell ref="K23:BG23"/>
    <mergeCell ref="CN26:DD26"/>
    <mergeCell ref="DT26:EC26"/>
    <mergeCell ref="A25:I25"/>
    <mergeCell ref="K25:BG25"/>
    <mergeCell ref="BI25:BS25"/>
    <mergeCell ref="BT25:CC25"/>
    <mergeCell ref="CD25:CM25"/>
    <mergeCell ref="A24:I24"/>
    <mergeCell ref="K24:BG24"/>
    <mergeCell ref="BI24:BS24"/>
    <mergeCell ref="BT24:CC24"/>
    <mergeCell ref="CD24:CM24"/>
    <mergeCell ref="CN24:DD24"/>
    <mergeCell ref="A22:I22"/>
    <mergeCell ref="K22:BG22"/>
    <mergeCell ref="BI22:BS22"/>
    <mergeCell ref="BT22:CC22"/>
    <mergeCell ref="CD22:CM22"/>
    <mergeCell ref="DT23:EC23"/>
    <mergeCell ref="CN21:DD21"/>
    <mergeCell ref="BI23:BS23"/>
    <mergeCell ref="BT23:CC23"/>
    <mergeCell ref="CD23:CM23"/>
    <mergeCell ref="CN23:DD23"/>
    <mergeCell ref="DT21:EC21"/>
    <mergeCell ref="DT20:EC20"/>
    <mergeCell ref="A19:I19"/>
    <mergeCell ref="K19:BG19"/>
    <mergeCell ref="CN22:DD22"/>
    <mergeCell ref="DT22:EC22"/>
    <mergeCell ref="A21:I21"/>
    <mergeCell ref="K21:BG21"/>
    <mergeCell ref="BI21:BS21"/>
    <mergeCell ref="BT21:CC21"/>
    <mergeCell ref="CD21:CM21"/>
    <mergeCell ref="A20:I20"/>
    <mergeCell ref="K20:BG20"/>
    <mergeCell ref="BI20:BS20"/>
    <mergeCell ref="BT20:CC20"/>
    <mergeCell ref="CD20:CM20"/>
    <mergeCell ref="CN20:DD20"/>
    <mergeCell ref="BI19:BS19"/>
    <mergeCell ref="BT19:CC19"/>
    <mergeCell ref="CD19:CM19"/>
    <mergeCell ref="CN19:DD19"/>
    <mergeCell ref="CN17:DD17"/>
    <mergeCell ref="DT17:EC17"/>
    <mergeCell ref="DT18:EC18"/>
    <mergeCell ref="DT19:EC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DT16:EC16"/>
    <mergeCell ref="A17:I17"/>
    <mergeCell ref="K17:BG17"/>
    <mergeCell ref="BI17:BS17"/>
    <mergeCell ref="BT17:CC17"/>
    <mergeCell ref="CD17:CM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74"/>
  <sheetViews>
    <sheetView tabSelected="1" zoomScale="110" zoomScaleNormal="110" zoomScaleSheetLayoutView="100" zoomScalePageLayoutView="0" workbookViewId="0" topLeftCell="A1">
      <selection activeCell="CN22" sqref="CN22:DD22"/>
    </sheetView>
  </sheetViews>
  <sheetFormatPr defaultColWidth="0.875" defaultRowHeight="15" customHeight="1"/>
  <cols>
    <col min="1" max="8" width="0.875" style="198" customWidth="1"/>
    <col min="9" max="9" width="2.00390625" style="198" customWidth="1"/>
    <col min="10" max="106" width="0.875" style="198" customWidth="1"/>
    <col min="107" max="107" width="12.125" style="198" customWidth="1"/>
    <col min="108" max="108" width="2.125" style="198" customWidth="1"/>
    <col min="109" max="16384" width="0.875" style="198" customWidth="1"/>
  </cols>
  <sheetData>
    <row r="1" s="197" customFormat="1" ht="12" customHeight="1">
      <c r="BO1" s="197" t="s">
        <v>91</v>
      </c>
    </row>
    <row r="2" s="197" customFormat="1" ht="12" customHeight="1">
      <c r="BO2" s="197" t="s">
        <v>28</v>
      </c>
    </row>
    <row r="3" s="197" customFormat="1" ht="12" customHeight="1">
      <c r="BO3" s="197" t="s">
        <v>29</v>
      </c>
    </row>
    <row r="4" ht="21" customHeight="1"/>
    <row r="5" spans="1:108" s="200" customFormat="1" ht="14.25" customHeight="1">
      <c r="A5" s="199" t="s">
        <v>19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</row>
    <row r="6" spans="1:108" s="200" customFormat="1" ht="14.25" customHeight="1">
      <c r="A6" s="199" t="s">
        <v>20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</row>
    <row r="7" spans="1:108" s="200" customFormat="1" ht="14.25" customHeight="1">
      <c r="A7" s="199" t="s">
        <v>92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</row>
    <row r="8" spans="1:108" s="200" customFormat="1" ht="14.25" customHeight="1">
      <c r="A8" s="199" t="s">
        <v>114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</row>
    <row r="9" ht="21" customHeight="1"/>
    <row r="10" spans="3:87" ht="15">
      <c r="C10" s="201" t="s">
        <v>30</v>
      </c>
      <c r="D10" s="201"/>
      <c r="AG10" s="202" t="s">
        <v>116</v>
      </c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</row>
    <row r="11" spans="3:66" ht="15">
      <c r="C11" s="201" t="s">
        <v>31</v>
      </c>
      <c r="D11" s="201"/>
      <c r="J11" s="203" t="s">
        <v>117</v>
      </c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</row>
    <row r="12" spans="3:66" ht="15">
      <c r="C12" s="201" t="s">
        <v>32</v>
      </c>
      <c r="D12" s="201"/>
      <c r="J12" s="204" t="s">
        <v>118</v>
      </c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</row>
    <row r="13" spans="3:61" ht="15">
      <c r="C13" s="201" t="s">
        <v>33</v>
      </c>
      <c r="D13" s="201"/>
      <c r="AQ13" s="205" t="s">
        <v>136</v>
      </c>
      <c r="AR13" s="205"/>
      <c r="AS13" s="205"/>
      <c r="AT13" s="205"/>
      <c r="AU13" s="205"/>
      <c r="AV13" s="205"/>
      <c r="AW13" s="205"/>
      <c r="AX13" s="205"/>
      <c r="AY13" s="206" t="s">
        <v>34</v>
      </c>
      <c r="AZ13" s="206"/>
      <c r="BA13" s="205" t="s">
        <v>137</v>
      </c>
      <c r="BB13" s="205"/>
      <c r="BC13" s="205"/>
      <c r="BD13" s="205"/>
      <c r="BE13" s="205"/>
      <c r="BF13" s="205"/>
      <c r="BG13" s="205"/>
      <c r="BH13" s="205"/>
      <c r="BI13" s="198" t="s">
        <v>35</v>
      </c>
    </row>
    <row r="15" spans="1:108" s="26" customFormat="1" ht="24.75" customHeight="1">
      <c r="A15" s="207" t="s">
        <v>27</v>
      </c>
      <c r="B15" s="208"/>
      <c r="C15" s="208"/>
      <c r="D15" s="208"/>
      <c r="E15" s="208"/>
      <c r="F15" s="208"/>
      <c r="G15" s="208"/>
      <c r="H15" s="208"/>
      <c r="I15" s="209"/>
      <c r="J15" s="210" t="s">
        <v>0</v>
      </c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9"/>
      <c r="BI15" s="207" t="s">
        <v>36</v>
      </c>
      <c r="BJ15" s="208"/>
      <c r="BK15" s="208"/>
      <c r="BL15" s="208"/>
      <c r="BM15" s="208"/>
      <c r="BN15" s="208"/>
      <c r="BO15" s="208"/>
      <c r="BP15" s="208"/>
      <c r="BQ15" s="208"/>
      <c r="BR15" s="208"/>
      <c r="BS15" s="209"/>
      <c r="BT15" s="89" t="s">
        <v>163</v>
      </c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1"/>
      <c r="CN15" s="207" t="s">
        <v>3</v>
      </c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2"/>
    </row>
    <row r="16" spans="1:108" s="26" customFormat="1" ht="70.5" customHeight="1">
      <c r="A16" s="213"/>
      <c r="B16" s="214"/>
      <c r="C16" s="214"/>
      <c r="D16" s="214"/>
      <c r="E16" s="214"/>
      <c r="F16" s="214"/>
      <c r="G16" s="214"/>
      <c r="H16" s="214"/>
      <c r="I16" s="215"/>
      <c r="J16" s="213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5"/>
      <c r="BI16" s="213"/>
      <c r="BJ16" s="214"/>
      <c r="BK16" s="214"/>
      <c r="BL16" s="214"/>
      <c r="BM16" s="214"/>
      <c r="BN16" s="214"/>
      <c r="BO16" s="214"/>
      <c r="BP16" s="214"/>
      <c r="BQ16" s="214"/>
      <c r="BR16" s="214"/>
      <c r="BS16" s="215"/>
      <c r="BT16" s="89" t="s">
        <v>1</v>
      </c>
      <c r="BU16" s="90"/>
      <c r="BV16" s="90"/>
      <c r="BW16" s="90"/>
      <c r="BX16" s="90"/>
      <c r="BY16" s="90"/>
      <c r="BZ16" s="90"/>
      <c r="CA16" s="90"/>
      <c r="CB16" s="90"/>
      <c r="CC16" s="91"/>
      <c r="CD16" s="89" t="s">
        <v>2</v>
      </c>
      <c r="CE16" s="90"/>
      <c r="CF16" s="90"/>
      <c r="CG16" s="90"/>
      <c r="CH16" s="90"/>
      <c r="CI16" s="90"/>
      <c r="CJ16" s="90"/>
      <c r="CK16" s="90"/>
      <c r="CL16" s="90"/>
      <c r="CM16" s="91"/>
      <c r="CN16" s="216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8"/>
    </row>
    <row r="17" spans="1:108" s="26" customFormat="1" ht="15" customHeight="1">
      <c r="A17" s="140" t="s">
        <v>4</v>
      </c>
      <c r="B17" s="141"/>
      <c r="C17" s="141"/>
      <c r="D17" s="141"/>
      <c r="E17" s="141"/>
      <c r="F17" s="141"/>
      <c r="G17" s="141"/>
      <c r="H17" s="141"/>
      <c r="I17" s="142"/>
      <c r="J17" s="22"/>
      <c r="K17" s="143" t="s">
        <v>37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24"/>
      <c r="BI17" s="89" t="s">
        <v>38</v>
      </c>
      <c r="BJ17" s="90"/>
      <c r="BK17" s="90"/>
      <c r="BL17" s="90"/>
      <c r="BM17" s="90"/>
      <c r="BN17" s="90"/>
      <c r="BO17" s="90"/>
      <c r="BP17" s="90"/>
      <c r="BQ17" s="90"/>
      <c r="BR17" s="90"/>
      <c r="BS17" s="91"/>
      <c r="BT17" s="71" t="s">
        <v>38</v>
      </c>
      <c r="BU17" s="90"/>
      <c r="BV17" s="90"/>
      <c r="BW17" s="90"/>
      <c r="BX17" s="90"/>
      <c r="BY17" s="90"/>
      <c r="BZ17" s="90"/>
      <c r="CA17" s="90"/>
      <c r="CB17" s="90"/>
      <c r="CC17" s="91"/>
      <c r="CD17" s="71" t="s">
        <v>38</v>
      </c>
      <c r="CE17" s="90"/>
      <c r="CF17" s="90"/>
      <c r="CG17" s="90"/>
      <c r="CH17" s="90"/>
      <c r="CI17" s="90"/>
      <c r="CJ17" s="90"/>
      <c r="CK17" s="90"/>
      <c r="CL17" s="90"/>
      <c r="CM17" s="91"/>
      <c r="CN17" s="188" t="s">
        <v>38</v>
      </c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90"/>
    </row>
    <row r="18" spans="1:108" s="26" customFormat="1" ht="29.25" customHeight="1">
      <c r="A18" s="140" t="s">
        <v>6</v>
      </c>
      <c r="B18" s="141"/>
      <c r="C18" s="141"/>
      <c r="D18" s="141"/>
      <c r="E18" s="141"/>
      <c r="F18" s="141"/>
      <c r="G18" s="141"/>
      <c r="H18" s="141"/>
      <c r="I18" s="142"/>
      <c r="J18" s="22"/>
      <c r="K18" s="143" t="s">
        <v>93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24"/>
      <c r="BI18" s="89" t="s">
        <v>5</v>
      </c>
      <c r="BJ18" s="90"/>
      <c r="BK18" s="90"/>
      <c r="BL18" s="90"/>
      <c r="BM18" s="90"/>
      <c r="BN18" s="90"/>
      <c r="BO18" s="90"/>
      <c r="BP18" s="90"/>
      <c r="BQ18" s="90"/>
      <c r="BR18" s="90"/>
      <c r="BS18" s="91"/>
      <c r="BT18" s="71">
        <v>280843.28</v>
      </c>
      <c r="BU18" s="72"/>
      <c r="BV18" s="72"/>
      <c r="BW18" s="72"/>
      <c r="BX18" s="72"/>
      <c r="BY18" s="72"/>
      <c r="BZ18" s="72"/>
      <c r="CA18" s="72"/>
      <c r="CB18" s="72"/>
      <c r="CC18" s="73"/>
      <c r="CD18" s="71">
        <v>280842.79800000007</v>
      </c>
      <c r="CE18" s="72"/>
      <c r="CF18" s="72"/>
      <c r="CG18" s="72"/>
      <c r="CH18" s="72"/>
      <c r="CI18" s="72"/>
      <c r="CJ18" s="72"/>
      <c r="CK18" s="72"/>
      <c r="CL18" s="72"/>
      <c r="CM18" s="73"/>
      <c r="CN18" s="92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4"/>
    </row>
    <row r="19" spans="1:108" s="26" customFormat="1" ht="29.25" customHeight="1">
      <c r="A19" s="140" t="s">
        <v>7</v>
      </c>
      <c r="B19" s="141"/>
      <c r="C19" s="141"/>
      <c r="D19" s="141"/>
      <c r="E19" s="141"/>
      <c r="F19" s="141"/>
      <c r="G19" s="141"/>
      <c r="H19" s="141"/>
      <c r="I19" s="142"/>
      <c r="J19" s="22"/>
      <c r="K19" s="143" t="s">
        <v>94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24"/>
      <c r="BI19" s="89" t="s">
        <v>5</v>
      </c>
      <c r="BJ19" s="90"/>
      <c r="BK19" s="90"/>
      <c r="BL19" s="90"/>
      <c r="BM19" s="90"/>
      <c r="BN19" s="90"/>
      <c r="BO19" s="90"/>
      <c r="BP19" s="90"/>
      <c r="BQ19" s="90"/>
      <c r="BR19" s="90"/>
      <c r="BS19" s="91"/>
      <c r="BT19" s="71">
        <v>136453.6</v>
      </c>
      <c r="BU19" s="72"/>
      <c r="BV19" s="72"/>
      <c r="BW19" s="72"/>
      <c r="BX19" s="72"/>
      <c r="BY19" s="72"/>
      <c r="BZ19" s="72"/>
      <c r="CA19" s="72"/>
      <c r="CB19" s="72"/>
      <c r="CC19" s="73"/>
      <c r="CD19" s="71">
        <v>158772.01961999998</v>
      </c>
      <c r="CE19" s="72"/>
      <c r="CF19" s="72"/>
      <c r="CG19" s="72"/>
      <c r="CH19" s="72"/>
      <c r="CI19" s="72"/>
      <c r="CJ19" s="72"/>
      <c r="CK19" s="72"/>
      <c r="CL19" s="72"/>
      <c r="CM19" s="73"/>
      <c r="CN19" s="92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4"/>
    </row>
    <row r="20" spans="1:108" s="26" customFormat="1" ht="29.25" customHeight="1">
      <c r="A20" s="140" t="s">
        <v>8</v>
      </c>
      <c r="B20" s="141"/>
      <c r="C20" s="141"/>
      <c r="D20" s="141"/>
      <c r="E20" s="141"/>
      <c r="F20" s="141"/>
      <c r="G20" s="141"/>
      <c r="H20" s="141"/>
      <c r="I20" s="142"/>
      <c r="J20" s="22"/>
      <c r="K20" s="143" t="s">
        <v>9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24"/>
      <c r="BI20" s="89" t="s">
        <v>5</v>
      </c>
      <c r="BJ20" s="90"/>
      <c r="BK20" s="90"/>
      <c r="BL20" s="90"/>
      <c r="BM20" s="90"/>
      <c r="BN20" s="90"/>
      <c r="BO20" s="90"/>
      <c r="BP20" s="90"/>
      <c r="BQ20" s="90"/>
      <c r="BR20" s="90"/>
      <c r="BS20" s="91"/>
      <c r="BT20" s="71">
        <v>44812.56</v>
      </c>
      <c r="BU20" s="72"/>
      <c r="BV20" s="72"/>
      <c r="BW20" s="72"/>
      <c r="BX20" s="72"/>
      <c r="BY20" s="72"/>
      <c r="BZ20" s="72"/>
      <c r="CA20" s="72"/>
      <c r="CB20" s="72"/>
      <c r="CC20" s="73"/>
      <c r="CD20" s="71">
        <v>48131.437340000004</v>
      </c>
      <c r="CE20" s="72"/>
      <c r="CF20" s="72"/>
      <c r="CG20" s="72"/>
      <c r="CH20" s="72"/>
      <c r="CI20" s="72"/>
      <c r="CJ20" s="72"/>
      <c r="CK20" s="72"/>
      <c r="CL20" s="72"/>
      <c r="CM20" s="73"/>
      <c r="CN20" s="102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</row>
    <row r="21" spans="1:108" s="26" customFormat="1" ht="37.5" customHeight="1">
      <c r="A21" s="140" t="s">
        <v>11</v>
      </c>
      <c r="B21" s="141"/>
      <c r="C21" s="141"/>
      <c r="D21" s="141"/>
      <c r="E21" s="141"/>
      <c r="F21" s="141"/>
      <c r="G21" s="141"/>
      <c r="H21" s="141"/>
      <c r="I21" s="142"/>
      <c r="J21" s="22"/>
      <c r="K21" s="143" t="s">
        <v>115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24"/>
      <c r="BI21" s="89" t="s">
        <v>5</v>
      </c>
      <c r="BJ21" s="90"/>
      <c r="BK21" s="90"/>
      <c r="BL21" s="90"/>
      <c r="BM21" s="90"/>
      <c r="BN21" s="90"/>
      <c r="BO21" s="90"/>
      <c r="BP21" s="90"/>
      <c r="BQ21" s="90"/>
      <c r="BR21" s="90"/>
      <c r="BS21" s="91"/>
      <c r="BT21" s="71">
        <v>22013.71801128554</v>
      </c>
      <c r="BU21" s="72"/>
      <c r="BV21" s="72"/>
      <c r="BW21" s="72"/>
      <c r="BX21" s="72"/>
      <c r="BY21" s="72"/>
      <c r="BZ21" s="72"/>
      <c r="CA21" s="72"/>
      <c r="CB21" s="72"/>
      <c r="CC21" s="73"/>
      <c r="CD21" s="71">
        <v>20441.989510000003</v>
      </c>
      <c r="CE21" s="72"/>
      <c r="CF21" s="72"/>
      <c r="CG21" s="72"/>
      <c r="CH21" s="72"/>
      <c r="CI21" s="72"/>
      <c r="CJ21" s="72"/>
      <c r="CK21" s="72"/>
      <c r="CL21" s="72"/>
      <c r="CM21" s="73"/>
      <c r="CN21" s="102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</row>
    <row r="22" spans="1:108" s="26" customFormat="1" ht="38.25" customHeight="1">
      <c r="A22" s="140" t="s">
        <v>132</v>
      </c>
      <c r="B22" s="141"/>
      <c r="C22" s="141"/>
      <c r="D22" s="141"/>
      <c r="E22" s="141"/>
      <c r="F22" s="141"/>
      <c r="G22" s="141"/>
      <c r="H22" s="141"/>
      <c r="I22" s="142"/>
      <c r="J22" s="22"/>
      <c r="K22" s="143" t="s">
        <v>12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24"/>
      <c r="BI22" s="89" t="s">
        <v>5</v>
      </c>
      <c r="BJ22" s="90"/>
      <c r="BK22" s="90"/>
      <c r="BL22" s="90"/>
      <c r="BM22" s="90"/>
      <c r="BN22" s="90"/>
      <c r="BO22" s="90"/>
      <c r="BP22" s="90"/>
      <c r="BQ22" s="90"/>
      <c r="BR22" s="90"/>
      <c r="BS22" s="91"/>
      <c r="BT22" s="71">
        <v>18551.59801128554</v>
      </c>
      <c r="BU22" s="72"/>
      <c r="BV22" s="72"/>
      <c r="BW22" s="72"/>
      <c r="BX22" s="72"/>
      <c r="BY22" s="72"/>
      <c r="BZ22" s="72"/>
      <c r="CA22" s="72"/>
      <c r="CB22" s="72"/>
      <c r="CC22" s="73"/>
      <c r="CD22" s="71">
        <v>16375.018150000002</v>
      </c>
      <c r="CE22" s="72"/>
      <c r="CF22" s="72"/>
      <c r="CG22" s="72"/>
      <c r="CH22" s="72"/>
      <c r="CI22" s="72"/>
      <c r="CJ22" s="72"/>
      <c r="CK22" s="72"/>
      <c r="CL22" s="72"/>
      <c r="CM22" s="73"/>
      <c r="CN22" s="176" t="s">
        <v>165</v>
      </c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8"/>
    </row>
    <row r="23" spans="1:108" s="26" customFormat="1" ht="58.5" customHeight="1">
      <c r="A23" s="140" t="s">
        <v>13</v>
      </c>
      <c r="B23" s="141"/>
      <c r="C23" s="141"/>
      <c r="D23" s="141"/>
      <c r="E23" s="141"/>
      <c r="F23" s="141"/>
      <c r="G23" s="141"/>
      <c r="H23" s="141"/>
      <c r="I23" s="142"/>
      <c r="J23" s="22"/>
      <c r="K23" s="143" t="s">
        <v>39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24"/>
      <c r="BI23" s="89" t="s">
        <v>5</v>
      </c>
      <c r="BJ23" s="90"/>
      <c r="BK23" s="90"/>
      <c r="BL23" s="90"/>
      <c r="BM23" s="90"/>
      <c r="BN23" s="90"/>
      <c r="BO23" s="90"/>
      <c r="BP23" s="90"/>
      <c r="BQ23" s="90"/>
      <c r="BR23" s="90"/>
      <c r="BS23" s="91"/>
      <c r="BT23" s="71">
        <v>22798.841988714463</v>
      </c>
      <c r="BU23" s="72"/>
      <c r="BV23" s="72"/>
      <c r="BW23" s="72"/>
      <c r="BX23" s="72"/>
      <c r="BY23" s="72"/>
      <c r="BZ23" s="72"/>
      <c r="CA23" s="72"/>
      <c r="CB23" s="72"/>
      <c r="CC23" s="73"/>
      <c r="CD23" s="71">
        <v>27689.44783</v>
      </c>
      <c r="CE23" s="72"/>
      <c r="CF23" s="72"/>
      <c r="CG23" s="72"/>
      <c r="CH23" s="72"/>
      <c r="CI23" s="72"/>
      <c r="CJ23" s="72"/>
      <c r="CK23" s="72"/>
      <c r="CL23" s="72"/>
      <c r="CM23" s="73"/>
      <c r="CN23" s="99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1"/>
    </row>
    <row r="24" spans="1:108" s="26" customFormat="1" ht="36.75" customHeight="1">
      <c r="A24" s="140" t="s">
        <v>133</v>
      </c>
      <c r="B24" s="141"/>
      <c r="C24" s="141"/>
      <c r="D24" s="141"/>
      <c r="E24" s="141"/>
      <c r="F24" s="141"/>
      <c r="G24" s="141"/>
      <c r="H24" s="141"/>
      <c r="I24" s="142"/>
      <c r="J24" s="22"/>
      <c r="K24" s="143" t="s">
        <v>12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24"/>
      <c r="BI24" s="89" t="s">
        <v>5</v>
      </c>
      <c r="BJ24" s="90"/>
      <c r="BK24" s="90"/>
      <c r="BL24" s="90"/>
      <c r="BM24" s="90"/>
      <c r="BN24" s="90"/>
      <c r="BO24" s="90"/>
      <c r="BP24" s="90"/>
      <c r="BQ24" s="90"/>
      <c r="BR24" s="90"/>
      <c r="BS24" s="91"/>
      <c r="BT24" s="71">
        <v>4201.941988714461</v>
      </c>
      <c r="BU24" s="72"/>
      <c r="BV24" s="72"/>
      <c r="BW24" s="72"/>
      <c r="BX24" s="72"/>
      <c r="BY24" s="72"/>
      <c r="BZ24" s="72"/>
      <c r="CA24" s="72"/>
      <c r="CB24" s="72"/>
      <c r="CC24" s="73"/>
      <c r="CD24" s="71">
        <v>6043.49434</v>
      </c>
      <c r="CE24" s="72"/>
      <c r="CF24" s="72"/>
      <c r="CG24" s="72"/>
      <c r="CH24" s="72"/>
      <c r="CI24" s="72"/>
      <c r="CJ24" s="72"/>
      <c r="CK24" s="72"/>
      <c r="CL24" s="72"/>
      <c r="CM24" s="73"/>
      <c r="CN24" s="176" t="s">
        <v>165</v>
      </c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8"/>
    </row>
    <row r="25" spans="1:108" s="26" customFormat="1" ht="18.75" customHeight="1">
      <c r="A25" s="140" t="s">
        <v>10</v>
      </c>
      <c r="B25" s="141"/>
      <c r="C25" s="141"/>
      <c r="D25" s="141"/>
      <c r="E25" s="141"/>
      <c r="F25" s="141"/>
      <c r="G25" s="141"/>
      <c r="H25" s="141"/>
      <c r="I25" s="142"/>
      <c r="J25" s="22"/>
      <c r="K25" s="143" t="s">
        <v>21</v>
      </c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24"/>
      <c r="BI25" s="89" t="s">
        <v>5</v>
      </c>
      <c r="BJ25" s="90"/>
      <c r="BK25" s="90"/>
      <c r="BL25" s="90"/>
      <c r="BM25" s="90"/>
      <c r="BN25" s="90"/>
      <c r="BO25" s="90"/>
      <c r="BP25" s="90"/>
      <c r="BQ25" s="90"/>
      <c r="BR25" s="90"/>
      <c r="BS25" s="91"/>
      <c r="BT25" s="71">
        <v>83877.64</v>
      </c>
      <c r="BU25" s="72"/>
      <c r="BV25" s="72"/>
      <c r="BW25" s="72"/>
      <c r="BX25" s="72"/>
      <c r="BY25" s="72"/>
      <c r="BZ25" s="72"/>
      <c r="CA25" s="72"/>
      <c r="CB25" s="72"/>
      <c r="CC25" s="73"/>
      <c r="CD25" s="71">
        <v>94396.41677999999</v>
      </c>
      <c r="CE25" s="72"/>
      <c r="CF25" s="72"/>
      <c r="CG25" s="72"/>
      <c r="CH25" s="72"/>
      <c r="CI25" s="72"/>
      <c r="CJ25" s="72"/>
      <c r="CK25" s="72"/>
      <c r="CL25" s="72"/>
      <c r="CM25" s="73"/>
      <c r="CN25" s="99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1"/>
    </row>
    <row r="26" spans="1:108" s="26" customFormat="1" ht="18.75" customHeight="1">
      <c r="A26" s="140" t="s">
        <v>40</v>
      </c>
      <c r="B26" s="141"/>
      <c r="C26" s="141"/>
      <c r="D26" s="141"/>
      <c r="E26" s="141"/>
      <c r="F26" s="141"/>
      <c r="G26" s="141"/>
      <c r="H26" s="141"/>
      <c r="I26" s="142"/>
      <c r="J26" s="22"/>
      <c r="K26" s="143" t="s">
        <v>12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24"/>
      <c r="BI26" s="89" t="s">
        <v>5</v>
      </c>
      <c r="BJ26" s="90"/>
      <c r="BK26" s="90"/>
      <c r="BL26" s="90"/>
      <c r="BM26" s="90"/>
      <c r="BN26" s="90"/>
      <c r="BO26" s="90"/>
      <c r="BP26" s="90"/>
      <c r="BQ26" s="90"/>
      <c r="BR26" s="90"/>
      <c r="BS26" s="91"/>
      <c r="BT26" s="74"/>
      <c r="BU26" s="75"/>
      <c r="BV26" s="75"/>
      <c r="BW26" s="75"/>
      <c r="BX26" s="75"/>
      <c r="BY26" s="75"/>
      <c r="BZ26" s="75"/>
      <c r="CA26" s="75"/>
      <c r="CB26" s="75"/>
      <c r="CC26" s="76"/>
      <c r="CD26" s="74"/>
      <c r="CE26" s="75"/>
      <c r="CF26" s="75"/>
      <c r="CG26" s="75"/>
      <c r="CH26" s="75"/>
      <c r="CI26" s="75"/>
      <c r="CJ26" s="75"/>
      <c r="CK26" s="75"/>
      <c r="CL26" s="75"/>
      <c r="CM26" s="76"/>
      <c r="CN26" s="99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1"/>
    </row>
    <row r="27" spans="1:108" s="26" customFormat="1" ht="36.75" customHeight="1">
      <c r="A27" s="140" t="s">
        <v>14</v>
      </c>
      <c r="B27" s="141"/>
      <c r="C27" s="141"/>
      <c r="D27" s="141"/>
      <c r="E27" s="141"/>
      <c r="F27" s="141"/>
      <c r="G27" s="141"/>
      <c r="H27" s="141"/>
      <c r="I27" s="142"/>
      <c r="J27" s="22"/>
      <c r="K27" s="143" t="s">
        <v>95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24"/>
      <c r="BI27" s="89" t="s">
        <v>5</v>
      </c>
      <c r="BJ27" s="90"/>
      <c r="BK27" s="90"/>
      <c r="BL27" s="90"/>
      <c r="BM27" s="90"/>
      <c r="BN27" s="90"/>
      <c r="BO27" s="90"/>
      <c r="BP27" s="90"/>
      <c r="BQ27" s="90"/>
      <c r="BR27" s="90"/>
      <c r="BS27" s="91"/>
      <c r="BT27" s="71">
        <v>7763.4</v>
      </c>
      <c r="BU27" s="72"/>
      <c r="BV27" s="72"/>
      <c r="BW27" s="72"/>
      <c r="BX27" s="72"/>
      <c r="BY27" s="72"/>
      <c r="BZ27" s="72"/>
      <c r="CA27" s="72"/>
      <c r="CB27" s="72"/>
      <c r="CC27" s="73"/>
      <c r="CD27" s="71">
        <v>15934.465320000003</v>
      </c>
      <c r="CE27" s="72"/>
      <c r="CF27" s="72"/>
      <c r="CG27" s="72"/>
      <c r="CH27" s="72"/>
      <c r="CI27" s="72"/>
      <c r="CJ27" s="72"/>
      <c r="CK27" s="72"/>
      <c r="CL27" s="72"/>
      <c r="CM27" s="73"/>
      <c r="CN27" s="99" t="s">
        <v>160</v>
      </c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1"/>
    </row>
    <row r="28" spans="1:108" s="26" customFormat="1" ht="50.25" customHeight="1">
      <c r="A28" s="140" t="s">
        <v>41</v>
      </c>
      <c r="B28" s="141"/>
      <c r="C28" s="141"/>
      <c r="D28" s="141"/>
      <c r="E28" s="141"/>
      <c r="F28" s="141"/>
      <c r="G28" s="141"/>
      <c r="H28" s="141"/>
      <c r="I28" s="142"/>
      <c r="J28" s="22"/>
      <c r="K28" s="143" t="s">
        <v>96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24"/>
      <c r="BI28" s="89" t="s">
        <v>5</v>
      </c>
      <c r="BJ28" s="90"/>
      <c r="BK28" s="90"/>
      <c r="BL28" s="90"/>
      <c r="BM28" s="90"/>
      <c r="BN28" s="90"/>
      <c r="BO28" s="90"/>
      <c r="BP28" s="90"/>
      <c r="BQ28" s="90"/>
      <c r="BR28" s="90"/>
      <c r="BS28" s="91"/>
      <c r="BT28" s="71">
        <v>123.1</v>
      </c>
      <c r="BU28" s="72"/>
      <c r="BV28" s="72"/>
      <c r="BW28" s="72"/>
      <c r="BX28" s="72"/>
      <c r="BY28" s="72"/>
      <c r="BZ28" s="72"/>
      <c r="CA28" s="72"/>
      <c r="CB28" s="72"/>
      <c r="CC28" s="73"/>
      <c r="CD28" s="71">
        <v>2268.32936</v>
      </c>
      <c r="CE28" s="72"/>
      <c r="CF28" s="72"/>
      <c r="CG28" s="72"/>
      <c r="CH28" s="72"/>
      <c r="CI28" s="72"/>
      <c r="CJ28" s="72"/>
      <c r="CK28" s="72"/>
      <c r="CL28" s="72"/>
      <c r="CM28" s="73"/>
      <c r="CN28" s="99" t="s">
        <v>129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1"/>
    </row>
    <row r="29" spans="1:108" s="26" customFormat="1" ht="15" customHeight="1">
      <c r="A29" s="140" t="s">
        <v>43</v>
      </c>
      <c r="B29" s="141"/>
      <c r="C29" s="141"/>
      <c r="D29" s="141"/>
      <c r="E29" s="141"/>
      <c r="F29" s="141"/>
      <c r="G29" s="141"/>
      <c r="H29" s="141"/>
      <c r="I29" s="142"/>
      <c r="J29" s="22"/>
      <c r="K29" s="143" t="s">
        <v>42</v>
      </c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24"/>
      <c r="BI29" s="89" t="s">
        <v>5</v>
      </c>
      <c r="BJ29" s="90"/>
      <c r="BK29" s="90"/>
      <c r="BL29" s="90"/>
      <c r="BM29" s="90"/>
      <c r="BN29" s="90"/>
      <c r="BO29" s="90"/>
      <c r="BP29" s="90"/>
      <c r="BQ29" s="90"/>
      <c r="BR29" s="90"/>
      <c r="BS29" s="91"/>
      <c r="BT29" s="74"/>
      <c r="BU29" s="75"/>
      <c r="BV29" s="75"/>
      <c r="BW29" s="75"/>
      <c r="BX29" s="75"/>
      <c r="BY29" s="75"/>
      <c r="BZ29" s="75"/>
      <c r="CA29" s="75"/>
      <c r="CB29" s="75"/>
      <c r="CC29" s="76"/>
      <c r="CD29" s="74"/>
      <c r="CE29" s="75"/>
      <c r="CF29" s="75"/>
      <c r="CG29" s="75"/>
      <c r="CH29" s="75"/>
      <c r="CI29" s="75"/>
      <c r="CJ29" s="75"/>
      <c r="CK29" s="75"/>
      <c r="CL29" s="75"/>
      <c r="CM29" s="76"/>
      <c r="CN29" s="99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1"/>
    </row>
    <row r="30" spans="1:108" s="26" customFormat="1" ht="34.5" customHeight="1">
      <c r="A30" s="140" t="s">
        <v>97</v>
      </c>
      <c r="B30" s="141"/>
      <c r="C30" s="141"/>
      <c r="D30" s="141"/>
      <c r="E30" s="141"/>
      <c r="F30" s="141"/>
      <c r="G30" s="141"/>
      <c r="H30" s="141"/>
      <c r="I30" s="142"/>
      <c r="J30" s="22"/>
      <c r="K30" s="143" t="s">
        <v>44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24"/>
      <c r="BI30" s="89" t="s">
        <v>5</v>
      </c>
      <c r="BJ30" s="90"/>
      <c r="BK30" s="90"/>
      <c r="BL30" s="90"/>
      <c r="BM30" s="90"/>
      <c r="BN30" s="90"/>
      <c r="BO30" s="90"/>
      <c r="BP30" s="90"/>
      <c r="BQ30" s="90"/>
      <c r="BR30" s="90"/>
      <c r="BS30" s="91"/>
      <c r="BT30" s="71">
        <v>7640.299999999999</v>
      </c>
      <c r="BU30" s="72"/>
      <c r="BV30" s="72"/>
      <c r="BW30" s="72"/>
      <c r="BX30" s="72"/>
      <c r="BY30" s="72"/>
      <c r="BZ30" s="72"/>
      <c r="CA30" s="72"/>
      <c r="CB30" s="72"/>
      <c r="CC30" s="73"/>
      <c r="CD30" s="71">
        <v>13666.135960000003</v>
      </c>
      <c r="CE30" s="72"/>
      <c r="CF30" s="72"/>
      <c r="CG30" s="72"/>
      <c r="CH30" s="72"/>
      <c r="CI30" s="72"/>
      <c r="CJ30" s="72"/>
      <c r="CK30" s="72"/>
      <c r="CL30" s="72"/>
      <c r="CM30" s="73"/>
      <c r="CN30" s="99" t="s">
        <v>129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1"/>
    </row>
    <row r="31" spans="1:108" s="26" customFormat="1" ht="38.25" customHeight="1">
      <c r="A31" s="140" t="s">
        <v>130</v>
      </c>
      <c r="B31" s="141"/>
      <c r="C31" s="141"/>
      <c r="D31" s="141"/>
      <c r="E31" s="141"/>
      <c r="F31" s="141"/>
      <c r="G31" s="141"/>
      <c r="H31" s="141"/>
      <c r="I31" s="142"/>
      <c r="J31" s="22"/>
      <c r="K31" s="143" t="s">
        <v>128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24"/>
      <c r="BI31" s="89" t="s">
        <v>5</v>
      </c>
      <c r="BJ31" s="90"/>
      <c r="BK31" s="90"/>
      <c r="BL31" s="90"/>
      <c r="BM31" s="90"/>
      <c r="BN31" s="90"/>
      <c r="BO31" s="90"/>
      <c r="BP31" s="90"/>
      <c r="BQ31" s="90"/>
      <c r="BR31" s="90"/>
      <c r="BS31" s="91"/>
      <c r="BT31" s="71">
        <v>3779.98</v>
      </c>
      <c r="BU31" s="72"/>
      <c r="BV31" s="72"/>
      <c r="BW31" s="72"/>
      <c r="BX31" s="72"/>
      <c r="BY31" s="72"/>
      <c r="BZ31" s="72"/>
      <c r="CA31" s="72"/>
      <c r="CB31" s="72"/>
      <c r="CC31" s="73"/>
      <c r="CD31" s="71">
        <v>4283.34027</v>
      </c>
      <c r="CE31" s="72"/>
      <c r="CF31" s="72"/>
      <c r="CG31" s="72"/>
      <c r="CH31" s="72"/>
      <c r="CI31" s="72"/>
      <c r="CJ31" s="72"/>
      <c r="CK31" s="72"/>
      <c r="CL31" s="72"/>
      <c r="CM31" s="73"/>
      <c r="CN31" s="99" t="s">
        <v>129</v>
      </c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1"/>
    </row>
    <row r="32" spans="1:108" s="26" customFormat="1" ht="45.75" customHeight="1">
      <c r="A32" s="140" t="s">
        <v>131</v>
      </c>
      <c r="B32" s="141"/>
      <c r="C32" s="141"/>
      <c r="D32" s="141"/>
      <c r="E32" s="141"/>
      <c r="F32" s="141"/>
      <c r="G32" s="141"/>
      <c r="H32" s="141"/>
      <c r="I32" s="142"/>
      <c r="J32" s="22"/>
      <c r="K32" s="143" t="s">
        <v>127</v>
      </c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24"/>
      <c r="BI32" s="89" t="s">
        <v>5</v>
      </c>
      <c r="BJ32" s="90"/>
      <c r="BK32" s="90"/>
      <c r="BL32" s="90"/>
      <c r="BM32" s="90"/>
      <c r="BN32" s="90"/>
      <c r="BO32" s="90"/>
      <c r="BP32" s="90"/>
      <c r="BQ32" s="90"/>
      <c r="BR32" s="90"/>
      <c r="BS32" s="91"/>
      <c r="BT32" s="71">
        <v>3860.3199999999997</v>
      </c>
      <c r="BU32" s="72"/>
      <c r="BV32" s="72"/>
      <c r="BW32" s="72"/>
      <c r="BX32" s="72"/>
      <c r="BY32" s="72"/>
      <c r="BZ32" s="72"/>
      <c r="CA32" s="72"/>
      <c r="CB32" s="72"/>
      <c r="CC32" s="73"/>
      <c r="CD32" s="71">
        <v>9382.795690000003</v>
      </c>
      <c r="CE32" s="72"/>
      <c r="CF32" s="72"/>
      <c r="CG32" s="72"/>
      <c r="CH32" s="72"/>
      <c r="CI32" s="72"/>
      <c r="CJ32" s="72"/>
      <c r="CK32" s="72"/>
      <c r="CL32" s="72"/>
      <c r="CM32" s="73"/>
      <c r="CN32" s="99" t="s">
        <v>129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1"/>
    </row>
    <row r="33" spans="1:108" s="26" customFormat="1" ht="45" customHeight="1">
      <c r="A33" s="140" t="s">
        <v>98</v>
      </c>
      <c r="B33" s="141"/>
      <c r="C33" s="141"/>
      <c r="D33" s="141"/>
      <c r="E33" s="141"/>
      <c r="F33" s="141"/>
      <c r="G33" s="141"/>
      <c r="H33" s="141"/>
      <c r="I33" s="142"/>
      <c r="J33" s="22"/>
      <c r="K33" s="143" t="s">
        <v>99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24"/>
      <c r="BI33" s="89" t="s">
        <v>5</v>
      </c>
      <c r="BJ33" s="90"/>
      <c r="BK33" s="90"/>
      <c r="BL33" s="90"/>
      <c r="BM33" s="90"/>
      <c r="BN33" s="90"/>
      <c r="BO33" s="90"/>
      <c r="BP33" s="90"/>
      <c r="BQ33" s="90"/>
      <c r="BR33" s="90"/>
      <c r="BS33" s="91"/>
      <c r="BT33" s="74"/>
      <c r="BU33" s="75"/>
      <c r="BV33" s="75"/>
      <c r="BW33" s="75"/>
      <c r="BX33" s="75"/>
      <c r="BY33" s="75"/>
      <c r="BZ33" s="75"/>
      <c r="CA33" s="75"/>
      <c r="CB33" s="75"/>
      <c r="CC33" s="76"/>
      <c r="CD33" s="74"/>
      <c r="CE33" s="75"/>
      <c r="CF33" s="75"/>
      <c r="CG33" s="75"/>
      <c r="CH33" s="75"/>
      <c r="CI33" s="75"/>
      <c r="CJ33" s="75"/>
      <c r="CK33" s="75"/>
      <c r="CL33" s="75"/>
      <c r="CM33" s="76"/>
      <c r="CN33" s="99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1"/>
    </row>
    <row r="34" spans="1:108" s="26" customFormat="1" ht="49.5" customHeight="1">
      <c r="A34" s="140" t="s">
        <v>100</v>
      </c>
      <c r="B34" s="141"/>
      <c r="C34" s="141"/>
      <c r="D34" s="141"/>
      <c r="E34" s="141"/>
      <c r="F34" s="141"/>
      <c r="G34" s="141"/>
      <c r="H34" s="141"/>
      <c r="I34" s="142"/>
      <c r="J34" s="22"/>
      <c r="K34" s="143" t="s">
        <v>101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24"/>
      <c r="BI34" s="89" t="s">
        <v>5</v>
      </c>
      <c r="BJ34" s="90"/>
      <c r="BK34" s="90"/>
      <c r="BL34" s="90"/>
      <c r="BM34" s="90"/>
      <c r="BN34" s="90"/>
      <c r="BO34" s="90"/>
      <c r="BP34" s="90"/>
      <c r="BQ34" s="90"/>
      <c r="BR34" s="90"/>
      <c r="BS34" s="91"/>
      <c r="BT34" s="71"/>
      <c r="BU34" s="72"/>
      <c r="BV34" s="72"/>
      <c r="BW34" s="72"/>
      <c r="BX34" s="72"/>
      <c r="BY34" s="72"/>
      <c r="BZ34" s="72"/>
      <c r="CA34" s="72"/>
      <c r="CB34" s="72"/>
      <c r="CC34" s="73"/>
      <c r="CD34" s="71">
        <v>309.7001799999856</v>
      </c>
      <c r="CE34" s="72"/>
      <c r="CF34" s="72"/>
      <c r="CG34" s="72"/>
      <c r="CH34" s="72"/>
      <c r="CI34" s="72"/>
      <c r="CJ34" s="72"/>
      <c r="CK34" s="72"/>
      <c r="CL34" s="72"/>
      <c r="CM34" s="73"/>
      <c r="CN34" s="99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1"/>
    </row>
    <row r="35" spans="1:108" s="26" customFormat="1" ht="30" customHeight="1">
      <c r="A35" s="140" t="s">
        <v>45</v>
      </c>
      <c r="B35" s="141"/>
      <c r="C35" s="141"/>
      <c r="D35" s="141"/>
      <c r="E35" s="141"/>
      <c r="F35" s="141"/>
      <c r="G35" s="141"/>
      <c r="H35" s="141"/>
      <c r="I35" s="142"/>
      <c r="J35" s="22"/>
      <c r="K35" s="143" t="s">
        <v>46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24"/>
      <c r="BI35" s="89" t="s">
        <v>5</v>
      </c>
      <c r="BJ35" s="90"/>
      <c r="BK35" s="90"/>
      <c r="BL35" s="90"/>
      <c r="BM35" s="90"/>
      <c r="BN35" s="90"/>
      <c r="BO35" s="90"/>
      <c r="BP35" s="90"/>
      <c r="BQ35" s="90"/>
      <c r="BR35" s="90"/>
      <c r="BS35" s="91"/>
      <c r="BT35" s="71">
        <v>130019.89999999998</v>
      </c>
      <c r="BU35" s="72"/>
      <c r="BV35" s="72"/>
      <c r="BW35" s="72"/>
      <c r="BX35" s="72"/>
      <c r="BY35" s="72"/>
      <c r="BZ35" s="72"/>
      <c r="CA35" s="72"/>
      <c r="CB35" s="72"/>
      <c r="CC35" s="73"/>
      <c r="CD35" s="71">
        <v>157434.1249</v>
      </c>
      <c r="CE35" s="72"/>
      <c r="CF35" s="72"/>
      <c r="CG35" s="72"/>
      <c r="CH35" s="72"/>
      <c r="CI35" s="72"/>
      <c r="CJ35" s="72"/>
      <c r="CK35" s="72"/>
      <c r="CL35" s="72"/>
      <c r="CM35" s="73"/>
      <c r="CN35" s="99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1"/>
    </row>
    <row r="36" spans="1:108" s="26" customFormat="1" ht="15" customHeight="1">
      <c r="A36" s="140" t="s">
        <v>47</v>
      </c>
      <c r="B36" s="141"/>
      <c r="C36" s="141"/>
      <c r="D36" s="141"/>
      <c r="E36" s="141"/>
      <c r="F36" s="141"/>
      <c r="G36" s="141"/>
      <c r="H36" s="141"/>
      <c r="I36" s="142"/>
      <c r="J36" s="22"/>
      <c r="K36" s="143" t="s">
        <v>48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24"/>
      <c r="BI36" s="89" t="s">
        <v>5</v>
      </c>
      <c r="BJ36" s="90"/>
      <c r="BK36" s="90"/>
      <c r="BL36" s="90"/>
      <c r="BM36" s="90"/>
      <c r="BN36" s="90"/>
      <c r="BO36" s="90"/>
      <c r="BP36" s="90"/>
      <c r="BQ36" s="90"/>
      <c r="BR36" s="90"/>
      <c r="BS36" s="91"/>
      <c r="BT36" s="74"/>
      <c r="BU36" s="75"/>
      <c r="BV36" s="75"/>
      <c r="BW36" s="75"/>
      <c r="BX36" s="75"/>
      <c r="BY36" s="75"/>
      <c r="BZ36" s="75"/>
      <c r="CA36" s="75"/>
      <c r="CB36" s="75"/>
      <c r="CC36" s="76"/>
      <c r="CD36" s="74"/>
      <c r="CE36" s="75"/>
      <c r="CF36" s="75"/>
      <c r="CG36" s="75"/>
      <c r="CH36" s="75"/>
      <c r="CI36" s="75"/>
      <c r="CJ36" s="75"/>
      <c r="CK36" s="75"/>
      <c r="CL36" s="75"/>
      <c r="CM36" s="76"/>
      <c r="CN36" s="99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1"/>
    </row>
    <row r="37" spans="1:108" s="26" customFormat="1" ht="45" customHeight="1">
      <c r="A37" s="140" t="s">
        <v>49</v>
      </c>
      <c r="B37" s="141"/>
      <c r="C37" s="141"/>
      <c r="D37" s="141"/>
      <c r="E37" s="141"/>
      <c r="F37" s="141"/>
      <c r="G37" s="141"/>
      <c r="H37" s="141"/>
      <c r="I37" s="142"/>
      <c r="J37" s="22"/>
      <c r="K37" s="143" t="s">
        <v>50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24"/>
      <c r="BI37" s="89" t="s">
        <v>5</v>
      </c>
      <c r="BJ37" s="90"/>
      <c r="BK37" s="90"/>
      <c r="BL37" s="90"/>
      <c r="BM37" s="90"/>
      <c r="BN37" s="90"/>
      <c r="BO37" s="90"/>
      <c r="BP37" s="90"/>
      <c r="BQ37" s="90"/>
      <c r="BR37" s="90"/>
      <c r="BS37" s="91"/>
      <c r="BT37" s="74"/>
      <c r="BU37" s="75"/>
      <c r="BV37" s="75"/>
      <c r="BW37" s="75"/>
      <c r="BX37" s="75"/>
      <c r="BY37" s="75"/>
      <c r="BZ37" s="75"/>
      <c r="CA37" s="75"/>
      <c r="CB37" s="75"/>
      <c r="CC37" s="76"/>
      <c r="CD37" s="74"/>
      <c r="CE37" s="75"/>
      <c r="CF37" s="75"/>
      <c r="CG37" s="75"/>
      <c r="CH37" s="75"/>
      <c r="CI37" s="75"/>
      <c r="CJ37" s="75"/>
      <c r="CK37" s="75"/>
      <c r="CL37" s="75"/>
      <c r="CM37" s="76"/>
      <c r="CN37" s="99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1"/>
    </row>
    <row r="38" spans="1:108" s="26" customFormat="1" ht="40.5" customHeight="1">
      <c r="A38" s="140" t="s">
        <v>51</v>
      </c>
      <c r="B38" s="141"/>
      <c r="C38" s="141"/>
      <c r="D38" s="141"/>
      <c r="E38" s="141"/>
      <c r="F38" s="141"/>
      <c r="G38" s="141"/>
      <c r="H38" s="141"/>
      <c r="I38" s="142"/>
      <c r="J38" s="22"/>
      <c r="K38" s="143" t="s">
        <v>52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24"/>
      <c r="BI38" s="89" t="s">
        <v>5</v>
      </c>
      <c r="BJ38" s="90"/>
      <c r="BK38" s="90"/>
      <c r="BL38" s="90"/>
      <c r="BM38" s="90"/>
      <c r="BN38" s="90"/>
      <c r="BO38" s="90"/>
      <c r="BP38" s="90"/>
      <c r="BQ38" s="90"/>
      <c r="BR38" s="90"/>
      <c r="BS38" s="91"/>
      <c r="BT38" s="71">
        <v>2355.63</v>
      </c>
      <c r="BU38" s="72"/>
      <c r="BV38" s="72"/>
      <c r="BW38" s="72"/>
      <c r="BX38" s="72"/>
      <c r="BY38" s="72"/>
      <c r="BZ38" s="72"/>
      <c r="CA38" s="72"/>
      <c r="CB38" s="72"/>
      <c r="CC38" s="73"/>
      <c r="CD38" s="71">
        <v>3971.18496</v>
      </c>
      <c r="CE38" s="72"/>
      <c r="CF38" s="72"/>
      <c r="CG38" s="72"/>
      <c r="CH38" s="72"/>
      <c r="CI38" s="72"/>
      <c r="CJ38" s="72"/>
      <c r="CK38" s="72"/>
      <c r="CL38" s="72"/>
      <c r="CM38" s="73"/>
      <c r="CN38" s="102" t="s">
        <v>129</v>
      </c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4"/>
    </row>
    <row r="39" spans="1:108" s="26" customFormat="1" ht="48.75" customHeight="1">
      <c r="A39" s="140" t="s">
        <v>53</v>
      </c>
      <c r="B39" s="141"/>
      <c r="C39" s="141"/>
      <c r="D39" s="141"/>
      <c r="E39" s="141"/>
      <c r="F39" s="141"/>
      <c r="G39" s="141"/>
      <c r="H39" s="141"/>
      <c r="I39" s="142"/>
      <c r="J39" s="22"/>
      <c r="K39" s="143" t="s">
        <v>22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24"/>
      <c r="BI39" s="89" t="s">
        <v>5</v>
      </c>
      <c r="BJ39" s="90"/>
      <c r="BK39" s="90"/>
      <c r="BL39" s="90"/>
      <c r="BM39" s="90"/>
      <c r="BN39" s="90"/>
      <c r="BO39" s="90"/>
      <c r="BP39" s="90"/>
      <c r="BQ39" s="90"/>
      <c r="BR39" s="90"/>
      <c r="BS39" s="91"/>
      <c r="BT39" s="71">
        <v>25498.8</v>
      </c>
      <c r="BU39" s="72"/>
      <c r="BV39" s="72"/>
      <c r="BW39" s="72"/>
      <c r="BX39" s="72"/>
      <c r="BY39" s="72"/>
      <c r="BZ39" s="72"/>
      <c r="CA39" s="72"/>
      <c r="CB39" s="72"/>
      <c r="CC39" s="73"/>
      <c r="CD39" s="71">
        <v>27682.595269999998</v>
      </c>
      <c r="CE39" s="72"/>
      <c r="CF39" s="72"/>
      <c r="CG39" s="72"/>
      <c r="CH39" s="72"/>
      <c r="CI39" s="72"/>
      <c r="CJ39" s="72"/>
      <c r="CK39" s="72"/>
      <c r="CL39" s="72"/>
      <c r="CM39" s="73"/>
      <c r="CN39" s="99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1"/>
    </row>
    <row r="40" spans="1:108" s="26" customFormat="1" ht="45" customHeight="1">
      <c r="A40" s="140" t="s">
        <v>54</v>
      </c>
      <c r="B40" s="141"/>
      <c r="C40" s="141"/>
      <c r="D40" s="141"/>
      <c r="E40" s="141"/>
      <c r="F40" s="141"/>
      <c r="G40" s="141"/>
      <c r="H40" s="141"/>
      <c r="I40" s="142"/>
      <c r="J40" s="22"/>
      <c r="K40" s="143" t="s">
        <v>102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24"/>
      <c r="BI40" s="89" t="s">
        <v>5</v>
      </c>
      <c r="BJ40" s="90"/>
      <c r="BK40" s="90"/>
      <c r="BL40" s="90"/>
      <c r="BM40" s="90"/>
      <c r="BN40" s="90"/>
      <c r="BO40" s="90"/>
      <c r="BP40" s="90"/>
      <c r="BQ40" s="90"/>
      <c r="BR40" s="90"/>
      <c r="BS40" s="91"/>
      <c r="BT40" s="74"/>
      <c r="BU40" s="75"/>
      <c r="BV40" s="75"/>
      <c r="BW40" s="75"/>
      <c r="BX40" s="75"/>
      <c r="BY40" s="75"/>
      <c r="BZ40" s="75"/>
      <c r="CA40" s="75"/>
      <c r="CB40" s="75"/>
      <c r="CC40" s="76"/>
      <c r="CD40" s="74"/>
      <c r="CE40" s="75"/>
      <c r="CF40" s="75"/>
      <c r="CG40" s="75"/>
      <c r="CH40" s="75"/>
      <c r="CI40" s="75"/>
      <c r="CJ40" s="75"/>
      <c r="CK40" s="75"/>
      <c r="CL40" s="75"/>
      <c r="CM40" s="76"/>
      <c r="CN40" s="99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1"/>
    </row>
    <row r="41" spans="1:108" s="26" customFormat="1" ht="70.5" customHeight="1">
      <c r="A41" s="140" t="s">
        <v>55</v>
      </c>
      <c r="B41" s="141"/>
      <c r="C41" s="141"/>
      <c r="D41" s="141"/>
      <c r="E41" s="141"/>
      <c r="F41" s="141"/>
      <c r="G41" s="141"/>
      <c r="H41" s="141"/>
      <c r="I41" s="142"/>
      <c r="J41" s="22"/>
      <c r="K41" s="143" t="s">
        <v>103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24"/>
      <c r="BI41" s="89" t="s">
        <v>5</v>
      </c>
      <c r="BJ41" s="90"/>
      <c r="BK41" s="90"/>
      <c r="BL41" s="90"/>
      <c r="BM41" s="90"/>
      <c r="BN41" s="90"/>
      <c r="BO41" s="90"/>
      <c r="BP41" s="90"/>
      <c r="BQ41" s="90"/>
      <c r="BR41" s="90"/>
      <c r="BS41" s="91"/>
      <c r="BT41" s="71">
        <v>69257.59</v>
      </c>
      <c r="BU41" s="72"/>
      <c r="BV41" s="72"/>
      <c r="BW41" s="72"/>
      <c r="BX41" s="72"/>
      <c r="BY41" s="72"/>
      <c r="BZ41" s="72"/>
      <c r="CA41" s="72"/>
      <c r="CB41" s="72"/>
      <c r="CC41" s="73"/>
      <c r="CD41" s="71">
        <v>91999.47161000002</v>
      </c>
      <c r="CE41" s="72"/>
      <c r="CF41" s="72"/>
      <c r="CG41" s="72"/>
      <c r="CH41" s="72"/>
      <c r="CI41" s="72"/>
      <c r="CJ41" s="72"/>
      <c r="CK41" s="72"/>
      <c r="CL41" s="72"/>
      <c r="CM41" s="73"/>
      <c r="CN41" s="99" t="s">
        <v>164</v>
      </c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1"/>
    </row>
    <row r="42" spans="1:108" s="26" customFormat="1" ht="28.5" customHeight="1">
      <c r="A42" s="140" t="s">
        <v>56</v>
      </c>
      <c r="B42" s="141"/>
      <c r="C42" s="141"/>
      <c r="D42" s="141"/>
      <c r="E42" s="141"/>
      <c r="F42" s="141"/>
      <c r="G42" s="141"/>
      <c r="H42" s="141"/>
      <c r="I42" s="142"/>
      <c r="J42" s="22"/>
      <c r="K42" s="143" t="s">
        <v>104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24"/>
      <c r="BI42" s="89" t="s">
        <v>5</v>
      </c>
      <c r="BJ42" s="90"/>
      <c r="BK42" s="90"/>
      <c r="BL42" s="90"/>
      <c r="BM42" s="90"/>
      <c r="BN42" s="90"/>
      <c r="BO42" s="90"/>
      <c r="BP42" s="90"/>
      <c r="BQ42" s="90"/>
      <c r="BR42" s="90"/>
      <c r="BS42" s="91"/>
      <c r="BT42" s="71">
        <v>15038</v>
      </c>
      <c r="BU42" s="72"/>
      <c r="BV42" s="72"/>
      <c r="BW42" s="72"/>
      <c r="BX42" s="72"/>
      <c r="BY42" s="72"/>
      <c r="BZ42" s="72"/>
      <c r="CA42" s="72"/>
      <c r="CB42" s="72"/>
      <c r="CC42" s="73"/>
      <c r="CD42" s="71">
        <v>15029.3</v>
      </c>
      <c r="CE42" s="72"/>
      <c r="CF42" s="72"/>
      <c r="CG42" s="72"/>
      <c r="CH42" s="72"/>
      <c r="CI42" s="72"/>
      <c r="CJ42" s="72"/>
      <c r="CK42" s="72"/>
      <c r="CL42" s="72"/>
      <c r="CM42" s="73"/>
      <c r="CN42" s="99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1"/>
    </row>
    <row r="43" spans="1:108" s="26" customFormat="1" ht="28.5" customHeight="1">
      <c r="A43" s="140" t="s">
        <v>60</v>
      </c>
      <c r="B43" s="141"/>
      <c r="C43" s="141"/>
      <c r="D43" s="141"/>
      <c r="E43" s="141"/>
      <c r="F43" s="141"/>
      <c r="G43" s="141"/>
      <c r="H43" s="141"/>
      <c r="I43" s="142"/>
      <c r="J43" s="22"/>
      <c r="K43" s="143" t="s">
        <v>23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24"/>
      <c r="BI43" s="89" t="s">
        <v>5</v>
      </c>
      <c r="BJ43" s="90"/>
      <c r="BK43" s="90"/>
      <c r="BL43" s="90"/>
      <c r="BM43" s="90"/>
      <c r="BN43" s="90"/>
      <c r="BO43" s="90"/>
      <c r="BP43" s="90"/>
      <c r="BQ43" s="90"/>
      <c r="BR43" s="90"/>
      <c r="BS43" s="91"/>
      <c r="BT43" s="71">
        <v>3759.5</v>
      </c>
      <c r="BU43" s="72"/>
      <c r="BV43" s="72"/>
      <c r="BW43" s="72"/>
      <c r="BX43" s="72"/>
      <c r="BY43" s="72"/>
      <c r="BZ43" s="72"/>
      <c r="CA43" s="72"/>
      <c r="CB43" s="72"/>
      <c r="CC43" s="73"/>
      <c r="CD43" s="71">
        <v>3757.3249999999994</v>
      </c>
      <c r="CE43" s="72"/>
      <c r="CF43" s="72"/>
      <c r="CG43" s="72"/>
      <c r="CH43" s="72"/>
      <c r="CI43" s="72"/>
      <c r="CJ43" s="72"/>
      <c r="CK43" s="72"/>
      <c r="CL43" s="72"/>
      <c r="CM43" s="73"/>
      <c r="CN43" s="99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1"/>
    </row>
    <row r="44" spans="1:108" s="26" customFormat="1" ht="49.5" customHeight="1">
      <c r="A44" s="140" t="s">
        <v>105</v>
      </c>
      <c r="B44" s="141"/>
      <c r="C44" s="141"/>
      <c r="D44" s="141"/>
      <c r="E44" s="141"/>
      <c r="F44" s="141"/>
      <c r="G44" s="141"/>
      <c r="H44" s="141"/>
      <c r="I44" s="142"/>
      <c r="J44" s="22"/>
      <c r="K44" s="143" t="s">
        <v>24</v>
      </c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24"/>
      <c r="BI44" s="89" t="s">
        <v>5</v>
      </c>
      <c r="BJ44" s="90"/>
      <c r="BK44" s="90"/>
      <c r="BL44" s="90"/>
      <c r="BM44" s="90"/>
      <c r="BN44" s="90"/>
      <c r="BO44" s="90"/>
      <c r="BP44" s="90"/>
      <c r="BQ44" s="90"/>
      <c r="BR44" s="90"/>
      <c r="BS44" s="91"/>
      <c r="BT44" s="71">
        <v>9600.18</v>
      </c>
      <c r="BU44" s="72"/>
      <c r="BV44" s="72"/>
      <c r="BW44" s="72"/>
      <c r="BX44" s="72"/>
      <c r="BY44" s="72"/>
      <c r="BZ44" s="72"/>
      <c r="CA44" s="72"/>
      <c r="CB44" s="72"/>
      <c r="CC44" s="73"/>
      <c r="CD44" s="71">
        <v>10166.606999999998</v>
      </c>
      <c r="CE44" s="72"/>
      <c r="CF44" s="72"/>
      <c r="CG44" s="72"/>
      <c r="CH44" s="72"/>
      <c r="CI44" s="72"/>
      <c r="CJ44" s="72"/>
      <c r="CK44" s="72"/>
      <c r="CL44" s="72"/>
      <c r="CM44" s="73"/>
      <c r="CN44" s="99" t="s">
        <v>161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1"/>
    </row>
    <row r="45" spans="1:108" s="26" customFormat="1" ht="66" customHeight="1">
      <c r="A45" s="140" t="s">
        <v>106</v>
      </c>
      <c r="B45" s="141"/>
      <c r="C45" s="141"/>
      <c r="D45" s="141"/>
      <c r="E45" s="141"/>
      <c r="F45" s="141"/>
      <c r="G45" s="141"/>
      <c r="H45" s="141"/>
      <c r="I45" s="142"/>
      <c r="J45" s="22"/>
      <c r="K45" s="143" t="s">
        <v>57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24"/>
      <c r="BI45" s="89" t="s">
        <v>5</v>
      </c>
      <c r="BJ45" s="90"/>
      <c r="BK45" s="90"/>
      <c r="BL45" s="90"/>
      <c r="BM45" s="90"/>
      <c r="BN45" s="90"/>
      <c r="BO45" s="90"/>
      <c r="BP45" s="90"/>
      <c r="BQ45" s="90"/>
      <c r="BR45" s="90"/>
      <c r="BS45" s="91"/>
      <c r="BT45" s="74"/>
      <c r="BU45" s="75"/>
      <c r="BV45" s="75"/>
      <c r="BW45" s="75"/>
      <c r="BX45" s="75"/>
      <c r="BY45" s="75"/>
      <c r="BZ45" s="75"/>
      <c r="CA45" s="75"/>
      <c r="CB45" s="75"/>
      <c r="CC45" s="76"/>
      <c r="CD45" s="74"/>
      <c r="CE45" s="75"/>
      <c r="CF45" s="75"/>
      <c r="CG45" s="75"/>
      <c r="CH45" s="75"/>
      <c r="CI45" s="75"/>
      <c r="CJ45" s="75"/>
      <c r="CK45" s="75"/>
      <c r="CL45" s="75"/>
      <c r="CM45" s="76"/>
      <c r="CN45" s="99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1"/>
    </row>
    <row r="46" spans="1:108" s="26" customFormat="1" ht="30" customHeight="1">
      <c r="A46" s="140" t="s">
        <v>107</v>
      </c>
      <c r="B46" s="141"/>
      <c r="C46" s="141"/>
      <c r="D46" s="141"/>
      <c r="E46" s="141"/>
      <c r="F46" s="141"/>
      <c r="G46" s="141"/>
      <c r="H46" s="141"/>
      <c r="I46" s="142"/>
      <c r="J46" s="22"/>
      <c r="K46" s="143" t="s">
        <v>58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24"/>
      <c r="BI46" s="89" t="s">
        <v>59</v>
      </c>
      <c r="BJ46" s="90"/>
      <c r="BK46" s="90"/>
      <c r="BL46" s="90"/>
      <c r="BM46" s="90"/>
      <c r="BN46" s="90"/>
      <c r="BO46" s="90"/>
      <c r="BP46" s="90"/>
      <c r="BQ46" s="90"/>
      <c r="BR46" s="90"/>
      <c r="BS46" s="91"/>
      <c r="BT46" s="74"/>
      <c r="BU46" s="75"/>
      <c r="BV46" s="75"/>
      <c r="BW46" s="75"/>
      <c r="BX46" s="75"/>
      <c r="BY46" s="75"/>
      <c r="BZ46" s="75"/>
      <c r="CA46" s="75"/>
      <c r="CB46" s="75"/>
      <c r="CC46" s="76"/>
      <c r="CD46" s="74"/>
      <c r="CE46" s="75"/>
      <c r="CF46" s="75"/>
      <c r="CG46" s="75"/>
      <c r="CH46" s="75"/>
      <c r="CI46" s="75"/>
      <c r="CJ46" s="75"/>
      <c r="CK46" s="75"/>
      <c r="CL46" s="75"/>
      <c r="CM46" s="76"/>
      <c r="CN46" s="99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1"/>
    </row>
    <row r="47" spans="1:108" s="26" customFormat="1" ht="111.75" customHeight="1">
      <c r="A47" s="140" t="s">
        <v>108</v>
      </c>
      <c r="B47" s="141"/>
      <c r="C47" s="141"/>
      <c r="D47" s="141"/>
      <c r="E47" s="141"/>
      <c r="F47" s="141"/>
      <c r="G47" s="141"/>
      <c r="H47" s="141"/>
      <c r="I47" s="142"/>
      <c r="J47" s="22"/>
      <c r="K47" s="143" t="s">
        <v>61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24"/>
      <c r="BI47" s="89" t="s">
        <v>5</v>
      </c>
      <c r="BJ47" s="90"/>
      <c r="BK47" s="90"/>
      <c r="BL47" s="90"/>
      <c r="BM47" s="90"/>
      <c r="BN47" s="90"/>
      <c r="BO47" s="90"/>
      <c r="BP47" s="90"/>
      <c r="BQ47" s="90"/>
      <c r="BR47" s="90"/>
      <c r="BS47" s="91"/>
      <c r="BT47" s="74"/>
      <c r="BU47" s="75"/>
      <c r="BV47" s="75"/>
      <c r="BW47" s="75"/>
      <c r="BX47" s="75"/>
      <c r="BY47" s="75"/>
      <c r="BZ47" s="75"/>
      <c r="CA47" s="75"/>
      <c r="CB47" s="75"/>
      <c r="CC47" s="76"/>
      <c r="CD47" s="74"/>
      <c r="CE47" s="75"/>
      <c r="CF47" s="75"/>
      <c r="CG47" s="75"/>
      <c r="CH47" s="75"/>
      <c r="CI47" s="75"/>
      <c r="CJ47" s="75"/>
      <c r="CK47" s="75"/>
      <c r="CL47" s="75"/>
      <c r="CM47" s="76"/>
      <c r="CN47" s="99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1"/>
    </row>
    <row r="48" spans="1:108" s="26" customFormat="1" ht="31.5" customHeight="1">
      <c r="A48" s="140" t="s">
        <v>109</v>
      </c>
      <c r="B48" s="141"/>
      <c r="C48" s="141"/>
      <c r="D48" s="141"/>
      <c r="E48" s="141"/>
      <c r="F48" s="141"/>
      <c r="G48" s="141"/>
      <c r="H48" s="141"/>
      <c r="I48" s="142"/>
      <c r="J48" s="22"/>
      <c r="K48" s="143" t="s">
        <v>110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24"/>
      <c r="BI48" s="89" t="s">
        <v>5</v>
      </c>
      <c r="BJ48" s="90"/>
      <c r="BK48" s="90"/>
      <c r="BL48" s="90"/>
      <c r="BM48" s="90"/>
      <c r="BN48" s="90"/>
      <c r="BO48" s="90"/>
      <c r="BP48" s="90"/>
      <c r="BQ48" s="90"/>
      <c r="BR48" s="90"/>
      <c r="BS48" s="91"/>
      <c r="BT48" s="71">
        <v>4510.2</v>
      </c>
      <c r="BU48" s="72"/>
      <c r="BV48" s="72"/>
      <c r="BW48" s="72"/>
      <c r="BX48" s="72"/>
      <c r="BY48" s="72"/>
      <c r="BZ48" s="72"/>
      <c r="CA48" s="72"/>
      <c r="CB48" s="72"/>
      <c r="CC48" s="73"/>
      <c r="CD48" s="71">
        <v>4827.64106</v>
      </c>
      <c r="CE48" s="72"/>
      <c r="CF48" s="72"/>
      <c r="CG48" s="72"/>
      <c r="CH48" s="72"/>
      <c r="CI48" s="72"/>
      <c r="CJ48" s="72"/>
      <c r="CK48" s="72"/>
      <c r="CL48" s="72"/>
      <c r="CM48" s="73"/>
      <c r="CN48" s="99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1"/>
    </row>
    <row r="49" spans="1:108" s="26" customFormat="1" ht="66.75" customHeight="1">
      <c r="A49" s="140" t="s">
        <v>15</v>
      </c>
      <c r="B49" s="141"/>
      <c r="C49" s="141"/>
      <c r="D49" s="141"/>
      <c r="E49" s="141"/>
      <c r="F49" s="141"/>
      <c r="G49" s="141"/>
      <c r="H49" s="141"/>
      <c r="I49" s="142"/>
      <c r="J49" s="22"/>
      <c r="K49" s="143" t="s">
        <v>25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24"/>
      <c r="BI49" s="89" t="s">
        <v>5</v>
      </c>
      <c r="BJ49" s="90"/>
      <c r="BK49" s="90"/>
      <c r="BL49" s="90"/>
      <c r="BM49" s="90"/>
      <c r="BN49" s="90"/>
      <c r="BO49" s="90"/>
      <c r="BP49" s="90"/>
      <c r="BQ49" s="90"/>
      <c r="BR49" s="90"/>
      <c r="BS49" s="91"/>
      <c r="BT49" s="71">
        <v>14369.78</v>
      </c>
      <c r="BU49" s="72"/>
      <c r="BV49" s="72"/>
      <c r="BW49" s="72"/>
      <c r="BX49" s="72"/>
      <c r="BY49" s="72"/>
      <c r="BZ49" s="72"/>
      <c r="CA49" s="72"/>
      <c r="CB49" s="72"/>
      <c r="CC49" s="73"/>
      <c r="CD49" s="71">
        <v>-35363.346519999905</v>
      </c>
      <c r="CE49" s="72"/>
      <c r="CF49" s="72"/>
      <c r="CG49" s="72"/>
      <c r="CH49" s="72"/>
      <c r="CI49" s="72"/>
      <c r="CJ49" s="72"/>
      <c r="CK49" s="72"/>
      <c r="CL49" s="72"/>
      <c r="CM49" s="73"/>
      <c r="CN49" s="99" t="s">
        <v>129</v>
      </c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1"/>
    </row>
    <row r="50" spans="1:108" s="26" customFormat="1" ht="51" customHeight="1">
      <c r="A50" s="140" t="s">
        <v>16</v>
      </c>
      <c r="B50" s="141"/>
      <c r="C50" s="141"/>
      <c r="D50" s="141"/>
      <c r="E50" s="141"/>
      <c r="F50" s="141"/>
      <c r="G50" s="141"/>
      <c r="H50" s="141"/>
      <c r="I50" s="142"/>
      <c r="J50" s="22"/>
      <c r="K50" s="143" t="s">
        <v>134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24"/>
      <c r="BI50" s="89" t="s">
        <v>5</v>
      </c>
      <c r="BJ50" s="90"/>
      <c r="BK50" s="90"/>
      <c r="BL50" s="90"/>
      <c r="BM50" s="90"/>
      <c r="BN50" s="90"/>
      <c r="BO50" s="90"/>
      <c r="BP50" s="90"/>
      <c r="BQ50" s="90"/>
      <c r="BR50" s="90"/>
      <c r="BS50" s="91"/>
      <c r="BT50" s="71">
        <v>22753.54</v>
      </c>
      <c r="BU50" s="72"/>
      <c r="BV50" s="72"/>
      <c r="BW50" s="72"/>
      <c r="BX50" s="72"/>
      <c r="BY50" s="72"/>
      <c r="BZ50" s="72"/>
      <c r="CA50" s="72"/>
      <c r="CB50" s="72"/>
      <c r="CC50" s="73"/>
      <c r="CD50" s="71">
        <v>22418.51249</v>
      </c>
      <c r="CE50" s="72"/>
      <c r="CF50" s="72"/>
      <c r="CG50" s="72"/>
      <c r="CH50" s="72"/>
      <c r="CI50" s="72"/>
      <c r="CJ50" s="72"/>
      <c r="CK50" s="72"/>
      <c r="CL50" s="72"/>
      <c r="CM50" s="73"/>
      <c r="CN50" s="99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1"/>
    </row>
    <row r="51" spans="1:108" s="26" customFormat="1" ht="72" customHeight="1">
      <c r="A51" s="140" t="s">
        <v>17</v>
      </c>
      <c r="B51" s="141"/>
      <c r="C51" s="141"/>
      <c r="D51" s="141"/>
      <c r="E51" s="141"/>
      <c r="F51" s="141"/>
      <c r="G51" s="141"/>
      <c r="H51" s="141"/>
      <c r="I51" s="142"/>
      <c r="J51" s="22"/>
      <c r="K51" s="143" t="s">
        <v>62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24"/>
      <c r="BI51" s="89" t="s">
        <v>5</v>
      </c>
      <c r="BJ51" s="90"/>
      <c r="BK51" s="90"/>
      <c r="BL51" s="90"/>
      <c r="BM51" s="90"/>
      <c r="BN51" s="90"/>
      <c r="BO51" s="90"/>
      <c r="BP51" s="90"/>
      <c r="BQ51" s="90"/>
      <c r="BR51" s="90"/>
      <c r="BS51" s="91"/>
      <c r="BT51" s="71">
        <v>44464.88</v>
      </c>
      <c r="BU51" s="72"/>
      <c r="BV51" s="72"/>
      <c r="BW51" s="72"/>
      <c r="BX51" s="72"/>
      <c r="BY51" s="72"/>
      <c r="BZ51" s="72"/>
      <c r="CA51" s="72"/>
      <c r="CB51" s="72"/>
      <c r="CC51" s="73"/>
      <c r="CD51" s="71">
        <v>47289.100289999995</v>
      </c>
      <c r="CE51" s="72"/>
      <c r="CF51" s="72"/>
      <c r="CG51" s="72"/>
      <c r="CH51" s="72"/>
      <c r="CI51" s="72"/>
      <c r="CJ51" s="72"/>
      <c r="CK51" s="72"/>
      <c r="CL51" s="72"/>
      <c r="CM51" s="73"/>
      <c r="CN51" s="99" t="s">
        <v>162</v>
      </c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1"/>
    </row>
    <row r="52" spans="1:108" s="26" customFormat="1" ht="48.75" customHeight="1">
      <c r="A52" s="140" t="s">
        <v>7</v>
      </c>
      <c r="B52" s="141"/>
      <c r="C52" s="141"/>
      <c r="D52" s="141"/>
      <c r="E52" s="141"/>
      <c r="F52" s="141"/>
      <c r="G52" s="141"/>
      <c r="H52" s="141"/>
      <c r="I52" s="142"/>
      <c r="J52" s="22"/>
      <c r="K52" s="143" t="s">
        <v>111</v>
      </c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24"/>
      <c r="BI52" s="89" t="s">
        <v>63</v>
      </c>
      <c r="BJ52" s="90"/>
      <c r="BK52" s="90"/>
      <c r="BL52" s="90"/>
      <c r="BM52" s="90"/>
      <c r="BN52" s="90"/>
      <c r="BO52" s="90"/>
      <c r="BP52" s="90"/>
      <c r="BQ52" s="90"/>
      <c r="BR52" s="90"/>
      <c r="BS52" s="91"/>
      <c r="BT52" s="137">
        <v>17.468749</v>
      </c>
      <c r="BU52" s="138"/>
      <c r="BV52" s="138"/>
      <c r="BW52" s="138"/>
      <c r="BX52" s="138"/>
      <c r="BY52" s="138"/>
      <c r="BZ52" s="138"/>
      <c r="CA52" s="138"/>
      <c r="CB52" s="138"/>
      <c r="CC52" s="139"/>
      <c r="CD52" s="137">
        <v>14.533790000000002</v>
      </c>
      <c r="CE52" s="138"/>
      <c r="CF52" s="138"/>
      <c r="CG52" s="138"/>
      <c r="CH52" s="138"/>
      <c r="CI52" s="138"/>
      <c r="CJ52" s="138"/>
      <c r="CK52" s="138"/>
      <c r="CL52" s="138"/>
      <c r="CM52" s="139"/>
      <c r="CN52" s="134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6"/>
    </row>
    <row r="53" spans="1:108" s="26" customFormat="1" ht="69" customHeight="1">
      <c r="A53" s="140" t="s">
        <v>45</v>
      </c>
      <c r="B53" s="141"/>
      <c r="C53" s="141"/>
      <c r="D53" s="141"/>
      <c r="E53" s="141"/>
      <c r="F53" s="141"/>
      <c r="G53" s="141"/>
      <c r="H53" s="141"/>
      <c r="I53" s="142"/>
      <c r="J53" s="22"/>
      <c r="K53" s="143" t="s">
        <v>112</v>
      </c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24"/>
      <c r="BI53" s="89" t="s">
        <v>5</v>
      </c>
      <c r="BJ53" s="90"/>
      <c r="BK53" s="90"/>
      <c r="BL53" s="90"/>
      <c r="BM53" s="90"/>
      <c r="BN53" s="90"/>
      <c r="BO53" s="90"/>
      <c r="BP53" s="90"/>
      <c r="BQ53" s="90"/>
      <c r="BR53" s="90"/>
      <c r="BS53" s="91"/>
      <c r="BT53" s="71">
        <v>2545.4794405632597</v>
      </c>
      <c r="BU53" s="72"/>
      <c r="BV53" s="72"/>
      <c r="BW53" s="72"/>
      <c r="BX53" s="72"/>
      <c r="BY53" s="72"/>
      <c r="BZ53" s="72"/>
      <c r="CA53" s="72"/>
      <c r="CB53" s="72"/>
      <c r="CC53" s="73"/>
      <c r="CD53" s="71">
        <v>3253.7349369985386</v>
      </c>
      <c r="CE53" s="72"/>
      <c r="CF53" s="72"/>
      <c r="CG53" s="72"/>
      <c r="CH53" s="72"/>
      <c r="CI53" s="72"/>
      <c r="CJ53" s="72"/>
      <c r="CK53" s="72"/>
      <c r="CL53" s="72"/>
      <c r="CM53" s="73"/>
      <c r="CN53" s="99" t="s">
        <v>162</v>
      </c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1"/>
    </row>
    <row r="54" spans="1:108" s="26" customFormat="1" ht="70.5" customHeight="1">
      <c r="A54" s="140" t="s">
        <v>26</v>
      </c>
      <c r="B54" s="141"/>
      <c r="C54" s="141"/>
      <c r="D54" s="141"/>
      <c r="E54" s="141"/>
      <c r="F54" s="141"/>
      <c r="G54" s="141"/>
      <c r="H54" s="141"/>
      <c r="I54" s="142"/>
      <c r="J54" s="22"/>
      <c r="K54" s="143" t="s">
        <v>65</v>
      </c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24"/>
      <c r="BI54" s="89" t="s">
        <v>38</v>
      </c>
      <c r="BJ54" s="90"/>
      <c r="BK54" s="90"/>
      <c r="BL54" s="90"/>
      <c r="BM54" s="90"/>
      <c r="BN54" s="90"/>
      <c r="BO54" s="90"/>
      <c r="BP54" s="90"/>
      <c r="BQ54" s="90"/>
      <c r="BR54" s="90"/>
      <c r="BS54" s="91"/>
      <c r="BT54" s="71" t="s">
        <v>38</v>
      </c>
      <c r="BU54" s="72"/>
      <c r="BV54" s="72"/>
      <c r="BW54" s="72"/>
      <c r="BX54" s="72"/>
      <c r="BY54" s="72"/>
      <c r="BZ54" s="72"/>
      <c r="CA54" s="72"/>
      <c r="CB54" s="72"/>
      <c r="CC54" s="73"/>
      <c r="CD54" s="71" t="s">
        <v>38</v>
      </c>
      <c r="CE54" s="72"/>
      <c r="CF54" s="72"/>
      <c r="CG54" s="72"/>
      <c r="CH54" s="72"/>
      <c r="CI54" s="72"/>
      <c r="CJ54" s="72"/>
      <c r="CK54" s="72"/>
      <c r="CL54" s="72"/>
      <c r="CM54" s="73"/>
      <c r="CN54" s="191" t="s">
        <v>38</v>
      </c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3"/>
    </row>
    <row r="55" spans="1:108" s="26" customFormat="1" ht="30" customHeight="1">
      <c r="A55" s="140" t="s">
        <v>6</v>
      </c>
      <c r="B55" s="141"/>
      <c r="C55" s="141"/>
      <c r="D55" s="141"/>
      <c r="E55" s="141"/>
      <c r="F55" s="141"/>
      <c r="G55" s="141"/>
      <c r="H55" s="141"/>
      <c r="I55" s="142"/>
      <c r="J55" s="22"/>
      <c r="K55" s="143" t="s">
        <v>66</v>
      </c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24"/>
      <c r="BI55" s="89" t="s">
        <v>67</v>
      </c>
      <c r="BJ55" s="90"/>
      <c r="BK55" s="90"/>
      <c r="BL55" s="90"/>
      <c r="BM55" s="90"/>
      <c r="BN55" s="90"/>
      <c r="BO55" s="90"/>
      <c r="BP55" s="90"/>
      <c r="BQ55" s="90"/>
      <c r="BR55" s="90"/>
      <c r="BS55" s="91"/>
      <c r="BT55" s="71">
        <v>805</v>
      </c>
      <c r="BU55" s="72"/>
      <c r="BV55" s="72"/>
      <c r="BW55" s="72"/>
      <c r="BX55" s="72"/>
      <c r="BY55" s="72"/>
      <c r="BZ55" s="72"/>
      <c r="CA55" s="72"/>
      <c r="CB55" s="72"/>
      <c r="CC55" s="73"/>
      <c r="CD55" s="71">
        <v>805</v>
      </c>
      <c r="CE55" s="72"/>
      <c r="CF55" s="72"/>
      <c r="CG55" s="72"/>
      <c r="CH55" s="72"/>
      <c r="CI55" s="72"/>
      <c r="CJ55" s="72"/>
      <c r="CK55" s="72"/>
      <c r="CL55" s="72"/>
      <c r="CM55" s="73"/>
      <c r="CN55" s="92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4"/>
    </row>
    <row r="56" spans="1:108" s="26" customFormat="1" ht="28.5" customHeight="1">
      <c r="A56" s="140" t="s">
        <v>68</v>
      </c>
      <c r="B56" s="141"/>
      <c r="C56" s="141"/>
      <c r="D56" s="141"/>
      <c r="E56" s="141"/>
      <c r="F56" s="141"/>
      <c r="G56" s="141"/>
      <c r="H56" s="141"/>
      <c r="I56" s="142"/>
      <c r="J56" s="22"/>
      <c r="K56" s="143" t="s">
        <v>69</v>
      </c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24"/>
      <c r="BI56" s="89" t="s">
        <v>70</v>
      </c>
      <c r="BJ56" s="90"/>
      <c r="BK56" s="90"/>
      <c r="BL56" s="90"/>
      <c r="BM56" s="90"/>
      <c r="BN56" s="90"/>
      <c r="BO56" s="90"/>
      <c r="BP56" s="90"/>
      <c r="BQ56" s="90"/>
      <c r="BR56" s="90"/>
      <c r="BS56" s="91"/>
      <c r="BT56" s="194">
        <v>1331.8</v>
      </c>
      <c r="BU56" s="195"/>
      <c r="BV56" s="195"/>
      <c r="BW56" s="195"/>
      <c r="BX56" s="195"/>
      <c r="BY56" s="195"/>
      <c r="BZ56" s="195"/>
      <c r="CA56" s="195"/>
      <c r="CB56" s="195"/>
      <c r="CC56" s="196"/>
      <c r="CD56" s="194">
        <v>1331.8</v>
      </c>
      <c r="CE56" s="195"/>
      <c r="CF56" s="195"/>
      <c r="CG56" s="195"/>
      <c r="CH56" s="195"/>
      <c r="CI56" s="195"/>
      <c r="CJ56" s="195"/>
      <c r="CK56" s="195"/>
      <c r="CL56" s="195"/>
      <c r="CM56" s="196"/>
      <c r="CN56" s="92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4"/>
    </row>
    <row r="57" spans="1:108" s="26" customFormat="1" ht="34.5" customHeight="1">
      <c r="A57" s="140" t="s">
        <v>119</v>
      </c>
      <c r="B57" s="141"/>
      <c r="C57" s="141"/>
      <c r="D57" s="141"/>
      <c r="E57" s="141"/>
      <c r="F57" s="141"/>
      <c r="G57" s="141"/>
      <c r="H57" s="141"/>
      <c r="I57" s="142"/>
      <c r="J57" s="22"/>
      <c r="K57" s="143" t="s">
        <v>120</v>
      </c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24"/>
      <c r="BI57" s="89" t="s">
        <v>70</v>
      </c>
      <c r="BJ57" s="90"/>
      <c r="BK57" s="90"/>
      <c r="BL57" s="90"/>
      <c r="BM57" s="90"/>
      <c r="BN57" s="90"/>
      <c r="BO57" s="90"/>
      <c r="BP57" s="90"/>
      <c r="BQ57" s="90"/>
      <c r="BR57" s="90"/>
      <c r="BS57" s="91"/>
      <c r="BT57" s="71"/>
      <c r="BU57" s="72"/>
      <c r="BV57" s="72"/>
      <c r="BW57" s="72"/>
      <c r="BX57" s="72"/>
      <c r="BY57" s="72"/>
      <c r="BZ57" s="72"/>
      <c r="CA57" s="72"/>
      <c r="CB57" s="72"/>
      <c r="CC57" s="73"/>
      <c r="CD57" s="71"/>
      <c r="CE57" s="72"/>
      <c r="CF57" s="72"/>
      <c r="CG57" s="72"/>
      <c r="CH57" s="72"/>
      <c r="CI57" s="72"/>
      <c r="CJ57" s="72"/>
      <c r="CK57" s="72"/>
      <c r="CL57" s="72"/>
      <c r="CM57" s="73"/>
      <c r="CN57" s="92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4"/>
    </row>
    <row r="58" spans="1:108" s="26" customFormat="1" ht="30" customHeight="1">
      <c r="A58" s="140" t="s">
        <v>71</v>
      </c>
      <c r="B58" s="141"/>
      <c r="C58" s="141"/>
      <c r="D58" s="141"/>
      <c r="E58" s="141"/>
      <c r="F58" s="141"/>
      <c r="G58" s="141"/>
      <c r="H58" s="141"/>
      <c r="I58" s="142"/>
      <c r="J58" s="22"/>
      <c r="K58" s="143" t="s">
        <v>72</v>
      </c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24"/>
      <c r="BI58" s="89" t="s">
        <v>73</v>
      </c>
      <c r="BJ58" s="90"/>
      <c r="BK58" s="90"/>
      <c r="BL58" s="90"/>
      <c r="BM58" s="90"/>
      <c r="BN58" s="90"/>
      <c r="BO58" s="90"/>
      <c r="BP58" s="90"/>
      <c r="BQ58" s="90"/>
      <c r="BR58" s="90"/>
      <c r="BS58" s="91"/>
      <c r="BT58" s="77">
        <v>91.669</v>
      </c>
      <c r="BU58" s="78"/>
      <c r="BV58" s="78"/>
      <c r="BW58" s="78"/>
      <c r="BX58" s="78"/>
      <c r="BY58" s="78"/>
      <c r="BZ58" s="78"/>
      <c r="CA58" s="78"/>
      <c r="CB58" s="78"/>
      <c r="CC58" s="79"/>
      <c r="CD58" s="77">
        <v>91.669</v>
      </c>
      <c r="CE58" s="78"/>
      <c r="CF58" s="78"/>
      <c r="CG58" s="78"/>
      <c r="CH58" s="78"/>
      <c r="CI58" s="78"/>
      <c r="CJ58" s="78"/>
      <c r="CK58" s="78"/>
      <c r="CL58" s="78"/>
      <c r="CM58" s="79"/>
      <c r="CN58" s="92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4"/>
    </row>
    <row r="59" spans="1:108" s="26" customFormat="1" ht="30" customHeight="1">
      <c r="A59" s="140" t="s">
        <v>121</v>
      </c>
      <c r="B59" s="141"/>
      <c r="C59" s="141"/>
      <c r="D59" s="141"/>
      <c r="E59" s="141"/>
      <c r="F59" s="141"/>
      <c r="G59" s="141"/>
      <c r="H59" s="141"/>
      <c r="I59" s="142"/>
      <c r="J59" s="22"/>
      <c r="K59" s="143" t="s">
        <v>122</v>
      </c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24"/>
      <c r="BI59" s="89" t="s">
        <v>73</v>
      </c>
      <c r="BJ59" s="90"/>
      <c r="BK59" s="90"/>
      <c r="BL59" s="90"/>
      <c r="BM59" s="90"/>
      <c r="BN59" s="90"/>
      <c r="BO59" s="90"/>
      <c r="BP59" s="90"/>
      <c r="BQ59" s="90"/>
      <c r="BR59" s="90"/>
      <c r="BS59" s="91"/>
      <c r="BT59" s="77"/>
      <c r="BU59" s="78"/>
      <c r="BV59" s="78"/>
      <c r="BW59" s="78"/>
      <c r="BX59" s="78"/>
      <c r="BY59" s="78"/>
      <c r="BZ59" s="78"/>
      <c r="CA59" s="78"/>
      <c r="CB59" s="78"/>
      <c r="CC59" s="79"/>
      <c r="CD59" s="77"/>
      <c r="CE59" s="78"/>
      <c r="CF59" s="78"/>
      <c r="CG59" s="78"/>
      <c r="CH59" s="78"/>
      <c r="CI59" s="78"/>
      <c r="CJ59" s="78"/>
      <c r="CK59" s="78"/>
      <c r="CL59" s="78"/>
      <c r="CM59" s="79"/>
      <c r="CN59" s="92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4"/>
    </row>
    <row r="60" spans="1:108" s="26" customFormat="1" ht="30" customHeight="1">
      <c r="A60" s="140" t="s">
        <v>74</v>
      </c>
      <c r="B60" s="141"/>
      <c r="C60" s="141"/>
      <c r="D60" s="141"/>
      <c r="E60" s="141"/>
      <c r="F60" s="141"/>
      <c r="G60" s="141"/>
      <c r="H60" s="141"/>
      <c r="I60" s="142"/>
      <c r="J60" s="22"/>
      <c r="K60" s="143" t="s">
        <v>75</v>
      </c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24"/>
      <c r="BI60" s="89" t="s">
        <v>73</v>
      </c>
      <c r="BJ60" s="90"/>
      <c r="BK60" s="90"/>
      <c r="BL60" s="90"/>
      <c r="BM60" s="90"/>
      <c r="BN60" s="90"/>
      <c r="BO60" s="90"/>
      <c r="BP60" s="90"/>
      <c r="BQ60" s="90"/>
      <c r="BR60" s="90"/>
      <c r="BS60" s="91"/>
      <c r="BT60" s="77">
        <v>5803.8998</v>
      </c>
      <c r="BU60" s="78"/>
      <c r="BV60" s="78"/>
      <c r="BW60" s="78"/>
      <c r="BX60" s="78"/>
      <c r="BY60" s="78"/>
      <c r="BZ60" s="78"/>
      <c r="CA60" s="78"/>
      <c r="CB60" s="78"/>
      <c r="CC60" s="79"/>
      <c r="CD60" s="77">
        <v>5803.8998</v>
      </c>
      <c r="CE60" s="78"/>
      <c r="CF60" s="78"/>
      <c r="CG60" s="78"/>
      <c r="CH60" s="78"/>
      <c r="CI60" s="78"/>
      <c r="CJ60" s="78"/>
      <c r="CK60" s="78"/>
      <c r="CL60" s="78"/>
      <c r="CM60" s="79"/>
      <c r="CN60" s="92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4"/>
    </row>
    <row r="61" spans="1:108" s="26" customFormat="1" ht="30" customHeight="1">
      <c r="A61" s="140" t="s">
        <v>123</v>
      </c>
      <c r="B61" s="141"/>
      <c r="C61" s="141"/>
      <c r="D61" s="141"/>
      <c r="E61" s="141"/>
      <c r="F61" s="141"/>
      <c r="G61" s="141"/>
      <c r="H61" s="141"/>
      <c r="I61" s="142"/>
      <c r="J61" s="22"/>
      <c r="K61" s="143" t="s">
        <v>124</v>
      </c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24"/>
      <c r="BI61" s="89" t="s">
        <v>73</v>
      </c>
      <c r="BJ61" s="90"/>
      <c r="BK61" s="90"/>
      <c r="BL61" s="90"/>
      <c r="BM61" s="90"/>
      <c r="BN61" s="90"/>
      <c r="BO61" s="90"/>
      <c r="BP61" s="90"/>
      <c r="BQ61" s="90"/>
      <c r="BR61" s="90"/>
      <c r="BS61" s="91"/>
      <c r="BT61" s="71"/>
      <c r="BU61" s="72"/>
      <c r="BV61" s="72"/>
      <c r="BW61" s="72"/>
      <c r="BX61" s="72"/>
      <c r="BY61" s="72"/>
      <c r="BZ61" s="72"/>
      <c r="CA61" s="72"/>
      <c r="CB61" s="72"/>
      <c r="CC61" s="73"/>
      <c r="CD61" s="71"/>
      <c r="CE61" s="72"/>
      <c r="CF61" s="72"/>
      <c r="CG61" s="72"/>
      <c r="CH61" s="72"/>
      <c r="CI61" s="72"/>
      <c r="CJ61" s="72"/>
      <c r="CK61" s="72"/>
      <c r="CL61" s="72"/>
      <c r="CM61" s="73"/>
      <c r="CN61" s="92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s="26" customFormat="1" ht="15" customHeight="1">
      <c r="A62" s="140" t="s">
        <v>76</v>
      </c>
      <c r="B62" s="141"/>
      <c r="C62" s="141"/>
      <c r="D62" s="141"/>
      <c r="E62" s="141"/>
      <c r="F62" s="141"/>
      <c r="G62" s="141"/>
      <c r="H62" s="141"/>
      <c r="I62" s="142"/>
      <c r="J62" s="22"/>
      <c r="K62" s="143" t="s">
        <v>77</v>
      </c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24"/>
      <c r="BI62" s="89" t="s">
        <v>78</v>
      </c>
      <c r="BJ62" s="90"/>
      <c r="BK62" s="90"/>
      <c r="BL62" s="90"/>
      <c r="BM62" s="90"/>
      <c r="BN62" s="90"/>
      <c r="BO62" s="90"/>
      <c r="BP62" s="90"/>
      <c r="BQ62" s="90"/>
      <c r="BR62" s="90"/>
      <c r="BS62" s="91"/>
      <c r="BT62" s="194">
        <v>50.84</v>
      </c>
      <c r="BU62" s="195"/>
      <c r="BV62" s="195"/>
      <c r="BW62" s="195"/>
      <c r="BX62" s="195"/>
      <c r="BY62" s="195"/>
      <c r="BZ62" s="195"/>
      <c r="CA62" s="195"/>
      <c r="CB62" s="195"/>
      <c r="CC62" s="196"/>
      <c r="CD62" s="194">
        <v>50.84</v>
      </c>
      <c r="CE62" s="195"/>
      <c r="CF62" s="195"/>
      <c r="CG62" s="195"/>
      <c r="CH62" s="195"/>
      <c r="CI62" s="195"/>
      <c r="CJ62" s="195"/>
      <c r="CK62" s="195"/>
      <c r="CL62" s="195"/>
      <c r="CM62" s="196"/>
      <c r="CN62" s="92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s="26" customFormat="1" ht="36.75" customHeight="1">
      <c r="A63" s="140" t="s">
        <v>125</v>
      </c>
      <c r="B63" s="141"/>
      <c r="C63" s="141"/>
      <c r="D63" s="141"/>
      <c r="E63" s="141"/>
      <c r="F63" s="141"/>
      <c r="G63" s="141"/>
      <c r="H63" s="141"/>
      <c r="I63" s="142"/>
      <c r="J63" s="22"/>
      <c r="K63" s="143" t="s">
        <v>126</v>
      </c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24"/>
      <c r="BI63" s="89" t="s">
        <v>78</v>
      </c>
      <c r="BJ63" s="90"/>
      <c r="BK63" s="90"/>
      <c r="BL63" s="90"/>
      <c r="BM63" s="90"/>
      <c r="BN63" s="90"/>
      <c r="BO63" s="90"/>
      <c r="BP63" s="90"/>
      <c r="BQ63" s="90"/>
      <c r="BR63" s="90"/>
      <c r="BS63" s="91"/>
      <c r="BT63" s="71"/>
      <c r="BU63" s="72"/>
      <c r="BV63" s="72"/>
      <c r="BW63" s="72"/>
      <c r="BX63" s="72"/>
      <c r="BY63" s="72"/>
      <c r="BZ63" s="72"/>
      <c r="CA63" s="72"/>
      <c r="CB63" s="72"/>
      <c r="CC63" s="73"/>
      <c r="CD63" s="71"/>
      <c r="CE63" s="72"/>
      <c r="CF63" s="72"/>
      <c r="CG63" s="72"/>
      <c r="CH63" s="72"/>
      <c r="CI63" s="72"/>
      <c r="CJ63" s="72"/>
      <c r="CK63" s="72"/>
      <c r="CL63" s="72"/>
      <c r="CM63" s="73"/>
      <c r="CN63" s="92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s="26" customFormat="1" ht="24" customHeight="1">
      <c r="A64" s="140" t="s">
        <v>79</v>
      </c>
      <c r="B64" s="141"/>
      <c r="C64" s="141"/>
      <c r="D64" s="141"/>
      <c r="E64" s="141"/>
      <c r="F64" s="141"/>
      <c r="G64" s="141"/>
      <c r="H64" s="141"/>
      <c r="I64" s="142"/>
      <c r="J64" s="22"/>
      <c r="K64" s="143" t="s">
        <v>80</v>
      </c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24"/>
      <c r="BI64" s="89" t="s">
        <v>64</v>
      </c>
      <c r="BJ64" s="90"/>
      <c r="BK64" s="90"/>
      <c r="BL64" s="90"/>
      <c r="BM64" s="90"/>
      <c r="BN64" s="90"/>
      <c r="BO64" s="90"/>
      <c r="BP64" s="90"/>
      <c r="BQ64" s="90"/>
      <c r="BR64" s="90"/>
      <c r="BS64" s="91"/>
      <c r="BT64" s="71">
        <v>4.87</v>
      </c>
      <c r="BU64" s="72"/>
      <c r="BV64" s="72"/>
      <c r="BW64" s="72"/>
      <c r="BX64" s="72"/>
      <c r="BY64" s="72"/>
      <c r="BZ64" s="72"/>
      <c r="CA64" s="72"/>
      <c r="CB64" s="72"/>
      <c r="CC64" s="73"/>
      <c r="CD64" s="71">
        <v>4.87</v>
      </c>
      <c r="CE64" s="72"/>
      <c r="CF64" s="72"/>
      <c r="CG64" s="72"/>
      <c r="CH64" s="72"/>
      <c r="CI64" s="72"/>
      <c r="CJ64" s="72"/>
      <c r="CK64" s="72"/>
      <c r="CL64" s="72"/>
      <c r="CM64" s="73"/>
      <c r="CN64" s="92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s="26" customFormat="1" ht="42.75" customHeight="1">
      <c r="A65" s="140" t="s">
        <v>81</v>
      </c>
      <c r="B65" s="141"/>
      <c r="C65" s="141"/>
      <c r="D65" s="141"/>
      <c r="E65" s="141"/>
      <c r="F65" s="141"/>
      <c r="G65" s="141"/>
      <c r="H65" s="141"/>
      <c r="I65" s="142"/>
      <c r="J65" s="22"/>
      <c r="K65" s="143" t="s">
        <v>82</v>
      </c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24"/>
      <c r="BI65" s="89" t="s">
        <v>5</v>
      </c>
      <c r="BJ65" s="90"/>
      <c r="BK65" s="90"/>
      <c r="BL65" s="90"/>
      <c r="BM65" s="90"/>
      <c r="BN65" s="90"/>
      <c r="BO65" s="90"/>
      <c r="BP65" s="90"/>
      <c r="BQ65" s="90"/>
      <c r="BR65" s="90"/>
      <c r="BS65" s="91"/>
      <c r="BT65" s="71">
        <v>84295.58499999999</v>
      </c>
      <c r="BU65" s="72"/>
      <c r="BV65" s="72"/>
      <c r="BW65" s="72"/>
      <c r="BX65" s="72"/>
      <c r="BY65" s="72"/>
      <c r="BZ65" s="72"/>
      <c r="CA65" s="72"/>
      <c r="CB65" s="72"/>
      <c r="CC65" s="73"/>
      <c r="CD65" s="71">
        <v>82966.55894999999</v>
      </c>
      <c r="CE65" s="72"/>
      <c r="CF65" s="72"/>
      <c r="CG65" s="72"/>
      <c r="CH65" s="72"/>
      <c r="CI65" s="72"/>
      <c r="CJ65" s="72"/>
      <c r="CK65" s="72"/>
      <c r="CL65" s="72"/>
      <c r="CM65" s="73"/>
      <c r="CN65" s="99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1"/>
    </row>
    <row r="66" spans="1:108" s="26" customFormat="1" ht="30" customHeight="1">
      <c r="A66" s="140" t="s">
        <v>83</v>
      </c>
      <c r="B66" s="141"/>
      <c r="C66" s="141"/>
      <c r="D66" s="141"/>
      <c r="E66" s="141"/>
      <c r="F66" s="141"/>
      <c r="G66" s="141"/>
      <c r="H66" s="141"/>
      <c r="I66" s="142"/>
      <c r="J66" s="22"/>
      <c r="K66" s="143" t="s">
        <v>84</v>
      </c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24"/>
      <c r="BI66" s="89" t="s">
        <v>5</v>
      </c>
      <c r="BJ66" s="90"/>
      <c r="BK66" s="90"/>
      <c r="BL66" s="90"/>
      <c r="BM66" s="90"/>
      <c r="BN66" s="90"/>
      <c r="BO66" s="90"/>
      <c r="BP66" s="90"/>
      <c r="BQ66" s="90"/>
      <c r="BR66" s="90"/>
      <c r="BS66" s="91"/>
      <c r="BT66" s="74"/>
      <c r="BU66" s="75"/>
      <c r="BV66" s="75"/>
      <c r="BW66" s="75"/>
      <c r="BX66" s="75"/>
      <c r="BY66" s="75"/>
      <c r="BZ66" s="75"/>
      <c r="CA66" s="75"/>
      <c r="CB66" s="75"/>
      <c r="CC66" s="76"/>
      <c r="CD66" s="74"/>
      <c r="CE66" s="75"/>
      <c r="CF66" s="75"/>
      <c r="CG66" s="75"/>
      <c r="CH66" s="75"/>
      <c r="CI66" s="75"/>
      <c r="CJ66" s="75"/>
      <c r="CK66" s="75"/>
      <c r="CL66" s="75"/>
      <c r="CM66" s="76"/>
      <c r="CN66" s="92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s="26" customFormat="1" ht="45" customHeight="1">
      <c r="A67" s="140" t="s">
        <v>85</v>
      </c>
      <c r="B67" s="141"/>
      <c r="C67" s="141"/>
      <c r="D67" s="141"/>
      <c r="E67" s="141"/>
      <c r="F67" s="141"/>
      <c r="G67" s="141"/>
      <c r="H67" s="141"/>
      <c r="I67" s="142"/>
      <c r="J67" s="22"/>
      <c r="K67" s="143" t="s">
        <v>86</v>
      </c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24"/>
      <c r="BI67" s="89" t="s">
        <v>64</v>
      </c>
      <c r="BJ67" s="90"/>
      <c r="BK67" s="90"/>
      <c r="BL67" s="90"/>
      <c r="BM67" s="90"/>
      <c r="BN67" s="90"/>
      <c r="BO67" s="90"/>
      <c r="BP67" s="90"/>
      <c r="BQ67" s="90"/>
      <c r="BR67" s="90"/>
      <c r="BS67" s="91"/>
      <c r="BT67" s="71" t="s">
        <v>38</v>
      </c>
      <c r="BU67" s="72"/>
      <c r="BV67" s="72"/>
      <c r="BW67" s="72"/>
      <c r="BX67" s="72"/>
      <c r="BY67" s="72"/>
      <c r="BZ67" s="72"/>
      <c r="CA67" s="72"/>
      <c r="CB67" s="72"/>
      <c r="CC67" s="73"/>
      <c r="CD67" s="71" t="s">
        <v>38</v>
      </c>
      <c r="CE67" s="72"/>
      <c r="CF67" s="72"/>
      <c r="CG67" s="72"/>
      <c r="CH67" s="72"/>
      <c r="CI67" s="72"/>
      <c r="CJ67" s="72"/>
      <c r="CK67" s="72"/>
      <c r="CL67" s="72"/>
      <c r="CM67" s="73"/>
      <c r="CN67" s="188" t="s">
        <v>38</v>
      </c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90"/>
    </row>
    <row r="69" s="197" customFormat="1" ht="13.5" customHeight="1">
      <c r="G69" s="197" t="s">
        <v>18</v>
      </c>
    </row>
    <row r="70" spans="1:108" s="197" customFormat="1" ht="58.5" customHeight="1">
      <c r="A70" s="121" t="s">
        <v>87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</row>
    <row r="71" spans="1:108" s="197" customFormat="1" ht="25.5" customHeight="1">
      <c r="A71" s="121" t="s">
        <v>88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</row>
    <row r="72" spans="1:108" s="197" customFormat="1" ht="25.5" customHeight="1">
      <c r="A72" s="121" t="s">
        <v>113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</row>
    <row r="73" spans="1:108" s="197" customFormat="1" ht="25.5" customHeight="1">
      <c r="A73" s="121" t="s">
        <v>89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</row>
    <row r="74" spans="1:108" s="197" customFormat="1" ht="25.5" customHeight="1">
      <c r="A74" s="121" t="s">
        <v>90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</row>
    <row r="75" ht="3" customHeight="1"/>
  </sheetData>
  <sheetProtection/>
  <mergeCells count="328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A18:I18"/>
    <mergeCell ref="K18:BG18"/>
    <mergeCell ref="BI18:BS18"/>
    <mergeCell ref="BT18:CC18"/>
    <mergeCell ref="CD18:CM18"/>
    <mergeCell ref="CN18:DD18"/>
    <mergeCell ref="BI19:BS19"/>
    <mergeCell ref="BT19:CC19"/>
    <mergeCell ref="CD19:CM19"/>
    <mergeCell ref="CN19:DD19"/>
    <mergeCell ref="CN17:DD17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CN22:DD22"/>
    <mergeCell ref="A21:I21"/>
    <mergeCell ref="K21:BG21"/>
    <mergeCell ref="BI21:BS21"/>
    <mergeCell ref="BT21:CC21"/>
    <mergeCell ref="CD21:CM21"/>
    <mergeCell ref="CN21:DD21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CN26:DD26"/>
    <mergeCell ref="A25:I25"/>
    <mergeCell ref="K25:BG25"/>
    <mergeCell ref="BI25:BS25"/>
    <mergeCell ref="BT25:CC25"/>
    <mergeCell ref="CD25:CM25"/>
    <mergeCell ref="CN25:DD25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CN30:DD30"/>
    <mergeCell ref="A29:I29"/>
    <mergeCell ref="K29:BG29"/>
    <mergeCell ref="BI29:BS29"/>
    <mergeCell ref="BT29:CC29"/>
    <mergeCell ref="CD29:CM29"/>
    <mergeCell ref="CN29:DD29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CN34:DD34"/>
    <mergeCell ref="A33:I33"/>
    <mergeCell ref="K33:BG33"/>
    <mergeCell ref="BI33:BS33"/>
    <mergeCell ref="BT33:CC33"/>
    <mergeCell ref="CD33:CM33"/>
    <mergeCell ref="CN33:DD33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CN38:DD38"/>
    <mergeCell ref="A37:I37"/>
    <mergeCell ref="K37:BG37"/>
    <mergeCell ref="BI37:BS37"/>
    <mergeCell ref="BT37:CC37"/>
    <mergeCell ref="CD37:CM37"/>
    <mergeCell ref="CN37:DD37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CN42:DD42"/>
    <mergeCell ref="A41:I41"/>
    <mergeCell ref="K41:BG41"/>
    <mergeCell ref="BI41:BS41"/>
    <mergeCell ref="BT41:CC41"/>
    <mergeCell ref="CD41:CM41"/>
    <mergeCell ref="CN41:DD41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CN46:DD46"/>
    <mergeCell ref="A45:I45"/>
    <mergeCell ref="K45:BG45"/>
    <mergeCell ref="BI45:BS45"/>
    <mergeCell ref="BT45:CC45"/>
    <mergeCell ref="CD45:CM45"/>
    <mergeCell ref="CN45:DD45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CN50:DD50"/>
    <mergeCell ref="A49:I49"/>
    <mergeCell ref="K49:BG49"/>
    <mergeCell ref="BI49:BS49"/>
    <mergeCell ref="BT49:CC49"/>
    <mergeCell ref="CD49:CM49"/>
    <mergeCell ref="CN49:DD49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CN54:DD54"/>
    <mergeCell ref="A53:I53"/>
    <mergeCell ref="K53:BG53"/>
    <mergeCell ref="BI53:BS53"/>
    <mergeCell ref="BT53:CC53"/>
    <mergeCell ref="CD53:CM53"/>
    <mergeCell ref="CN53:DD53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CN58:DD58"/>
    <mergeCell ref="A57:I57"/>
    <mergeCell ref="K57:BG57"/>
    <mergeCell ref="BI57:BS57"/>
    <mergeCell ref="BT57:CC57"/>
    <mergeCell ref="CD57:CM57"/>
    <mergeCell ref="CN57:DD57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CN62:DD62"/>
    <mergeCell ref="A61:I61"/>
    <mergeCell ref="K61:BG61"/>
    <mergeCell ref="BI61:BS61"/>
    <mergeCell ref="BT61:CC61"/>
    <mergeCell ref="CD61:CM61"/>
    <mergeCell ref="CN61:DD61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A65:I65"/>
    <mergeCell ref="K65:BG65"/>
    <mergeCell ref="BI65:BS65"/>
    <mergeCell ref="BT65:CC65"/>
    <mergeCell ref="CD65:CM65"/>
    <mergeCell ref="CN65:DD65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70:DD70"/>
    <mergeCell ref="A71:DD71"/>
    <mergeCell ref="A72:DD72"/>
    <mergeCell ref="A73:DD73"/>
    <mergeCell ref="A74:DD74"/>
    <mergeCell ref="A67:I67"/>
    <mergeCell ref="K67:BG67"/>
    <mergeCell ref="BI67:BS67"/>
    <mergeCell ref="BT67:CC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Svetlana.Gribkova2@evraz.com</cp:lastModifiedBy>
  <cp:lastPrinted>2019-03-29T06:02:40Z</cp:lastPrinted>
  <dcterms:created xsi:type="dcterms:W3CDTF">2010-05-19T10:50:44Z</dcterms:created>
  <dcterms:modified xsi:type="dcterms:W3CDTF">2023-03-30T09:51:35Z</dcterms:modified>
  <cp:category/>
  <cp:version/>
  <cp:contentType/>
  <cp:contentStatus/>
</cp:coreProperties>
</file>