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15" windowHeight="9780" activeTab="0"/>
  </bookViews>
  <sheets>
    <sheet name="стр.1_3 (2021)" sheetId="1" r:id="rId1"/>
    <sheet name="стр.1_3 (2019)" sheetId="2" state="hidden" r:id="rId2"/>
    <sheet name="стр.1_3 (2018)" sheetId="3" state="hidden" r:id="rId3"/>
    <sheet name="стр.1_3 (2017)" sheetId="4" state="hidden" r:id="rId4"/>
  </sheets>
  <externalReferences>
    <externalReference r:id="rId7"/>
  </externalReferences>
  <definedNames>
    <definedName name="_xlfn.IFERROR" hidden="1">#NAME?</definedName>
    <definedName name="_xlnm.Print_Area" localSheetId="3">'стр.1_3 (2017)'!$A$1:$BW$74</definedName>
    <definedName name="_xlnm.Print_Area" localSheetId="2">'стр.1_3 (2018)'!$A$1:$BW$74</definedName>
    <definedName name="_xlnm.Print_Area" localSheetId="1">'стр.1_3 (2019)'!$A$1:$BW$74</definedName>
    <definedName name="_xlnm.Print_Area" localSheetId="0">'стр.1_3 (2021)'!$A$1:$BW$74</definedName>
  </definedNames>
  <calcPr fullCalcOnLoad="1"/>
</workbook>
</file>

<file path=xl/comments2.xml><?xml version="1.0" encoding="utf-8"?>
<comments xmlns="http://schemas.openxmlformats.org/spreadsheetml/2006/main">
  <authors>
    <author>Evgenia.Negrobova@evraz.com</author>
    <author>Daria.Gofferberg@evraz.com</author>
  </authors>
  <commentList>
    <comment ref="BV42" authorId="0">
      <text>
        <r>
          <rPr>
            <b/>
            <sz val="9"/>
            <rFont val="Tahoma"/>
            <family val="2"/>
          </rPr>
          <t xml:space="preserve">поправила, нормально так ?? </t>
        </r>
      </text>
    </comment>
    <comment ref="BU65" authorId="1">
      <text>
        <r>
          <rPr>
            <b/>
            <sz val="9"/>
            <rFont val="Tahoma"/>
            <family val="2"/>
          </rPr>
          <t>по отчету?</t>
        </r>
      </text>
    </comment>
  </commentList>
</comments>
</file>

<file path=xl/sharedStrings.xml><?xml version="1.0" encoding="utf-8"?>
<sst xmlns="http://schemas.openxmlformats.org/spreadsheetml/2006/main" count="816" uniqueCount="165">
  <si>
    <t>Показатель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</si>
  <si>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</si>
  <si>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</si>
  <si>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</si>
  <si>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</si>
  <si>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</si>
  <si>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</si>
  <si>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</si>
  <si>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</si>
  <si>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</si>
  <si>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</si>
  <si>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</si>
  <si>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</si>
  <si>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</si>
  <si>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</si>
  <si>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</si>
  <si>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</si>
  <si>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</si>
  <si>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</si>
  <si>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</si>
  <si>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</si>
  <si>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</si>
  <si>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</si>
  <si>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</si>
  <si>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</si>
  <si>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</si>
  <si>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</si>
  <si>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</si>
  <si>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</si>
  <si>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</si>
  <si>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</si>
  <si>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</si>
  <si>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</si>
  <si>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</si>
  <si>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</si>
  <si>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</si>
  <si>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</si>
  <si>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</si>
  <si>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</si>
  <si>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</si>
  <si>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</si>
  <si>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</si>
  <si>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</si>
  <si>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</si>
  <si>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</si>
  <si>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</si>
  <si>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</si>
  <si>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</si>
  <si>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</si>
  <si>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</si>
  <si>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</si>
  <si>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</si>
  <si>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</si>
  <si>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</si>
  <si>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</si>
  <si>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</si>
  <si>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</si>
  <si>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</si>
  <si>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</si>
  <si>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</si>
  <si>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</si>
  <si>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</si>
  <si>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</si>
  <si>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</si>
  <si>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</si>
  <si>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</si>
  <si>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</si>
  <si>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</si>
  <si>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</si>
  <si>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</si>
  <si>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</si>
  <si>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</si>
  <si>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</si>
  <si>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</si>
  <si>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</si>
  <si>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</si>
  <si>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</si>
  <si>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</si>
  <si>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</si>
  <si>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</si>
  <si>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</si>
  <si>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</si>
  <si>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</si>
  <si>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</si>
  <si>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</si>
  <si>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</si>
  <si>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</si>
  <si>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</si>
  <si>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</si>
  <si>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</si>
  <si>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</si>
  <si>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</si>
  <si>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</si>
  <si>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</si>
  <si>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</si>
  <si>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</si>
  <si>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</si>
  <si>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</si>
  <si>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</si>
  <si>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</si>
  <si>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</si>
  <si>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</si>
  <si>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</si>
  <si>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"ЕвразЭнергоТранс"</t>
  </si>
  <si>
    <t>4217084532</t>
  </si>
  <si>
    <t>421701001</t>
  </si>
  <si>
    <t>2.n</t>
  </si>
  <si>
    <t>в том числе трансформаторная мощность подстанций на i уровне напряжения</t>
  </si>
  <si>
    <t>3.n</t>
  </si>
  <si>
    <t>в том числе количество условных единиц по линиям электропередач на i уровне напряжения</t>
  </si>
  <si>
    <t>4.n</t>
  </si>
  <si>
    <t>в том числе количество условных единиц по подстанциям на i уровне напряжения</t>
  </si>
  <si>
    <t>5.n</t>
  </si>
  <si>
    <t>в том числе длина линий электропередач на i уровне напряжения</t>
  </si>
  <si>
    <t>2015</t>
  </si>
  <si>
    <t>2019</t>
  </si>
  <si>
    <t>Прочие подконтрольные расходы
(с расшифровкой)</t>
  </si>
  <si>
    <t xml:space="preserve">расходы на оплату работ (услуг) непроизводственного характера, выполняемых (оказываемых) по договорам, заключенным с организациями,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и иных услуг (определяются в соответствии с пунктом 30 настоящего документа);
</t>
  </si>
  <si>
    <t>расходы на оплату работ (услуг) непроизводственного характера</t>
  </si>
  <si>
    <t>оплата работ и услуг сторонних организаций</t>
  </si>
  <si>
    <t>другие прочие расходы</t>
  </si>
  <si>
    <t>прочие неподконтрольные расходы (электроэнергия и теплоэнергия на хоз.нужды)</t>
  </si>
  <si>
    <t>1.1.1.1.1.</t>
  </si>
  <si>
    <t>1.1.1.2.1</t>
  </si>
  <si>
    <t>Справочно: расходы на ремонт, всего (пункт 1.1.1.1.1 + пункт 1.1.1.2.1 + пункт 1.1.2.1)</t>
  </si>
  <si>
    <t>план *</t>
  </si>
  <si>
    <t xml:space="preserve">факт ** </t>
  </si>
  <si>
    <t>Примечание ***</t>
  </si>
  <si>
    <t>в том числе прочие расходы
 (с расшифровкой)****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</si>
  <si>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</si>
  <si>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</si>
  <si>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</si>
  <si>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</si>
  <si>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</si>
  <si>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</si>
  <si>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2017 год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</si>
  <si>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деятельности, за 2017г.</t>
    </r>
  </si>
  <si>
    <t>В связи с производственной необходимостью для обеспечения надежности электроснабжения потребителей Общества объем ремонтных работ был увеличен</t>
  </si>
  <si>
    <t>За счет утверждения плановых расходов ниже фактической потребности Общества</t>
  </si>
  <si>
    <t>За счет увеличения финансирования из амортизаци</t>
  </si>
  <si>
    <t xml:space="preserve">Увеличение налогооблагаемой базы </t>
  </si>
  <si>
    <t xml:space="preserve">За счет превышения фактической цены на покупку потерь над утвержденной </t>
  </si>
  <si>
    <t>Превышение рыночной цены электроэнергии над утвержденной</t>
  </si>
  <si>
    <t>НВВ</t>
  </si>
  <si>
    <t>В связи с распределением средств с прошлых периодов для сглаживания роста тарифов.</t>
  </si>
  <si>
    <t>За счет ввода ОС, предусмотренных ИП и не включенных при утверждении амортизации</t>
  </si>
  <si>
    <t>2018 год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</si>
  <si>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деятельности, за 2018г.</t>
    </r>
  </si>
  <si>
    <t>2019 год</t>
  </si>
  <si>
    <t>В основном за счет превышения расходов на амортизацию</t>
  </si>
  <si>
    <t>За счет превышения фактической цены на покупку потерь над утвержденной и увеличения объема</t>
  </si>
  <si>
    <t>объем добавила</t>
  </si>
  <si>
    <t>За счет недофинансирования инвестиционной программы</t>
  </si>
  <si>
    <t>Итого выручка по НВВ</t>
  </si>
  <si>
    <t>2020</t>
  </si>
  <si>
    <t>2024</t>
  </si>
  <si>
    <t>За счет превышения фактической цены на покупку потерь над утвержденной</t>
  </si>
  <si>
    <t>2021 год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</si>
  <si>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деятельности, за 2021г.</t>
    </r>
  </si>
  <si>
    <t>Рост налооблагаемой базы</t>
  </si>
  <si>
    <t>За счет ввода ОС, предусмотренных ИП (амортизация учитывается в след. периоде регулирования)</t>
  </si>
  <si>
    <t>Рост налога на имущество (см. п.1.2.6)</t>
  </si>
  <si>
    <t>Перераспределение источников финансирования ИП (см. п.1.2.6)</t>
  </si>
  <si>
    <t>Здесь и ниже по подпунктам 1.1.3:
фактическая необходимость выше установленного планового уровня (перераспределение с др. статей подконтрольных расходов)</t>
  </si>
  <si>
    <t>В связи с распределением средств с прошлых периодов для сглаживания роста тарифов по плану; по факту - недополученные расходы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</si>
</sst>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\ #,##0_р_._-;\-\ #,##0_р_._-;_-\ &quot;-&quot;_р_._-;_-@_-"/>
    <numFmt numFmtId="175" formatCode="0.000"/>
    <numFmt numFmtId="176" formatCode="0.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#,##0.0"/>
    <numFmt numFmtId="180" formatCode="#,##0.000"/>
    <numFmt numFmtId="181" formatCode="#,##0.0000"/>
    <numFmt numFmtId="182" formatCode="_-* #,##0.0_р_._-;\-* #,##0.0_р_._-;_-* &quot;-&quot;??_р_._-;_-@_-"/>
    <numFmt numFmtId="183" formatCode="_-* #,##0_р_._-;\-* #,##0_р_._-;_-* &quot;-&quot;??_р_._-;_-@_-"/>
    <numFmt numFmtId="184" formatCode="0.0%"/>
    <numFmt numFmtId="185" formatCode="#,##0.00000"/>
    <numFmt numFmtId="186" formatCode="_-* #,##0_р_._-;\-\ #,##0_р_._-;_-* &quot;-&quot;??_р_._-;_-@_-"/>
    <numFmt numFmtId="187" formatCode="_-* #,##0\ _₽_-;\-* #,##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0"/>
      <color indexed="9"/>
      <name val="Times New Roman"/>
      <family val="1"/>
    </font>
    <font>
      <b/>
      <sz val="10.5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3" fontId="5" fillId="0" borderId="10" xfId="0" applyNumberFormat="1" applyFont="1" applyFill="1" applyBorder="1" applyAlignment="1">
      <alignment horizontal="center" vertical="center"/>
    </xf>
    <xf numFmtId="10" fontId="1" fillId="0" borderId="0" xfId="56" applyNumberFormat="1" applyFont="1" applyBorder="1" applyAlignment="1">
      <alignment vertical="center"/>
    </xf>
    <xf numFmtId="10" fontId="2" fillId="0" borderId="0" xfId="56" applyNumberFormat="1" applyFont="1" applyBorder="1" applyAlignment="1">
      <alignment vertical="center"/>
    </xf>
    <xf numFmtId="10" fontId="3" fillId="0" borderId="0" xfId="56" applyNumberFormat="1" applyFont="1" applyBorder="1" applyAlignment="1">
      <alignment vertical="center"/>
    </xf>
    <xf numFmtId="10" fontId="5" fillId="0" borderId="0" xfId="56" applyNumberFormat="1" applyFont="1" applyBorder="1" applyAlignment="1">
      <alignment vertical="center"/>
    </xf>
    <xf numFmtId="10" fontId="1" fillId="0" borderId="0" xfId="56" applyNumberFormat="1" applyFont="1" applyAlignment="1">
      <alignment/>
    </xf>
    <xf numFmtId="10" fontId="1" fillId="0" borderId="0" xfId="56" applyNumberFormat="1" applyFont="1" applyAlignment="1">
      <alignment wrapText="1"/>
    </xf>
    <xf numFmtId="9" fontId="5" fillId="0" borderId="0" xfId="56" applyNumberFormat="1" applyFont="1" applyFill="1" applyBorder="1" applyAlignment="1">
      <alignment vertical="center"/>
    </xf>
    <xf numFmtId="9" fontId="5" fillId="0" borderId="0" xfId="56" applyNumberFormat="1" applyFont="1" applyBorder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173" fontId="2" fillId="0" borderId="0" xfId="60" applyFont="1" applyBorder="1" applyAlignment="1">
      <alignment vertical="center"/>
    </xf>
    <xf numFmtId="3" fontId="44" fillId="0" borderId="10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left" vertical="center" wrapText="1"/>
    </xf>
    <xf numFmtId="183" fontId="2" fillId="0" borderId="0" xfId="60" applyNumberFormat="1" applyFont="1" applyAlignment="1">
      <alignment/>
    </xf>
    <xf numFmtId="183" fontId="2" fillId="0" borderId="0" xfId="60" applyNumberFormat="1" applyFont="1" applyFill="1" applyAlignment="1">
      <alignment/>
    </xf>
    <xf numFmtId="183" fontId="2" fillId="0" borderId="0" xfId="0" applyNumberFormat="1" applyFont="1" applyAlignment="1">
      <alignment/>
    </xf>
    <xf numFmtId="173" fontId="5" fillId="0" borderId="0" xfId="60" applyFont="1" applyFill="1" applyAlignment="1">
      <alignment horizontal="center" wrapText="1"/>
    </xf>
    <xf numFmtId="173" fontId="5" fillId="0" borderId="0" xfId="60" applyFont="1" applyFill="1" applyAlignment="1">
      <alignment/>
    </xf>
    <xf numFmtId="185" fontId="2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173" fontId="7" fillId="0" borderId="0" xfId="60" applyFont="1" applyBorder="1" applyAlignment="1">
      <alignment vertical="center"/>
    </xf>
    <xf numFmtId="4" fontId="2" fillId="0" borderId="0" xfId="0" applyNumberFormat="1" applyFont="1" applyAlignment="1">
      <alignment/>
    </xf>
    <xf numFmtId="0" fontId="44" fillId="0" borderId="10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/>
    </xf>
    <xf numFmtId="185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183" fontId="2" fillId="0" borderId="0" xfId="0" applyNumberFormat="1" applyFont="1" applyFill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 wrapText="1"/>
    </xf>
    <xf numFmtId="3" fontId="5" fillId="35" borderId="12" xfId="0" applyNumberFormat="1" applyFont="1" applyFill="1" applyBorder="1" applyAlignment="1">
      <alignment horizontal="center" vertical="center" wrapText="1"/>
    </xf>
    <xf numFmtId="3" fontId="5" fillId="35" borderId="12" xfId="0" applyNumberFormat="1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4" fontId="5" fillId="35" borderId="12" xfId="0" applyNumberFormat="1" applyFont="1" applyFill="1" applyBorder="1" applyAlignment="1">
      <alignment horizontal="center" vertical="center" wrapText="1"/>
    </xf>
    <xf numFmtId="180" fontId="5" fillId="35" borderId="12" xfId="0" applyNumberFormat="1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/>
    </xf>
    <xf numFmtId="3" fontId="5" fillId="35" borderId="10" xfId="0" applyNumberFormat="1" applyFont="1" applyFill="1" applyBorder="1" applyAlignment="1">
      <alignment horizontal="center" vertical="center" wrapText="1"/>
    </xf>
    <xf numFmtId="3" fontId="44" fillId="35" borderId="10" xfId="0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44" fillId="35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49" fontId="5" fillId="35" borderId="13" xfId="0" applyNumberFormat="1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justify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6" xfId="0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0.44.234\pto\&#1040;&#1085;&#1072;&#1083;&#1080;&#1079;\&#1040;&#1085;&#1072;&#1083;&#1080;&#1079;%202019&#1075;\&#1045;&#1069;&#1058;\&#1054;&#1090;&#1082;&#1083;&#1086;&#1085;&#1077;&#1085;&#1080;&#1077;%20&#1073;&#1102;&#1076;&#1078;&#1077;&#1090;,%20&#1091;&#1090;&#1074;.,%20&#1092;&#1072;&#1082;&#1090;\4%20&#1082;&#1074;&#1072;&#1088;&#1090;&#1072;&#1083;\&#1040;&#1085;&#1072;&#1083;&#1080;&#1079;%20&#1086;&#1090;&#1082;&#1083;&#1086;&#1085;&#1077;&#1085;&#1080;&#1103;%20&#1091;&#1090;&#1074;.,%20&#1092;&#1072;&#1082;&#1090;,%20&#1073;&#1102;&#1076;&#1078;&#1077;&#1090;%20&#1079;&#1072;%204%20&#1082;&#1074;&#1072;&#1088;&#1090;&#1072;&#1083;%202019&#1075;%20-%20&#1076;&#1083;&#1103;%20&#1056;&#1069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ЭТ_КО "/>
      <sheetName val="ЕЭТ_СО"/>
    </sheetNames>
    <sheetDataSet>
      <sheetData sheetId="0">
        <row r="104">
          <cell r="O104">
            <v>1265686.2613553142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W81"/>
  <sheetViews>
    <sheetView tabSelected="1" view="pageBreakPreview" zoomScaleSheetLayoutView="100" zoomScalePageLayoutView="0" workbookViewId="0" topLeftCell="A1">
      <selection activeCell="BU58" sqref="BU58:BU60"/>
    </sheetView>
  </sheetViews>
  <sheetFormatPr defaultColWidth="9.00390625" defaultRowHeight="15" customHeight="1"/>
  <cols>
    <col min="1" max="6" width="0.875" style="33" customWidth="1"/>
    <col min="7" max="7" width="1.25" style="33" customWidth="1"/>
    <col min="8" max="70" width="0.875" style="33" customWidth="1"/>
    <col min="71" max="71" width="1.25" style="33" customWidth="1"/>
    <col min="72" max="72" width="12.75390625" style="33" customWidth="1"/>
    <col min="73" max="73" width="12.875" style="33" customWidth="1"/>
    <col min="74" max="74" width="39.625" style="33" customWidth="1"/>
    <col min="75" max="75" width="0.875" style="56" customWidth="1"/>
    <col min="76" max="16384" width="9.125" style="33" customWidth="1"/>
  </cols>
  <sheetData>
    <row r="1" spans="67:75" s="32" customFormat="1" ht="12" customHeight="1">
      <c r="BO1" s="32" t="s">
        <v>81</v>
      </c>
      <c r="BW1" s="55"/>
    </row>
    <row r="2" spans="67:75" s="32" customFormat="1" ht="12" customHeight="1">
      <c r="BO2" s="32" t="s">
        <v>24</v>
      </c>
      <c r="BW2" s="55"/>
    </row>
    <row r="3" spans="67:75" s="32" customFormat="1" ht="12" customHeight="1">
      <c r="BO3" s="32" t="s">
        <v>25</v>
      </c>
      <c r="BW3" s="55"/>
    </row>
    <row r="4" ht="21" customHeight="1"/>
    <row r="5" spans="1:75" s="58" customFormat="1" ht="14.25" customHeight="1">
      <c r="A5" s="108" t="s">
        <v>15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57"/>
    </row>
    <row r="6" spans="1:75" s="58" customFormat="1" ht="14.25" customHeight="1">
      <c r="A6" s="108" t="s">
        <v>16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57"/>
    </row>
    <row r="7" spans="1:75" s="58" customFormat="1" ht="14.25" customHeight="1">
      <c r="A7" s="108" t="s">
        <v>82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57"/>
    </row>
    <row r="8" spans="1:75" s="58" customFormat="1" ht="14.25" customHeight="1">
      <c r="A8" s="108" t="s">
        <v>101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57"/>
    </row>
    <row r="9" ht="21" customHeight="1"/>
    <row r="10" spans="3:73" ht="15">
      <c r="C10" s="59" t="s">
        <v>26</v>
      </c>
      <c r="D10" s="59"/>
      <c r="AG10" s="109" t="s">
        <v>103</v>
      </c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</row>
    <row r="11" spans="3:66" ht="15">
      <c r="C11" s="59" t="s">
        <v>27</v>
      </c>
      <c r="D11" s="59"/>
      <c r="J11" s="110" t="s">
        <v>104</v>
      </c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</row>
    <row r="12" spans="3:66" ht="15">
      <c r="C12" s="59" t="s">
        <v>28</v>
      </c>
      <c r="D12" s="59"/>
      <c r="J12" s="98" t="s">
        <v>105</v>
      </c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</row>
    <row r="13" spans="3:73" ht="15">
      <c r="C13" s="59" t="s">
        <v>29</v>
      </c>
      <c r="D13" s="59"/>
      <c r="AQ13" s="99" t="s">
        <v>154</v>
      </c>
      <c r="AR13" s="99"/>
      <c r="AS13" s="99"/>
      <c r="AT13" s="99"/>
      <c r="AU13" s="99"/>
      <c r="AV13" s="99"/>
      <c r="AW13" s="99"/>
      <c r="AX13" s="99"/>
      <c r="AY13" s="100" t="s">
        <v>30</v>
      </c>
      <c r="AZ13" s="100"/>
      <c r="BA13" s="99" t="s">
        <v>155</v>
      </c>
      <c r="BB13" s="99"/>
      <c r="BC13" s="99"/>
      <c r="BD13" s="99"/>
      <c r="BE13" s="99"/>
      <c r="BF13" s="99"/>
      <c r="BG13" s="99"/>
      <c r="BH13" s="99"/>
      <c r="BI13" s="33" t="s">
        <v>31</v>
      </c>
      <c r="BU13" s="60"/>
    </row>
    <row r="14" spans="72:73" ht="15" customHeight="1">
      <c r="BT14" s="61"/>
      <c r="BU14" s="62"/>
    </row>
    <row r="15" spans="1:75" s="18" customFormat="1" ht="13.5">
      <c r="A15" s="101" t="s">
        <v>23</v>
      </c>
      <c r="B15" s="102"/>
      <c r="C15" s="102"/>
      <c r="D15" s="102"/>
      <c r="E15" s="102"/>
      <c r="F15" s="102"/>
      <c r="G15" s="102"/>
      <c r="H15" s="102"/>
      <c r="I15" s="103"/>
      <c r="J15" s="107" t="s">
        <v>0</v>
      </c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3"/>
      <c r="BI15" s="101" t="s">
        <v>32</v>
      </c>
      <c r="BJ15" s="102"/>
      <c r="BK15" s="102"/>
      <c r="BL15" s="102"/>
      <c r="BM15" s="102"/>
      <c r="BN15" s="102"/>
      <c r="BO15" s="102"/>
      <c r="BP15" s="102"/>
      <c r="BQ15" s="102"/>
      <c r="BR15" s="102"/>
      <c r="BS15" s="103"/>
      <c r="BT15" s="84" t="s">
        <v>157</v>
      </c>
      <c r="BU15" s="85"/>
      <c r="BV15" s="96" t="s">
        <v>127</v>
      </c>
      <c r="BW15" s="19"/>
    </row>
    <row r="16" spans="1:75" s="18" customFormat="1" ht="13.5">
      <c r="A16" s="104"/>
      <c r="B16" s="105"/>
      <c r="C16" s="105"/>
      <c r="D16" s="105"/>
      <c r="E16" s="105"/>
      <c r="F16" s="105"/>
      <c r="G16" s="105"/>
      <c r="H16" s="105"/>
      <c r="I16" s="106"/>
      <c r="J16" s="104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6"/>
      <c r="BI16" s="104"/>
      <c r="BJ16" s="105"/>
      <c r="BK16" s="105"/>
      <c r="BL16" s="105"/>
      <c r="BM16" s="105"/>
      <c r="BN16" s="105"/>
      <c r="BO16" s="105"/>
      <c r="BP16" s="105"/>
      <c r="BQ16" s="105"/>
      <c r="BR16" s="105"/>
      <c r="BS16" s="106"/>
      <c r="BT16" s="15" t="s">
        <v>125</v>
      </c>
      <c r="BU16" s="15" t="s">
        <v>126</v>
      </c>
      <c r="BV16" s="97"/>
      <c r="BW16" s="19"/>
    </row>
    <row r="17" spans="1:75" s="18" customFormat="1" ht="15" customHeight="1">
      <c r="A17" s="80" t="s">
        <v>1</v>
      </c>
      <c r="B17" s="81"/>
      <c r="C17" s="81"/>
      <c r="D17" s="81"/>
      <c r="E17" s="81"/>
      <c r="F17" s="81"/>
      <c r="G17" s="81"/>
      <c r="H17" s="81"/>
      <c r="I17" s="82"/>
      <c r="J17" s="15"/>
      <c r="K17" s="83" t="s">
        <v>33</v>
      </c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16"/>
      <c r="BI17" s="84" t="s">
        <v>34</v>
      </c>
      <c r="BJ17" s="85"/>
      <c r="BK17" s="85"/>
      <c r="BL17" s="85"/>
      <c r="BM17" s="85"/>
      <c r="BN17" s="85"/>
      <c r="BO17" s="85"/>
      <c r="BP17" s="85"/>
      <c r="BQ17" s="85"/>
      <c r="BR17" s="85"/>
      <c r="BS17" s="86"/>
      <c r="BT17" s="15" t="s">
        <v>34</v>
      </c>
      <c r="BU17" s="15" t="s">
        <v>34</v>
      </c>
      <c r="BV17" s="34" t="s">
        <v>34</v>
      </c>
      <c r="BW17" s="19"/>
    </row>
    <row r="18" spans="1:75" s="18" customFormat="1" ht="25.5" customHeight="1">
      <c r="A18" s="87" t="s">
        <v>3</v>
      </c>
      <c r="B18" s="88"/>
      <c r="C18" s="88"/>
      <c r="D18" s="88"/>
      <c r="E18" s="88"/>
      <c r="F18" s="88"/>
      <c r="G18" s="88"/>
      <c r="H18" s="88"/>
      <c r="I18" s="89"/>
      <c r="J18" s="65"/>
      <c r="K18" s="90" t="s">
        <v>83</v>
      </c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66"/>
      <c r="BI18" s="91" t="s">
        <v>2</v>
      </c>
      <c r="BJ18" s="92"/>
      <c r="BK18" s="92"/>
      <c r="BL18" s="92"/>
      <c r="BM18" s="92"/>
      <c r="BN18" s="92"/>
      <c r="BO18" s="92"/>
      <c r="BP18" s="92"/>
      <c r="BQ18" s="92"/>
      <c r="BR18" s="92"/>
      <c r="BS18" s="93"/>
      <c r="BT18" s="67">
        <v>1151971.394894151</v>
      </c>
      <c r="BU18" s="67">
        <v>1087732.5261600001</v>
      </c>
      <c r="BV18" s="68"/>
      <c r="BW18" s="19"/>
    </row>
    <row r="19" spans="1:75" s="18" customFormat="1" ht="27.75" customHeight="1">
      <c r="A19" s="87" t="s">
        <v>4</v>
      </c>
      <c r="B19" s="88"/>
      <c r="C19" s="88"/>
      <c r="D19" s="88"/>
      <c r="E19" s="88"/>
      <c r="F19" s="88"/>
      <c r="G19" s="88"/>
      <c r="H19" s="88"/>
      <c r="I19" s="89"/>
      <c r="J19" s="65"/>
      <c r="K19" s="90" t="s">
        <v>84</v>
      </c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66"/>
      <c r="BI19" s="91" t="s">
        <v>2</v>
      </c>
      <c r="BJ19" s="92"/>
      <c r="BK19" s="92"/>
      <c r="BL19" s="92"/>
      <c r="BM19" s="92"/>
      <c r="BN19" s="92"/>
      <c r="BO19" s="92"/>
      <c r="BP19" s="92"/>
      <c r="BQ19" s="92"/>
      <c r="BR19" s="92"/>
      <c r="BS19" s="93"/>
      <c r="BT19" s="67">
        <v>483257.0077551201</v>
      </c>
      <c r="BU19" s="67">
        <v>506541.94710999995</v>
      </c>
      <c r="BV19" s="69"/>
      <c r="BW19" s="19"/>
    </row>
    <row r="20" spans="1:75" s="18" customFormat="1" ht="28.5" customHeight="1">
      <c r="A20" s="87" t="s">
        <v>5</v>
      </c>
      <c r="B20" s="88"/>
      <c r="C20" s="88"/>
      <c r="D20" s="88"/>
      <c r="E20" s="88"/>
      <c r="F20" s="88"/>
      <c r="G20" s="88"/>
      <c r="H20" s="88"/>
      <c r="I20" s="89"/>
      <c r="J20" s="65"/>
      <c r="K20" s="90" t="s">
        <v>6</v>
      </c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66"/>
      <c r="BI20" s="91" t="s">
        <v>2</v>
      </c>
      <c r="BJ20" s="92"/>
      <c r="BK20" s="92"/>
      <c r="BL20" s="92"/>
      <c r="BM20" s="92"/>
      <c r="BN20" s="92"/>
      <c r="BO20" s="92"/>
      <c r="BP20" s="92"/>
      <c r="BQ20" s="92"/>
      <c r="BR20" s="92"/>
      <c r="BS20" s="93"/>
      <c r="BT20" s="67">
        <v>263548.0121065469</v>
      </c>
      <c r="BU20" s="67">
        <v>250472.40524</v>
      </c>
      <c r="BV20" s="69"/>
      <c r="BW20" s="19"/>
    </row>
    <row r="21" spans="1:75" s="18" customFormat="1" ht="30" customHeight="1">
      <c r="A21" s="87" t="s">
        <v>8</v>
      </c>
      <c r="B21" s="88"/>
      <c r="C21" s="88"/>
      <c r="D21" s="88"/>
      <c r="E21" s="88"/>
      <c r="F21" s="88"/>
      <c r="G21" s="88"/>
      <c r="H21" s="88"/>
      <c r="I21" s="89"/>
      <c r="J21" s="65"/>
      <c r="K21" s="90" t="s">
        <v>102</v>
      </c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66"/>
      <c r="BI21" s="91" t="s">
        <v>2</v>
      </c>
      <c r="BJ21" s="92"/>
      <c r="BK21" s="92"/>
      <c r="BL21" s="92"/>
      <c r="BM21" s="92"/>
      <c r="BN21" s="92"/>
      <c r="BO21" s="92"/>
      <c r="BP21" s="92"/>
      <c r="BQ21" s="92"/>
      <c r="BR21" s="92"/>
      <c r="BS21" s="93"/>
      <c r="BT21" s="67">
        <v>88129.24966860776</v>
      </c>
      <c r="BU21" s="67">
        <v>87975.55526000001</v>
      </c>
      <c r="BV21" s="94"/>
      <c r="BW21" s="19"/>
    </row>
    <row r="22" spans="1:75" s="18" customFormat="1" ht="42" customHeight="1">
      <c r="A22" s="87" t="s">
        <v>122</v>
      </c>
      <c r="B22" s="88"/>
      <c r="C22" s="88"/>
      <c r="D22" s="88"/>
      <c r="E22" s="88"/>
      <c r="F22" s="88"/>
      <c r="G22" s="88"/>
      <c r="H22" s="88"/>
      <c r="I22" s="89"/>
      <c r="J22" s="65"/>
      <c r="K22" s="90" t="s">
        <v>9</v>
      </c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66"/>
      <c r="BI22" s="91" t="s">
        <v>2</v>
      </c>
      <c r="BJ22" s="92"/>
      <c r="BK22" s="92"/>
      <c r="BL22" s="92"/>
      <c r="BM22" s="92"/>
      <c r="BN22" s="92"/>
      <c r="BO22" s="92"/>
      <c r="BP22" s="92"/>
      <c r="BQ22" s="92"/>
      <c r="BR22" s="92"/>
      <c r="BS22" s="93"/>
      <c r="BT22" s="67">
        <v>72232.86307684667</v>
      </c>
      <c r="BU22" s="67">
        <v>66903.63564000001</v>
      </c>
      <c r="BV22" s="95"/>
      <c r="BW22" s="19"/>
    </row>
    <row r="23" spans="1:75" s="18" customFormat="1" ht="57" customHeight="1">
      <c r="A23" s="87" t="s">
        <v>10</v>
      </c>
      <c r="B23" s="88"/>
      <c r="C23" s="88"/>
      <c r="D23" s="88"/>
      <c r="E23" s="88"/>
      <c r="F23" s="88"/>
      <c r="G23" s="88"/>
      <c r="H23" s="88"/>
      <c r="I23" s="89"/>
      <c r="J23" s="65"/>
      <c r="K23" s="90" t="s">
        <v>35</v>
      </c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66"/>
      <c r="BI23" s="91" t="s">
        <v>2</v>
      </c>
      <c r="BJ23" s="92"/>
      <c r="BK23" s="92"/>
      <c r="BL23" s="92"/>
      <c r="BM23" s="92"/>
      <c r="BN23" s="92"/>
      <c r="BO23" s="92"/>
      <c r="BP23" s="92"/>
      <c r="BQ23" s="92"/>
      <c r="BR23" s="92"/>
      <c r="BS23" s="93"/>
      <c r="BT23" s="67">
        <v>175418.76243793915</v>
      </c>
      <c r="BU23" s="67">
        <v>162496.84998</v>
      </c>
      <c r="BV23" s="69"/>
      <c r="BW23" s="19"/>
    </row>
    <row r="24" spans="1:75" s="18" customFormat="1" ht="73.5" customHeight="1">
      <c r="A24" s="87" t="s">
        <v>123</v>
      </c>
      <c r="B24" s="88"/>
      <c r="C24" s="88"/>
      <c r="D24" s="88"/>
      <c r="E24" s="88"/>
      <c r="F24" s="88"/>
      <c r="G24" s="88"/>
      <c r="H24" s="88"/>
      <c r="I24" s="89"/>
      <c r="J24" s="65"/>
      <c r="K24" s="90" t="s">
        <v>9</v>
      </c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66"/>
      <c r="BI24" s="91" t="s">
        <v>2</v>
      </c>
      <c r="BJ24" s="92"/>
      <c r="BK24" s="92"/>
      <c r="BL24" s="92"/>
      <c r="BM24" s="92"/>
      <c r="BN24" s="92"/>
      <c r="BO24" s="92"/>
      <c r="BP24" s="92"/>
      <c r="BQ24" s="92"/>
      <c r="BR24" s="92"/>
      <c r="BS24" s="93"/>
      <c r="BT24" s="67">
        <v>94454.04544219015</v>
      </c>
      <c r="BU24" s="67">
        <v>92479.61147999999</v>
      </c>
      <c r="BV24" s="69"/>
      <c r="BW24" s="19"/>
    </row>
    <row r="25" spans="1:75" s="18" customFormat="1" ht="13.5">
      <c r="A25" s="87" t="s">
        <v>7</v>
      </c>
      <c r="B25" s="88"/>
      <c r="C25" s="88"/>
      <c r="D25" s="88"/>
      <c r="E25" s="88"/>
      <c r="F25" s="88"/>
      <c r="G25" s="88"/>
      <c r="H25" s="88"/>
      <c r="I25" s="89"/>
      <c r="J25" s="65"/>
      <c r="K25" s="90" t="s">
        <v>17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66"/>
      <c r="BI25" s="91" t="s">
        <v>2</v>
      </c>
      <c r="BJ25" s="92"/>
      <c r="BK25" s="92"/>
      <c r="BL25" s="92"/>
      <c r="BM25" s="92"/>
      <c r="BN25" s="92"/>
      <c r="BO25" s="92"/>
      <c r="BP25" s="92"/>
      <c r="BQ25" s="92"/>
      <c r="BR25" s="92"/>
      <c r="BS25" s="93"/>
      <c r="BT25" s="67">
        <v>191332.7197547514</v>
      </c>
      <c r="BU25" s="67">
        <v>212554.3</v>
      </c>
      <c r="BV25" s="69"/>
      <c r="BW25" s="19"/>
    </row>
    <row r="26" spans="1:75" s="18" customFormat="1" ht="15" customHeight="1">
      <c r="A26" s="87" t="s">
        <v>36</v>
      </c>
      <c r="B26" s="88"/>
      <c r="C26" s="88"/>
      <c r="D26" s="88"/>
      <c r="E26" s="88"/>
      <c r="F26" s="88"/>
      <c r="G26" s="88"/>
      <c r="H26" s="88"/>
      <c r="I26" s="89"/>
      <c r="J26" s="65"/>
      <c r="K26" s="90" t="s">
        <v>9</v>
      </c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66"/>
      <c r="BI26" s="91" t="s">
        <v>2</v>
      </c>
      <c r="BJ26" s="92"/>
      <c r="BK26" s="92"/>
      <c r="BL26" s="92"/>
      <c r="BM26" s="92"/>
      <c r="BN26" s="92"/>
      <c r="BO26" s="92"/>
      <c r="BP26" s="92"/>
      <c r="BQ26" s="92"/>
      <c r="BR26" s="92"/>
      <c r="BS26" s="93"/>
      <c r="BT26" s="67"/>
      <c r="BU26" s="67"/>
      <c r="BV26" s="69"/>
      <c r="BW26" s="19"/>
    </row>
    <row r="27" spans="1:75" s="18" customFormat="1" ht="67.5" customHeight="1">
      <c r="A27" s="87" t="s">
        <v>11</v>
      </c>
      <c r="B27" s="88"/>
      <c r="C27" s="88"/>
      <c r="D27" s="88"/>
      <c r="E27" s="88"/>
      <c r="F27" s="88"/>
      <c r="G27" s="88"/>
      <c r="H27" s="88"/>
      <c r="I27" s="89"/>
      <c r="J27" s="65"/>
      <c r="K27" s="90" t="s">
        <v>116</v>
      </c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66"/>
      <c r="BI27" s="91" t="s">
        <v>2</v>
      </c>
      <c r="BJ27" s="92"/>
      <c r="BK27" s="92"/>
      <c r="BL27" s="92"/>
      <c r="BM27" s="92"/>
      <c r="BN27" s="92"/>
      <c r="BO27" s="92"/>
      <c r="BP27" s="92"/>
      <c r="BQ27" s="92"/>
      <c r="BR27" s="92"/>
      <c r="BS27" s="93"/>
      <c r="BT27" s="67">
        <v>28376.275893821807</v>
      </c>
      <c r="BU27" s="67">
        <v>43515.24187</v>
      </c>
      <c r="BV27" s="69" t="s">
        <v>163</v>
      </c>
      <c r="BW27" s="19"/>
    </row>
    <row r="28" spans="1:75" s="18" customFormat="1" ht="39.75" customHeight="1">
      <c r="A28" s="87" t="s">
        <v>37</v>
      </c>
      <c r="B28" s="88"/>
      <c r="C28" s="88"/>
      <c r="D28" s="88"/>
      <c r="E28" s="88"/>
      <c r="F28" s="88"/>
      <c r="G28" s="88"/>
      <c r="H28" s="88"/>
      <c r="I28" s="89"/>
      <c r="J28" s="65"/>
      <c r="K28" s="90" t="s">
        <v>85</v>
      </c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66"/>
      <c r="BI28" s="91" t="s">
        <v>2</v>
      </c>
      <c r="BJ28" s="92"/>
      <c r="BK28" s="92"/>
      <c r="BL28" s="92"/>
      <c r="BM28" s="92"/>
      <c r="BN28" s="92"/>
      <c r="BO28" s="92"/>
      <c r="BP28" s="92"/>
      <c r="BQ28" s="92"/>
      <c r="BR28" s="92"/>
      <c r="BS28" s="93"/>
      <c r="BT28" s="67">
        <v>1910.240402304868</v>
      </c>
      <c r="BU28" s="67">
        <v>3648.60763</v>
      </c>
      <c r="BW28" s="19"/>
    </row>
    <row r="29" spans="1:75" s="18" customFormat="1" ht="38.25" customHeight="1">
      <c r="A29" s="87" t="s">
        <v>39</v>
      </c>
      <c r="B29" s="88"/>
      <c r="C29" s="88"/>
      <c r="D29" s="88"/>
      <c r="E29" s="88"/>
      <c r="F29" s="88"/>
      <c r="G29" s="88"/>
      <c r="H29" s="88"/>
      <c r="I29" s="89"/>
      <c r="J29" s="65"/>
      <c r="K29" s="90" t="s">
        <v>38</v>
      </c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66"/>
      <c r="BI29" s="91" t="s">
        <v>2</v>
      </c>
      <c r="BJ29" s="92"/>
      <c r="BK29" s="92"/>
      <c r="BL29" s="92"/>
      <c r="BM29" s="92"/>
      <c r="BN29" s="92"/>
      <c r="BO29" s="92"/>
      <c r="BP29" s="92"/>
      <c r="BQ29" s="92"/>
      <c r="BR29" s="92"/>
      <c r="BS29" s="93"/>
      <c r="BT29" s="67">
        <v>1373.703429075485</v>
      </c>
      <c r="BU29" s="67">
        <v>2086.1324099999997</v>
      </c>
      <c r="BV29" s="69"/>
      <c r="BW29" s="19"/>
    </row>
    <row r="30" spans="1:75" s="18" customFormat="1" ht="27" customHeight="1">
      <c r="A30" s="87" t="s">
        <v>86</v>
      </c>
      <c r="B30" s="88"/>
      <c r="C30" s="88"/>
      <c r="D30" s="88"/>
      <c r="E30" s="88"/>
      <c r="F30" s="88"/>
      <c r="G30" s="88"/>
      <c r="H30" s="88"/>
      <c r="I30" s="89"/>
      <c r="J30" s="65"/>
      <c r="K30" s="90" t="s">
        <v>128</v>
      </c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66"/>
      <c r="BI30" s="91" t="s">
        <v>2</v>
      </c>
      <c r="BJ30" s="92"/>
      <c r="BK30" s="92"/>
      <c r="BL30" s="92"/>
      <c r="BM30" s="92"/>
      <c r="BN30" s="92"/>
      <c r="BO30" s="92"/>
      <c r="BP30" s="92"/>
      <c r="BQ30" s="92"/>
      <c r="BR30" s="92"/>
      <c r="BS30" s="93"/>
      <c r="BT30" s="67">
        <v>25092.332062441452</v>
      </c>
      <c r="BU30" s="67">
        <v>37780.50183</v>
      </c>
      <c r="BV30" s="69"/>
      <c r="BW30" s="19"/>
    </row>
    <row r="31" spans="1:75" s="18" customFormat="1" ht="33" customHeight="1">
      <c r="A31" s="87"/>
      <c r="B31" s="88"/>
      <c r="C31" s="88"/>
      <c r="D31" s="88"/>
      <c r="E31" s="88"/>
      <c r="F31" s="88"/>
      <c r="G31" s="88"/>
      <c r="H31" s="88"/>
      <c r="I31" s="89"/>
      <c r="J31" s="65"/>
      <c r="K31" s="90" t="s">
        <v>119</v>
      </c>
      <c r="L31" s="90" t="s">
        <v>118</v>
      </c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66"/>
      <c r="BI31" s="91" t="s">
        <v>2</v>
      </c>
      <c r="BJ31" s="92"/>
      <c r="BK31" s="92"/>
      <c r="BL31" s="92"/>
      <c r="BM31" s="92"/>
      <c r="BN31" s="92"/>
      <c r="BO31" s="92"/>
      <c r="BP31" s="92"/>
      <c r="BQ31" s="92"/>
      <c r="BR31" s="92"/>
      <c r="BS31" s="93"/>
      <c r="BT31" s="67">
        <v>18205.809232417607</v>
      </c>
      <c r="BU31" s="67">
        <v>22933.73978</v>
      </c>
      <c r="BV31" s="69"/>
      <c r="BW31" s="19"/>
    </row>
    <row r="32" spans="1:75" s="18" customFormat="1" ht="29.25" customHeight="1">
      <c r="A32" s="87"/>
      <c r="B32" s="88"/>
      <c r="C32" s="88"/>
      <c r="D32" s="88"/>
      <c r="E32" s="88"/>
      <c r="F32" s="88"/>
      <c r="G32" s="88"/>
      <c r="H32" s="88"/>
      <c r="I32" s="89"/>
      <c r="J32" s="65"/>
      <c r="K32" s="90" t="s">
        <v>120</v>
      </c>
      <c r="L32" s="90" t="s">
        <v>117</v>
      </c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66"/>
      <c r="BI32" s="91" t="s">
        <v>2</v>
      </c>
      <c r="BJ32" s="92"/>
      <c r="BK32" s="92"/>
      <c r="BL32" s="92"/>
      <c r="BM32" s="92"/>
      <c r="BN32" s="92"/>
      <c r="BO32" s="92"/>
      <c r="BP32" s="92"/>
      <c r="BQ32" s="92"/>
      <c r="BR32" s="92"/>
      <c r="BS32" s="93"/>
      <c r="BT32" s="67">
        <v>6886.522830023845</v>
      </c>
      <c r="BU32" s="67">
        <v>14846.762050000001</v>
      </c>
      <c r="BV32" s="69"/>
      <c r="BW32" s="19"/>
    </row>
    <row r="33" spans="1:75" s="18" customFormat="1" ht="45" customHeight="1">
      <c r="A33" s="87" t="s">
        <v>87</v>
      </c>
      <c r="B33" s="88"/>
      <c r="C33" s="88"/>
      <c r="D33" s="88"/>
      <c r="E33" s="88"/>
      <c r="F33" s="88"/>
      <c r="G33" s="88"/>
      <c r="H33" s="88"/>
      <c r="I33" s="89"/>
      <c r="J33" s="65"/>
      <c r="K33" s="90" t="s">
        <v>88</v>
      </c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66"/>
      <c r="BI33" s="91" t="s">
        <v>2</v>
      </c>
      <c r="BJ33" s="92"/>
      <c r="BK33" s="92"/>
      <c r="BL33" s="92"/>
      <c r="BM33" s="92"/>
      <c r="BN33" s="92"/>
      <c r="BO33" s="92"/>
      <c r="BP33" s="92"/>
      <c r="BQ33" s="92"/>
      <c r="BR33" s="92"/>
      <c r="BS33" s="93"/>
      <c r="BT33" s="67"/>
      <c r="BU33" s="67"/>
      <c r="BV33" s="69"/>
      <c r="BW33" s="19"/>
    </row>
    <row r="34" spans="1:75" s="18" customFormat="1" ht="30" customHeight="1">
      <c r="A34" s="87" t="s">
        <v>89</v>
      </c>
      <c r="B34" s="88"/>
      <c r="C34" s="88"/>
      <c r="D34" s="88"/>
      <c r="E34" s="88"/>
      <c r="F34" s="88"/>
      <c r="G34" s="88"/>
      <c r="H34" s="88"/>
      <c r="I34" s="89"/>
      <c r="J34" s="65"/>
      <c r="K34" s="90" t="s">
        <v>90</v>
      </c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66"/>
      <c r="BI34" s="91" t="s">
        <v>2</v>
      </c>
      <c r="BJ34" s="92"/>
      <c r="BK34" s="92"/>
      <c r="BL34" s="92"/>
      <c r="BM34" s="92"/>
      <c r="BN34" s="92"/>
      <c r="BO34" s="92"/>
      <c r="BP34" s="92"/>
      <c r="BQ34" s="92"/>
      <c r="BR34" s="92"/>
      <c r="BS34" s="93"/>
      <c r="BT34" s="67"/>
      <c r="BU34" s="67"/>
      <c r="BV34" s="69"/>
      <c r="BW34" s="19"/>
    </row>
    <row r="35" spans="1:75" s="18" customFormat="1" ht="29.25" customHeight="1">
      <c r="A35" s="87" t="s">
        <v>40</v>
      </c>
      <c r="B35" s="88"/>
      <c r="C35" s="88"/>
      <c r="D35" s="88"/>
      <c r="E35" s="88"/>
      <c r="F35" s="88"/>
      <c r="G35" s="88"/>
      <c r="H35" s="88"/>
      <c r="I35" s="89"/>
      <c r="J35" s="65"/>
      <c r="K35" s="90" t="s">
        <v>41</v>
      </c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66"/>
      <c r="BI35" s="91" t="s">
        <v>2</v>
      </c>
      <c r="BJ35" s="92"/>
      <c r="BK35" s="92"/>
      <c r="BL35" s="92"/>
      <c r="BM35" s="92"/>
      <c r="BN35" s="92"/>
      <c r="BO35" s="92"/>
      <c r="BP35" s="92"/>
      <c r="BQ35" s="92"/>
      <c r="BR35" s="92"/>
      <c r="BS35" s="93"/>
      <c r="BT35" s="67">
        <v>631087.8593249457</v>
      </c>
      <c r="BU35" s="67">
        <v>651999.68681</v>
      </c>
      <c r="BV35" s="69"/>
      <c r="BW35" s="19"/>
    </row>
    <row r="36" spans="1:75" s="18" customFormat="1" ht="15" customHeight="1">
      <c r="A36" s="87" t="s">
        <v>42</v>
      </c>
      <c r="B36" s="88"/>
      <c r="C36" s="88"/>
      <c r="D36" s="88"/>
      <c r="E36" s="88"/>
      <c r="F36" s="88"/>
      <c r="G36" s="88"/>
      <c r="H36" s="88"/>
      <c r="I36" s="89"/>
      <c r="J36" s="65"/>
      <c r="K36" s="90" t="s">
        <v>43</v>
      </c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66"/>
      <c r="BI36" s="91" t="s">
        <v>2</v>
      </c>
      <c r="BJ36" s="92"/>
      <c r="BK36" s="92"/>
      <c r="BL36" s="92"/>
      <c r="BM36" s="92"/>
      <c r="BN36" s="92"/>
      <c r="BO36" s="92"/>
      <c r="BP36" s="92"/>
      <c r="BQ36" s="92"/>
      <c r="BR36" s="92"/>
      <c r="BS36" s="93"/>
      <c r="BT36" s="67">
        <v>203658.90803859365</v>
      </c>
      <c r="BU36" s="67">
        <v>211182.93344</v>
      </c>
      <c r="BV36" s="69"/>
      <c r="BW36" s="19"/>
    </row>
    <row r="37" spans="1:75" s="18" customFormat="1" ht="45" customHeight="1">
      <c r="A37" s="87" t="s">
        <v>44</v>
      </c>
      <c r="B37" s="88"/>
      <c r="C37" s="88"/>
      <c r="D37" s="88"/>
      <c r="E37" s="88"/>
      <c r="F37" s="88"/>
      <c r="G37" s="88"/>
      <c r="H37" s="88"/>
      <c r="I37" s="89"/>
      <c r="J37" s="65"/>
      <c r="K37" s="90" t="s">
        <v>45</v>
      </c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66"/>
      <c r="BI37" s="91" t="s">
        <v>2</v>
      </c>
      <c r="BJ37" s="92"/>
      <c r="BK37" s="92"/>
      <c r="BL37" s="92"/>
      <c r="BM37" s="92"/>
      <c r="BN37" s="92"/>
      <c r="BO37" s="92"/>
      <c r="BP37" s="92"/>
      <c r="BQ37" s="92"/>
      <c r="BR37" s="92"/>
      <c r="BS37" s="93"/>
      <c r="BT37" s="67"/>
      <c r="BU37" s="67"/>
      <c r="BV37" s="69"/>
      <c r="BW37" s="19"/>
    </row>
    <row r="38" spans="1:75" s="18" customFormat="1" ht="15" customHeight="1">
      <c r="A38" s="87" t="s">
        <v>46</v>
      </c>
      <c r="B38" s="88"/>
      <c r="C38" s="88"/>
      <c r="D38" s="88"/>
      <c r="E38" s="88"/>
      <c r="F38" s="88"/>
      <c r="G38" s="88"/>
      <c r="H38" s="88"/>
      <c r="I38" s="89"/>
      <c r="J38" s="65"/>
      <c r="K38" s="90" t="s">
        <v>47</v>
      </c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66"/>
      <c r="BI38" s="91" t="s">
        <v>2</v>
      </c>
      <c r="BJ38" s="92"/>
      <c r="BK38" s="92"/>
      <c r="BL38" s="92"/>
      <c r="BM38" s="92"/>
      <c r="BN38" s="92"/>
      <c r="BO38" s="92"/>
      <c r="BP38" s="92"/>
      <c r="BQ38" s="92"/>
      <c r="BR38" s="92"/>
      <c r="BS38" s="93"/>
      <c r="BT38" s="67">
        <v>46897.44501916</v>
      </c>
      <c r="BU38" s="67">
        <v>46910.24839999999</v>
      </c>
      <c r="BV38" s="69"/>
      <c r="BW38" s="19"/>
    </row>
    <row r="39" spans="1:75" s="18" customFormat="1" ht="13.5">
      <c r="A39" s="87" t="s">
        <v>48</v>
      </c>
      <c r="B39" s="88"/>
      <c r="C39" s="88"/>
      <c r="D39" s="88"/>
      <c r="E39" s="88"/>
      <c r="F39" s="88"/>
      <c r="G39" s="88"/>
      <c r="H39" s="88"/>
      <c r="I39" s="89"/>
      <c r="J39" s="65"/>
      <c r="K39" s="90" t="s">
        <v>18</v>
      </c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66"/>
      <c r="BI39" s="91" t="s">
        <v>2</v>
      </c>
      <c r="BJ39" s="92"/>
      <c r="BK39" s="92"/>
      <c r="BL39" s="92"/>
      <c r="BM39" s="92"/>
      <c r="BN39" s="92"/>
      <c r="BO39" s="92"/>
      <c r="BP39" s="92"/>
      <c r="BQ39" s="92"/>
      <c r="BR39" s="92"/>
      <c r="BS39" s="93"/>
      <c r="BT39" s="67">
        <v>58578.276853755866</v>
      </c>
      <c r="BU39" s="67">
        <v>61215.77661999999</v>
      </c>
      <c r="BV39" s="69"/>
      <c r="BW39" s="19"/>
    </row>
    <row r="40" spans="1:75" s="18" customFormat="1" ht="45" customHeight="1">
      <c r="A40" s="87" t="s">
        <v>49</v>
      </c>
      <c r="B40" s="88"/>
      <c r="C40" s="88"/>
      <c r="D40" s="88"/>
      <c r="E40" s="88"/>
      <c r="F40" s="88"/>
      <c r="G40" s="88"/>
      <c r="H40" s="88"/>
      <c r="I40" s="89"/>
      <c r="J40" s="65"/>
      <c r="K40" s="90" t="s">
        <v>91</v>
      </c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66"/>
      <c r="BI40" s="91" t="s">
        <v>2</v>
      </c>
      <c r="BJ40" s="92"/>
      <c r="BK40" s="92"/>
      <c r="BL40" s="92"/>
      <c r="BM40" s="92"/>
      <c r="BN40" s="92"/>
      <c r="BO40" s="92"/>
      <c r="BP40" s="92"/>
      <c r="BQ40" s="92"/>
      <c r="BR40" s="92"/>
      <c r="BS40" s="93"/>
      <c r="BT40" s="67"/>
      <c r="BU40" s="67"/>
      <c r="BV40" s="69"/>
      <c r="BW40" s="19"/>
    </row>
    <row r="41" spans="1:75" s="18" customFormat="1" ht="57.75" customHeight="1">
      <c r="A41" s="87" t="s">
        <v>50</v>
      </c>
      <c r="B41" s="88"/>
      <c r="C41" s="88"/>
      <c r="D41" s="88"/>
      <c r="E41" s="88"/>
      <c r="F41" s="88"/>
      <c r="G41" s="88"/>
      <c r="H41" s="88"/>
      <c r="I41" s="89"/>
      <c r="J41" s="65"/>
      <c r="K41" s="90" t="s">
        <v>92</v>
      </c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66"/>
      <c r="BI41" s="91" t="s">
        <v>2</v>
      </c>
      <c r="BJ41" s="92"/>
      <c r="BK41" s="92"/>
      <c r="BL41" s="92"/>
      <c r="BM41" s="92"/>
      <c r="BN41" s="92"/>
      <c r="BO41" s="92"/>
      <c r="BP41" s="92"/>
      <c r="BQ41" s="92"/>
      <c r="BR41" s="92"/>
      <c r="BS41" s="93"/>
      <c r="BT41" s="67">
        <v>141751.57055428618</v>
      </c>
      <c r="BU41" s="67">
        <v>238203.42740000004</v>
      </c>
      <c r="BV41" s="69" t="s">
        <v>160</v>
      </c>
      <c r="BW41" s="19"/>
    </row>
    <row r="42" spans="1:75" s="18" customFormat="1" ht="48" customHeight="1">
      <c r="A42" s="87" t="s">
        <v>51</v>
      </c>
      <c r="B42" s="88"/>
      <c r="C42" s="88"/>
      <c r="D42" s="88"/>
      <c r="E42" s="88"/>
      <c r="F42" s="88"/>
      <c r="G42" s="88"/>
      <c r="H42" s="88"/>
      <c r="I42" s="89"/>
      <c r="J42" s="65"/>
      <c r="K42" s="90" t="s">
        <v>93</v>
      </c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66"/>
      <c r="BI42" s="91" t="s">
        <v>2</v>
      </c>
      <c r="BJ42" s="92"/>
      <c r="BK42" s="92"/>
      <c r="BL42" s="92"/>
      <c r="BM42" s="92"/>
      <c r="BN42" s="92"/>
      <c r="BO42" s="92"/>
      <c r="BP42" s="92"/>
      <c r="BQ42" s="92"/>
      <c r="BR42" s="92"/>
      <c r="BS42" s="93"/>
      <c r="BT42" s="67">
        <v>98550</v>
      </c>
      <c r="BU42" s="67">
        <v>1499.0708599999489</v>
      </c>
      <c r="BV42" s="69" t="s">
        <v>162</v>
      </c>
      <c r="BW42" s="19"/>
    </row>
    <row r="43" spans="1:75" s="18" customFormat="1" ht="41.25" customHeight="1">
      <c r="A43" s="87" t="s">
        <v>55</v>
      </c>
      <c r="B43" s="88"/>
      <c r="C43" s="88"/>
      <c r="D43" s="88"/>
      <c r="E43" s="88"/>
      <c r="F43" s="88"/>
      <c r="G43" s="88"/>
      <c r="H43" s="88"/>
      <c r="I43" s="89"/>
      <c r="J43" s="65"/>
      <c r="K43" s="90" t="s">
        <v>19</v>
      </c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66"/>
      <c r="BI43" s="91" t="s">
        <v>2</v>
      </c>
      <c r="BJ43" s="92"/>
      <c r="BK43" s="92"/>
      <c r="BL43" s="92"/>
      <c r="BM43" s="92"/>
      <c r="BN43" s="92"/>
      <c r="BO43" s="92"/>
      <c r="BP43" s="92"/>
      <c r="BQ43" s="92"/>
      <c r="BR43" s="92"/>
      <c r="BS43" s="93"/>
      <c r="BT43" s="67">
        <v>36273</v>
      </c>
      <c r="BU43" s="67">
        <v>42070.406800000004</v>
      </c>
      <c r="BV43" s="69" t="s">
        <v>159</v>
      </c>
      <c r="BW43" s="19"/>
    </row>
    <row r="44" spans="1:75" s="18" customFormat="1" ht="32.25" customHeight="1">
      <c r="A44" s="87" t="s">
        <v>94</v>
      </c>
      <c r="B44" s="88"/>
      <c r="C44" s="88"/>
      <c r="D44" s="88"/>
      <c r="E44" s="88"/>
      <c r="F44" s="88"/>
      <c r="G44" s="88"/>
      <c r="H44" s="88"/>
      <c r="I44" s="89"/>
      <c r="J44" s="65"/>
      <c r="K44" s="90" t="s">
        <v>20</v>
      </c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66"/>
      <c r="BI44" s="91" t="s">
        <v>2</v>
      </c>
      <c r="BJ44" s="92"/>
      <c r="BK44" s="92"/>
      <c r="BL44" s="92"/>
      <c r="BM44" s="92"/>
      <c r="BN44" s="92"/>
      <c r="BO44" s="92"/>
      <c r="BP44" s="92"/>
      <c r="BQ44" s="92"/>
      <c r="BR44" s="92"/>
      <c r="BS44" s="93"/>
      <c r="BT44" s="67">
        <v>31802.109999999997</v>
      </c>
      <c r="BU44" s="67">
        <v>37862.279</v>
      </c>
      <c r="BV44" s="69" t="s">
        <v>161</v>
      </c>
      <c r="BW44" s="19"/>
    </row>
    <row r="45" spans="1:75" s="18" customFormat="1" ht="72.75" customHeight="1">
      <c r="A45" s="87" t="s">
        <v>95</v>
      </c>
      <c r="B45" s="88"/>
      <c r="C45" s="88"/>
      <c r="D45" s="88"/>
      <c r="E45" s="88"/>
      <c r="F45" s="88"/>
      <c r="G45" s="88"/>
      <c r="H45" s="88"/>
      <c r="I45" s="89"/>
      <c r="J45" s="65"/>
      <c r="K45" s="90" t="s">
        <v>52</v>
      </c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66"/>
      <c r="BI45" s="91" t="s">
        <v>2</v>
      </c>
      <c r="BJ45" s="92"/>
      <c r="BK45" s="92"/>
      <c r="BL45" s="92"/>
      <c r="BM45" s="92"/>
      <c r="BN45" s="92"/>
      <c r="BO45" s="92"/>
      <c r="BP45" s="92"/>
      <c r="BQ45" s="92"/>
      <c r="BR45" s="92"/>
      <c r="BS45" s="93"/>
      <c r="BT45" s="67">
        <v>24.91</v>
      </c>
      <c r="BU45" s="67"/>
      <c r="BV45" s="69"/>
      <c r="BW45" s="19"/>
    </row>
    <row r="46" spans="1:75" s="18" customFormat="1" ht="30" customHeight="1">
      <c r="A46" s="87" t="s">
        <v>96</v>
      </c>
      <c r="B46" s="88"/>
      <c r="C46" s="88"/>
      <c r="D46" s="88"/>
      <c r="E46" s="88"/>
      <c r="F46" s="88"/>
      <c r="G46" s="88"/>
      <c r="H46" s="88"/>
      <c r="I46" s="89"/>
      <c r="J46" s="65"/>
      <c r="K46" s="90" t="s">
        <v>53</v>
      </c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66"/>
      <c r="BI46" s="91" t="s">
        <v>54</v>
      </c>
      <c r="BJ46" s="92"/>
      <c r="BK46" s="92"/>
      <c r="BL46" s="92"/>
      <c r="BM46" s="92"/>
      <c r="BN46" s="92"/>
      <c r="BO46" s="92"/>
      <c r="BP46" s="92"/>
      <c r="BQ46" s="92"/>
      <c r="BR46" s="92"/>
      <c r="BS46" s="93"/>
      <c r="BT46" s="67"/>
      <c r="BU46" s="67"/>
      <c r="BV46" s="69"/>
      <c r="BW46" s="19"/>
    </row>
    <row r="47" spans="1:75" s="18" customFormat="1" ht="111.75" customHeight="1">
      <c r="A47" s="87" t="s">
        <v>97</v>
      </c>
      <c r="B47" s="88"/>
      <c r="C47" s="88"/>
      <c r="D47" s="88"/>
      <c r="E47" s="88"/>
      <c r="F47" s="88"/>
      <c r="G47" s="88"/>
      <c r="H47" s="88"/>
      <c r="I47" s="89"/>
      <c r="J47" s="65"/>
      <c r="K47" s="90" t="s">
        <v>56</v>
      </c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66"/>
      <c r="BI47" s="91" t="s">
        <v>2</v>
      </c>
      <c r="BJ47" s="92"/>
      <c r="BK47" s="92"/>
      <c r="BL47" s="92"/>
      <c r="BM47" s="92"/>
      <c r="BN47" s="92"/>
      <c r="BO47" s="92"/>
      <c r="BP47" s="92"/>
      <c r="BQ47" s="92"/>
      <c r="BR47" s="92"/>
      <c r="BS47" s="93"/>
      <c r="BT47" s="67"/>
      <c r="BU47" s="67"/>
      <c r="BV47" s="69"/>
      <c r="BW47" s="19"/>
    </row>
    <row r="48" spans="1:75" s="18" customFormat="1" ht="13.5">
      <c r="A48" s="87" t="s">
        <v>98</v>
      </c>
      <c r="B48" s="88"/>
      <c r="C48" s="88"/>
      <c r="D48" s="88"/>
      <c r="E48" s="88"/>
      <c r="F48" s="88"/>
      <c r="G48" s="88"/>
      <c r="H48" s="88"/>
      <c r="I48" s="89"/>
      <c r="J48" s="65"/>
      <c r="K48" s="90" t="s">
        <v>121</v>
      </c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66"/>
      <c r="BI48" s="91" t="s">
        <v>2</v>
      </c>
      <c r="BJ48" s="92"/>
      <c r="BK48" s="92"/>
      <c r="BL48" s="92"/>
      <c r="BM48" s="92"/>
      <c r="BN48" s="92"/>
      <c r="BO48" s="92"/>
      <c r="BP48" s="92"/>
      <c r="BQ48" s="92"/>
      <c r="BR48" s="92"/>
      <c r="BS48" s="93"/>
      <c r="BT48" s="67">
        <v>13551.63885915</v>
      </c>
      <c r="BU48" s="67">
        <v>13055.544290000002</v>
      </c>
      <c r="BV48" s="69"/>
      <c r="BW48" s="19"/>
    </row>
    <row r="49" spans="1:75" s="18" customFormat="1" ht="60.75" customHeight="1">
      <c r="A49" s="87" t="s">
        <v>12</v>
      </c>
      <c r="B49" s="88"/>
      <c r="C49" s="88"/>
      <c r="D49" s="88"/>
      <c r="E49" s="88"/>
      <c r="F49" s="88"/>
      <c r="G49" s="88"/>
      <c r="H49" s="88"/>
      <c r="I49" s="89"/>
      <c r="J49" s="65"/>
      <c r="K49" s="90" t="s">
        <v>21</v>
      </c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66"/>
      <c r="BI49" s="91" t="s">
        <v>2</v>
      </c>
      <c r="BJ49" s="92"/>
      <c r="BK49" s="92"/>
      <c r="BL49" s="92"/>
      <c r="BM49" s="92"/>
      <c r="BN49" s="92"/>
      <c r="BO49" s="92"/>
      <c r="BP49" s="92"/>
      <c r="BQ49" s="92"/>
      <c r="BR49" s="92"/>
      <c r="BS49" s="93"/>
      <c r="BT49" s="67">
        <v>37626.52781408513</v>
      </c>
      <c r="BU49" s="67">
        <v>-70809.10775999981</v>
      </c>
      <c r="BV49" s="69" t="s">
        <v>164</v>
      </c>
      <c r="BW49" s="19"/>
    </row>
    <row r="50" spans="1:75" s="18" customFormat="1" ht="75.75" customHeight="1">
      <c r="A50" s="87" t="s">
        <v>13</v>
      </c>
      <c r="B50" s="88"/>
      <c r="C50" s="88"/>
      <c r="D50" s="88"/>
      <c r="E50" s="88"/>
      <c r="F50" s="88"/>
      <c r="G50" s="88"/>
      <c r="H50" s="88"/>
      <c r="I50" s="89"/>
      <c r="J50" s="65"/>
      <c r="K50" s="90" t="s">
        <v>124</v>
      </c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66"/>
      <c r="BI50" s="91" t="s">
        <v>2</v>
      </c>
      <c r="BJ50" s="92"/>
      <c r="BK50" s="92"/>
      <c r="BL50" s="92"/>
      <c r="BM50" s="92"/>
      <c r="BN50" s="92"/>
      <c r="BO50" s="92"/>
      <c r="BP50" s="92"/>
      <c r="BQ50" s="92"/>
      <c r="BR50" s="92"/>
      <c r="BS50" s="93"/>
      <c r="BT50" s="67">
        <v>166686.90851903684</v>
      </c>
      <c r="BU50" s="67">
        <v>159383.24712</v>
      </c>
      <c r="BV50" s="69"/>
      <c r="BW50" s="19"/>
    </row>
    <row r="51" spans="1:75" s="18" customFormat="1" ht="45" customHeight="1">
      <c r="A51" s="87" t="s">
        <v>14</v>
      </c>
      <c r="B51" s="88"/>
      <c r="C51" s="88"/>
      <c r="D51" s="88"/>
      <c r="E51" s="88"/>
      <c r="F51" s="88"/>
      <c r="G51" s="88"/>
      <c r="H51" s="88"/>
      <c r="I51" s="89"/>
      <c r="J51" s="65"/>
      <c r="K51" s="90" t="s">
        <v>57</v>
      </c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66"/>
      <c r="BI51" s="91" t="s">
        <v>2</v>
      </c>
      <c r="BJ51" s="92"/>
      <c r="BK51" s="92"/>
      <c r="BL51" s="92"/>
      <c r="BM51" s="92"/>
      <c r="BN51" s="92"/>
      <c r="BO51" s="92"/>
      <c r="BP51" s="92"/>
      <c r="BQ51" s="92"/>
      <c r="BR51" s="92"/>
      <c r="BS51" s="93"/>
      <c r="BT51" s="67">
        <v>140410.61</v>
      </c>
      <c r="BU51" s="67">
        <v>177413.97742</v>
      </c>
      <c r="BV51" s="69" t="s">
        <v>156</v>
      </c>
      <c r="BW51" s="19"/>
    </row>
    <row r="52" spans="1:75" s="18" customFormat="1" ht="30" customHeight="1">
      <c r="A52" s="87" t="s">
        <v>4</v>
      </c>
      <c r="B52" s="88"/>
      <c r="C52" s="88"/>
      <c r="D52" s="88"/>
      <c r="E52" s="88"/>
      <c r="F52" s="88"/>
      <c r="G52" s="88"/>
      <c r="H52" s="88"/>
      <c r="I52" s="89"/>
      <c r="J52" s="65"/>
      <c r="K52" s="90" t="s">
        <v>99</v>
      </c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66"/>
      <c r="BI52" s="91" t="s">
        <v>58</v>
      </c>
      <c r="BJ52" s="92"/>
      <c r="BK52" s="92"/>
      <c r="BL52" s="92"/>
      <c r="BM52" s="92"/>
      <c r="BN52" s="92"/>
      <c r="BO52" s="92"/>
      <c r="BP52" s="92"/>
      <c r="BQ52" s="92"/>
      <c r="BR52" s="92"/>
      <c r="BS52" s="93"/>
      <c r="BT52" s="70">
        <v>57.60850000000001</v>
      </c>
      <c r="BU52" s="71">
        <v>54.561801</v>
      </c>
      <c r="BV52" s="69"/>
      <c r="BW52" s="19"/>
    </row>
    <row r="53" spans="1:75" s="18" customFormat="1" ht="72" customHeight="1">
      <c r="A53" s="87" t="s">
        <v>40</v>
      </c>
      <c r="B53" s="88"/>
      <c r="C53" s="88"/>
      <c r="D53" s="88"/>
      <c r="E53" s="88"/>
      <c r="F53" s="88"/>
      <c r="G53" s="88"/>
      <c r="H53" s="88"/>
      <c r="I53" s="89"/>
      <c r="J53" s="65"/>
      <c r="K53" s="90" t="s">
        <v>100</v>
      </c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66"/>
      <c r="BI53" s="91" t="s">
        <v>2</v>
      </c>
      <c r="BJ53" s="92"/>
      <c r="BK53" s="92"/>
      <c r="BL53" s="92"/>
      <c r="BM53" s="92"/>
      <c r="BN53" s="92"/>
      <c r="BO53" s="92"/>
      <c r="BP53" s="92"/>
      <c r="BQ53" s="92"/>
      <c r="BR53" s="92"/>
      <c r="BS53" s="93"/>
      <c r="BT53" s="70">
        <v>2437.32</v>
      </c>
      <c r="BU53" s="67">
        <v>3251.6151257543715</v>
      </c>
      <c r="BV53" s="69" t="s">
        <v>156</v>
      </c>
      <c r="BW53" s="19"/>
    </row>
    <row r="54" spans="1:75" s="18" customFormat="1" ht="57" customHeight="1">
      <c r="A54" s="80" t="s">
        <v>22</v>
      </c>
      <c r="B54" s="81"/>
      <c r="C54" s="81"/>
      <c r="D54" s="81"/>
      <c r="E54" s="81"/>
      <c r="F54" s="81"/>
      <c r="G54" s="81"/>
      <c r="H54" s="81"/>
      <c r="I54" s="82"/>
      <c r="J54" s="15"/>
      <c r="K54" s="83" t="s">
        <v>60</v>
      </c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16"/>
      <c r="BI54" s="84" t="s">
        <v>34</v>
      </c>
      <c r="BJ54" s="85"/>
      <c r="BK54" s="85"/>
      <c r="BL54" s="85"/>
      <c r="BM54" s="85"/>
      <c r="BN54" s="85"/>
      <c r="BO54" s="85"/>
      <c r="BP54" s="85"/>
      <c r="BQ54" s="85"/>
      <c r="BR54" s="85"/>
      <c r="BS54" s="86"/>
      <c r="BT54" s="73" t="s">
        <v>34</v>
      </c>
      <c r="BU54" s="73" t="s">
        <v>34</v>
      </c>
      <c r="BV54" s="34" t="s">
        <v>34</v>
      </c>
      <c r="BW54" s="19"/>
    </row>
    <row r="55" spans="1:75" s="18" customFormat="1" ht="30" customHeight="1">
      <c r="A55" s="80" t="s">
        <v>3</v>
      </c>
      <c r="B55" s="81"/>
      <c r="C55" s="81"/>
      <c r="D55" s="81"/>
      <c r="E55" s="81"/>
      <c r="F55" s="81"/>
      <c r="G55" s="81"/>
      <c r="H55" s="81"/>
      <c r="I55" s="82"/>
      <c r="J55" s="15"/>
      <c r="K55" s="83" t="s">
        <v>61</v>
      </c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16"/>
      <c r="BI55" s="84" t="s">
        <v>62</v>
      </c>
      <c r="BJ55" s="85"/>
      <c r="BK55" s="85"/>
      <c r="BL55" s="85"/>
      <c r="BM55" s="85"/>
      <c r="BN55" s="85"/>
      <c r="BO55" s="85"/>
      <c r="BP55" s="85"/>
      <c r="BQ55" s="85"/>
      <c r="BR55" s="85"/>
      <c r="BS55" s="86"/>
      <c r="BT55" s="73">
        <v>1240</v>
      </c>
      <c r="BU55" s="73">
        <v>1237</v>
      </c>
      <c r="BV55" s="20"/>
      <c r="BW55" s="19"/>
    </row>
    <row r="56" spans="1:75" s="18" customFormat="1" ht="15" customHeight="1">
      <c r="A56" s="80" t="s">
        <v>63</v>
      </c>
      <c r="B56" s="81"/>
      <c r="C56" s="81"/>
      <c r="D56" s="81"/>
      <c r="E56" s="81"/>
      <c r="F56" s="81"/>
      <c r="G56" s="81"/>
      <c r="H56" s="81"/>
      <c r="I56" s="82"/>
      <c r="J56" s="15"/>
      <c r="K56" s="83" t="s">
        <v>64</v>
      </c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16"/>
      <c r="BI56" s="84" t="s">
        <v>65</v>
      </c>
      <c r="BJ56" s="85"/>
      <c r="BK56" s="85"/>
      <c r="BL56" s="85"/>
      <c r="BM56" s="85"/>
      <c r="BN56" s="85"/>
      <c r="BO56" s="85"/>
      <c r="BP56" s="85"/>
      <c r="BQ56" s="85"/>
      <c r="BR56" s="85"/>
      <c r="BS56" s="86"/>
      <c r="BT56" s="73">
        <v>2027.57</v>
      </c>
      <c r="BU56" s="73">
        <v>2027.57</v>
      </c>
      <c r="BV56" s="20"/>
      <c r="BW56" s="19"/>
    </row>
    <row r="57" spans="1:75" s="18" customFormat="1" ht="30" customHeight="1">
      <c r="A57" s="80" t="s">
        <v>106</v>
      </c>
      <c r="B57" s="81"/>
      <c r="C57" s="81"/>
      <c r="D57" s="81"/>
      <c r="E57" s="81"/>
      <c r="F57" s="81"/>
      <c r="G57" s="81"/>
      <c r="H57" s="81"/>
      <c r="I57" s="82"/>
      <c r="J57" s="15"/>
      <c r="K57" s="83" t="s">
        <v>107</v>
      </c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16"/>
      <c r="BI57" s="84" t="s">
        <v>65</v>
      </c>
      <c r="BJ57" s="85"/>
      <c r="BK57" s="85"/>
      <c r="BL57" s="85"/>
      <c r="BM57" s="85"/>
      <c r="BN57" s="85"/>
      <c r="BO57" s="85"/>
      <c r="BP57" s="85"/>
      <c r="BQ57" s="85"/>
      <c r="BR57" s="85"/>
      <c r="BS57" s="86"/>
      <c r="BT57" s="74"/>
      <c r="BU57" s="74"/>
      <c r="BV57" s="35"/>
      <c r="BW57" s="19"/>
    </row>
    <row r="58" spans="1:75" s="18" customFormat="1" ht="30" customHeight="1">
      <c r="A58" s="80" t="s">
        <v>66</v>
      </c>
      <c r="B58" s="81"/>
      <c r="C58" s="81"/>
      <c r="D58" s="81"/>
      <c r="E58" s="81"/>
      <c r="F58" s="81"/>
      <c r="G58" s="81"/>
      <c r="H58" s="81"/>
      <c r="I58" s="82"/>
      <c r="J58" s="15"/>
      <c r="K58" s="83" t="s">
        <v>67</v>
      </c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16"/>
      <c r="BI58" s="84" t="s">
        <v>68</v>
      </c>
      <c r="BJ58" s="85"/>
      <c r="BK58" s="85"/>
      <c r="BL58" s="85"/>
      <c r="BM58" s="85"/>
      <c r="BN58" s="85"/>
      <c r="BO58" s="85"/>
      <c r="BP58" s="85"/>
      <c r="BQ58" s="85"/>
      <c r="BR58" s="85"/>
      <c r="BS58" s="86"/>
      <c r="BT58" s="75">
        <v>7745.954699999999</v>
      </c>
      <c r="BU58" s="75">
        <v>7745.954699999999</v>
      </c>
      <c r="BV58" s="20"/>
      <c r="BW58" s="19"/>
    </row>
    <row r="59" spans="1:75" s="18" customFormat="1" ht="30" customHeight="1">
      <c r="A59" s="80" t="s">
        <v>108</v>
      </c>
      <c r="B59" s="81"/>
      <c r="C59" s="81"/>
      <c r="D59" s="81"/>
      <c r="E59" s="81"/>
      <c r="F59" s="81"/>
      <c r="G59" s="81"/>
      <c r="H59" s="81"/>
      <c r="I59" s="82"/>
      <c r="J59" s="15"/>
      <c r="K59" s="83" t="s">
        <v>109</v>
      </c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16"/>
      <c r="BI59" s="84" t="s">
        <v>68</v>
      </c>
      <c r="BJ59" s="85"/>
      <c r="BK59" s="85"/>
      <c r="BL59" s="85"/>
      <c r="BM59" s="85"/>
      <c r="BN59" s="85"/>
      <c r="BO59" s="85"/>
      <c r="BP59" s="85"/>
      <c r="BQ59" s="85"/>
      <c r="BR59" s="85"/>
      <c r="BS59" s="86"/>
      <c r="BT59" s="74"/>
      <c r="BU59" s="74"/>
      <c r="BV59" s="35"/>
      <c r="BW59" s="19"/>
    </row>
    <row r="60" spans="1:75" s="18" customFormat="1" ht="30" customHeight="1">
      <c r="A60" s="80" t="s">
        <v>69</v>
      </c>
      <c r="B60" s="81"/>
      <c r="C60" s="81"/>
      <c r="D60" s="81"/>
      <c r="E60" s="81"/>
      <c r="F60" s="81"/>
      <c r="G60" s="81"/>
      <c r="H60" s="81"/>
      <c r="I60" s="82"/>
      <c r="J60" s="15"/>
      <c r="K60" s="83" t="s">
        <v>70</v>
      </c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16"/>
      <c r="BI60" s="84" t="s">
        <v>68</v>
      </c>
      <c r="BJ60" s="85"/>
      <c r="BK60" s="85"/>
      <c r="BL60" s="85"/>
      <c r="BM60" s="85"/>
      <c r="BN60" s="85"/>
      <c r="BO60" s="85"/>
      <c r="BP60" s="85"/>
      <c r="BQ60" s="85"/>
      <c r="BR60" s="85"/>
      <c r="BS60" s="86"/>
      <c r="BT60" s="73">
        <v>10654.1</v>
      </c>
      <c r="BU60" s="73">
        <v>10654.1</v>
      </c>
      <c r="BV60" s="20"/>
      <c r="BW60" s="19"/>
    </row>
    <row r="61" spans="1:75" s="18" customFormat="1" ht="30" customHeight="1">
      <c r="A61" s="80" t="s">
        <v>110</v>
      </c>
      <c r="B61" s="81"/>
      <c r="C61" s="81"/>
      <c r="D61" s="81"/>
      <c r="E61" s="81"/>
      <c r="F61" s="81"/>
      <c r="G61" s="81"/>
      <c r="H61" s="81"/>
      <c r="I61" s="82"/>
      <c r="J61" s="15"/>
      <c r="K61" s="83" t="s">
        <v>111</v>
      </c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16"/>
      <c r="BI61" s="84" t="s">
        <v>68</v>
      </c>
      <c r="BJ61" s="85"/>
      <c r="BK61" s="85"/>
      <c r="BL61" s="85"/>
      <c r="BM61" s="85"/>
      <c r="BN61" s="85"/>
      <c r="BO61" s="85"/>
      <c r="BP61" s="85"/>
      <c r="BQ61" s="85"/>
      <c r="BR61" s="85"/>
      <c r="BS61" s="86"/>
      <c r="BT61" s="74"/>
      <c r="BU61" s="74"/>
      <c r="BV61" s="35"/>
      <c r="BW61" s="19"/>
    </row>
    <row r="62" spans="1:75" s="18" customFormat="1" ht="15" customHeight="1">
      <c r="A62" s="80" t="s">
        <v>71</v>
      </c>
      <c r="B62" s="81"/>
      <c r="C62" s="81"/>
      <c r="D62" s="81"/>
      <c r="E62" s="81"/>
      <c r="F62" s="81"/>
      <c r="G62" s="81"/>
      <c r="H62" s="81"/>
      <c r="I62" s="82"/>
      <c r="J62" s="15"/>
      <c r="K62" s="83" t="s">
        <v>72</v>
      </c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16"/>
      <c r="BI62" s="84" t="s">
        <v>73</v>
      </c>
      <c r="BJ62" s="85"/>
      <c r="BK62" s="85"/>
      <c r="BL62" s="85"/>
      <c r="BM62" s="85"/>
      <c r="BN62" s="85"/>
      <c r="BO62" s="85"/>
      <c r="BP62" s="85"/>
      <c r="BQ62" s="85"/>
      <c r="BR62" s="85"/>
      <c r="BS62" s="86"/>
      <c r="BT62" s="73">
        <v>2407.77</v>
      </c>
      <c r="BU62" s="73">
        <v>2400</v>
      </c>
      <c r="BV62" s="20"/>
      <c r="BW62" s="19"/>
    </row>
    <row r="63" spans="1:75" s="18" customFormat="1" ht="29.25" customHeight="1">
      <c r="A63" s="80" t="s">
        <v>112</v>
      </c>
      <c r="B63" s="81"/>
      <c r="C63" s="81"/>
      <c r="D63" s="81"/>
      <c r="E63" s="81"/>
      <c r="F63" s="81"/>
      <c r="G63" s="81"/>
      <c r="H63" s="81"/>
      <c r="I63" s="82"/>
      <c r="J63" s="15"/>
      <c r="K63" s="83" t="s">
        <v>113</v>
      </c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16"/>
      <c r="BI63" s="84" t="s">
        <v>73</v>
      </c>
      <c r="BJ63" s="85"/>
      <c r="BK63" s="85"/>
      <c r="BL63" s="85"/>
      <c r="BM63" s="85"/>
      <c r="BN63" s="85"/>
      <c r="BO63" s="85"/>
      <c r="BP63" s="85"/>
      <c r="BQ63" s="85"/>
      <c r="BR63" s="85"/>
      <c r="BS63" s="86"/>
      <c r="BT63" s="74"/>
      <c r="BU63" s="74"/>
      <c r="BV63" s="35"/>
      <c r="BW63" s="19"/>
    </row>
    <row r="64" spans="1:75" s="18" customFormat="1" ht="15" customHeight="1">
      <c r="A64" s="80" t="s">
        <v>74</v>
      </c>
      <c r="B64" s="81"/>
      <c r="C64" s="81"/>
      <c r="D64" s="81"/>
      <c r="E64" s="81"/>
      <c r="F64" s="81"/>
      <c r="G64" s="81"/>
      <c r="H64" s="81"/>
      <c r="I64" s="82"/>
      <c r="J64" s="15"/>
      <c r="K64" s="83" t="s">
        <v>75</v>
      </c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16"/>
      <c r="BI64" s="84" t="s">
        <v>59</v>
      </c>
      <c r="BJ64" s="85"/>
      <c r="BK64" s="85"/>
      <c r="BL64" s="85"/>
      <c r="BM64" s="85"/>
      <c r="BN64" s="85"/>
      <c r="BO64" s="85"/>
      <c r="BP64" s="85"/>
      <c r="BQ64" s="85"/>
      <c r="BR64" s="85"/>
      <c r="BS64" s="86"/>
      <c r="BT64" s="73">
        <v>87.1516433983072</v>
      </c>
      <c r="BU64" s="73">
        <v>87.15164339830723</v>
      </c>
      <c r="BV64" s="20"/>
      <c r="BW64" s="19"/>
    </row>
    <row r="65" spans="1:75" s="18" customFormat="1" ht="30" customHeight="1">
      <c r="A65" s="80" t="s">
        <v>76</v>
      </c>
      <c r="B65" s="81"/>
      <c r="C65" s="81"/>
      <c r="D65" s="81"/>
      <c r="E65" s="81"/>
      <c r="F65" s="81"/>
      <c r="G65" s="81"/>
      <c r="H65" s="81"/>
      <c r="I65" s="82"/>
      <c r="J65" s="15"/>
      <c r="K65" s="83" t="s">
        <v>77</v>
      </c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16"/>
      <c r="BI65" s="84" t="s">
        <v>2</v>
      </c>
      <c r="BJ65" s="85"/>
      <c r="BK65" s="85"/>
      <c r="BL65" s="85"/>
      <c r="BM65" s="85"/>
      <c r="BN65" s="85"/>
      <c r="BO65" s="85"/>
      <c r="BP65" s="85"/>
      <c r="BQ65" s="85"/>
      <c r="BR65" s="85"/>
      <c r="BS65" s="86"/>
      <c r="BT65" s="72">
        <v>240302.00428324146</v>
      </c>
      <c r="BU65" s="72">
        <v>239702.49825999996</v>
      </c>
      <c r="BV65" s="20"/>
      <c r="BW65" s="19"/>
    </row>
    <row r="66" spans="1:75" s="18" customFormat="1" ht="30" customHeight="1">
      <c r="A66" s="80" t="s">
        <v>78</v>
      </c>
      <c r="B66" s="81"/>
      <c r="C66" s="81"/>
      <c r="D66" s="81"/>
      <c r="E66" s="81"/>
      <c r="F66" s="81"/>
      <c r="G66" s="81"/>
      <c r="H66" s="81"/>
      <c r="I66" s="82"/>
      <c r="J66" s="15"/>
      <c r="K66" s="83" t="s">
        <v>79</v>
      </c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16"/>
      <c r="BI66" s="84" t="s">
        <v>2</v>
      </c>
      <c r="BJ66" s="85"/>
      <c r="BK66" s="85"/>
      <c r="BL66" s="85"/>
      <c r="BM66" s="85"/>
      <c r="BN66" s="85"/>
      <c r="BO66" s="85"/>
      <c r="BP66" s="85"/>
      <c r="BQ66" s="85"/>
      <c r="BR66" s="85"/>
      <c r="BS66" s="86"/>
      <c r="BT66" s="78"/>
      <c r="BU66" s="78"/>
      <c r="BV66" s="35"/>
      <c r="BW66" s="19"/>
    </row>
    <row r="67" spans="1:75" s="18" customFormat="1" ht="45" customHeight="1">
      <c r="A67" s="80" t="s">
        <v>80</v>
      </c>
      <c r="B67" s="81"/>
      <c r="C67" s="81"/>
      <c r="D67" s="81"/>
      <c r="E67" s="81"/>
      <c r="F67" s="81"/>
      <c r="G67" s="81"/>
      <c r="H67" s="81"/>
      <c r="I67" s="82"/>
      <c r="J67" s="15"/>
      <c r="K67" s="83" t="s">
        <v>129</v>
      </c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16"/>
      <c r="BI67" s="84" t="s">
        <v>59</v>
      </c>
      <c r="BJ67" s="85"/>
      <c r="BK67" s="85"/>
      <c r="BL67" s="85"/>
      <c r="BM67" s="85"/>
      <c r="BN67" s="85"/>
      <c r="BO67" s="85"/>
      <c r="BP67" s="85"/>
      <c r="BQ67" s="85"/>
      <c r="BR67" s="85"/>
      <c r="BS67" s="86"/>
      <c r="BT67" s="76" t="s">
        <v>34</v>
      </c>
      <c r="BU67" s="76" t="s">
        <v>34</v>
      </c>
      <c r="BV67" s="34" t="s">
        <v>34</v>
      </c>
      <c r="BW67" s="19"/>
    </row>
    <row r="68" ht="15" customHeight="1">
      <c r="BT68" s="54"/>
    </row>
    <row r="69" s="32" customFormat="1" ht="13.5" customHeight="1">
      <c r="G69" s="32" t="s">
        <v>130</v>
      </c>
    </row>
    <row r="70" spans="1:75" s="32" customFormat="1" ht="68.25" customHeight="1">
      <c r="A70" s="79" t="s">
        <v>131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63"/>
    </row>
    <row r="71" spans="1:75" s="32" customFormat="1" ht="25.5" customHeight="1">
      <c r="A71" s="79" t="s">
        <v>158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7"/>
    </row>
    <row r="72" spans="1:75" s="32" customFormat="1" ht="25.5" customHeight="1">
      <c r="A72" s="79" t="s">
        <v>132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7"/>
    </row>
    <row r="73" spans="1:75" s="32" customFormat="1" ht="25.5" customHeight="1">
      <c r="A73" s="79" t="s">
        <v>133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7"/>
    </row>
    <row r="74" spans="1:75" s="32" customFormat="1" ht="25.5" customHeight="1">
      <c r="A74" s="79" t="s">
        <v>134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7"/>
    </row>
    <row r="78" spans="72:73" ht="15" customHeight="1">
      <c r="BT78" s="42"/>
      <c r="BU78" s="42"/>
    </row>
    <row r="79" spans="72:73" ht="15" customHeight="1">
      <c r="BT79" s="42"/>
      <c r="BU79" s="42"/>
    </row>
    <row r="80" ht="15" customHeight="1">
      <c r="BT80" s="64"/>
    </row>
    <row r="81" ht="15" customHeight="1">
      <c r="BT81" s="64"/>
    </row>
  </sheetData>
  <sheetProtection/>
  <mergeCells count="174">
    <mergeCell ref="A5:BV5"/>
    <mergeCell ref="A6:BV6"/>
    <mergeCell ref="A7:BV7"/>
    <mergeCell ref="A8:BV8"/>
    <mergeCell ref="AG10:BU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BU15"/>
    <mergeCell ref="BV15:BV16"/>
    <mergeCell ref="A17:I17"/>
    <mergeCell ref="K17:BG17"/>
    <mergeCell ref="BI17:BS17"/>
    <mergeCell ref="A18:I18"/>
    <mergeCell ref="K18:BG18"/>
    <mergeCell ref="BI18:BS18"/>
    <mergeCell ref="A19:I19"/>
    <mergeCell ref="K19:BG19"/>
    <mergeCell ref="BI19:BS19"/>
    <mergeCell ref="A20:I20"/>
    <mergeCell ref="K20:BG20"/>
    <mergeCell ref="BI20:BS20"/>
    <mergeCell ref="A21:I21"/>
    <mergeCell ref="K21:BG21"/>
    <mergeCell ref="BI21:BS21"/>
    <mergeCell ref="BV21:BV22"/>
    <mergeCell ref="A22:I22"/>
    <mergeCell ref="K22:BG22"/>
    <mergeCell ref="BI22:BS22"/>
    <mergeCell ref="A23:I23"/>
    <mergeCell ref="K23:BG23"/>
    <mergeCell ref="BI23:BS23"/>
    <mergeCell ref="A24:I24"/>
    <mergeCell ref="K24:BG24"/>
    <mergeCell ref="BI24:BS24"/>
    <mergeCell ref="A25:I25"/>
    <mergeCell ref="K25:BG25"/>
    <mergeCell ref="BI25:BS25"/>
    <mergeCell ref="A26:I26"/>
    <mergeCell ref="K26:BG26"/>
    <mergeCell ref="BI26:BS26"/>
    <mergeCell ref="A27:I27"/>
    <mergeCell ref="K27:BG27"/>
    <mergeCell ref="BI27:BS27"/>
    <mergeCell ref="A28:I28"/>
    <mergeCell ref="K28:BG28"/>
    <mergeCell ref="BI28:BS28"/>
    <mergeCell ref="A29:I29"/>
    <mergeCell ref="K29:BG29"/>
    <mergeCell ref="BI29:BS29"/>
    <mergeCell ref="A30:I30"/>
    <mergeCell ref="K30:BG30"/>
    <mergeCell ref="BI30:BS30"/>
    <mergeCell ref="A31:I31"/>
    <mergeCell ref="K31:BG31"/>
    <mergeCell ref="BI31:BS31"/>
    <mergeCell ref="A32:I32"/>
    <mergeCell ref="K32:BG32"/>
    <mergeCell ref="BI32:BS32"/>
    <mergeCell ref="A33:I33"/>
    <mergeCell ref="K33:BG33"/>
    <mergeCell ref="BI33:BS33"/>
    <mergeCell ref="A34:I34"/>
    <mergeCell ref="K34:BG34"/>
    <mergeCell ref="BI34:BS34"/>
    <mergeCell ref="A35:I35"/>
    <mergeCell ref="K35:BG35"/>
    <mergeCell ref="BI35:BS35"/>
    <mergeCell ref="A36:I36"/>
    <mergeCell ref="K36:BG36"/>
    <mergeCell ref="BI36:BS36"/>
    <mergeCell ref="A37:I37"/>
    <mergeCell ref="K37:BG37"/>
    <mergeCell ref="BI37:BS37"/>
    <mergeCell ref="A38:I38"/>
    <mergeCell ref="K38:BG38"/>
    <mergeCell ref="BI38:BS38"/>
    <mergeCell ref="A39:I39"/>
    <mergeCell ref="K39:BG39"/>
    <mergeCell ref="BI39:BS39"/>
    <mergeCell ref="A40:I40"/>
    <mergeCell ref="K40:BG40"/>
    <mergeCell ref="BI40:BS40"/>
    <mergeCell ref="A41:I41"/>
    <mergeCell ref="K41:BG41"/>
    <mergeCell ref="BI41:BS41"/>
    <mergeCell ref="A42:I42"/>
    <mergeCell ref="K42:BG42"/>
    <mergeCell ref="BI42:BS42"/>
    <mergeCell ref="A43:I43"/>
    <mergeCell ref="K43:BG43"/>
    <mergeCell ref="BI43:BS43"/>
    <mergeCell ref="A44:I44"/>
    <mergeCell ref="K44:BG44"/>
    <mergeCell ref="BI44:BS44"/>
    <mergeCell ref="A45:I45"/>
    <mergeCell ref="K45:BG45"/>
    <mergeCell ref="BI45:BS45"/>
    <mergeCell ref="A46:I46"/>
    <mergeCell ref="K46:BG46"/>
    <mergeCell ref="BI46:BS46"/>
    <mergeCell ref="A47:I47"/>
    <mergeCell ref="K47:BG47"/>
    <mergeCell ref="BI47:BS47"/>
    <mergeCell ref="A48:I48"/>
    <mergeCell ref="K48:BG48"/>
    <mergeCell ref="BI48:BS48"/>
    <mergeCell ref="A49:I49"/>
    <mergeCell ref="K49:BG49"/>
    <mergeCell ref="BI49:BS49"/>
    <mergeCell ref="A50:I50"/>
    <mergeCell ref="K50:BG50"/>
    <mergeCell ref="BI50:BS50"/>
    <mergeCell ref="A51:I51"/>
    <mergeCell ref="K51:BG51"/>
    <mergeCell ref="BI51:BS51"/>
    <mergeCell ref="A52:I52"/>
    <mergeCell ref="K52:BG52"/>
    <mergeCell ref="BI52:BS52"/>
    <mergeCell ref="A53:I53"/>
    <mergeCell ref="K53:BG53"/>
    <mergeCell ref="BI53:BS53"/>
    <mergeCell ref="A54:I54"/>
    <mergeCell ref="K54:BG54"/>
    <mergeCell ref="BI54:BS54"/>
    <mergeCell ref="A55:I55"/>
    <mergeCell ref="K55:BG55"/>
    <mergeCell ref="BI55:BS55"/>
    <mergeCell ref="A56:I56"/>
    <mergeCell ref="K56:BG56"/>
    <mergeCell ref="BI56:BS56"/>
    <mergeCell ref="A57:I57"/>
    <mergeCell ref="K57:BG57"/>
    <mergeCell ref="BI57:BS57"/>
    <mergeCell ref="A58:I58"/>
    <mergeCell ref="K58:BG58"/>
    <mergeCell ref="BI58:BS58"/>
    <mergeCell ref="A59:I59"/>
    <mergeCell ref="K59:BG59"/>
    <mergeCell ref="BI59:BS59"/>
    <mergeCell ref="A60:I60"/>
    <mergeCell ref="K60:BG60"/>
    <mergeCell ref="BI60:BS60"/>
    <mergeCell ref="A61:I61"/>
    <mergeCell ref="K61:BG61"/>
    <mergeCell ref="BI61:BS61"/>
    <mergeCell ref="A62:I62"/>
    <mergeCell ref="K62:BG62"/>
    <mergeCell ref="BI62:BS62"/>
    <mergeCell ref="A63:I63"/>
    <mergeCell ref="K63:BG63"/>
    <mergeCell ref="BI63:BS63"/>
    <mergeCell ref="A64:I64"/>
    <mergeCell ref="K64:BG64"/>
    <mergeCell ref="BI64:BS64"/>
    <mergeCell ref="A65:I65"/>
    <mergeCell ref="K65:BG65"/>
    <mergeCell ref="BI65:BS65"/>
    <mergeCell ref="A66:I66"/>
    <mergeCell ref="K66:BG66"/>
    <mergeCell ref="BI66:BS66"/>
    <mergeCell ref="A73:BV73"/>
    <mergeCell ref="A74:BV74"/>
    <mergeCell ref="A67:I67"/>
    <mergeCell ref="K67:BG67"/>
    <mergeCell ref="BI67:BS67"/>
    <mergeCell ref="A70:BV70"/>
    <mergeCell ref="A71:BV71"/>
    <mergeCell ref="A72:BV72"/>
  </mergeCell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X81"/>
  <sheetViews>
    <sheetView view="pageBreakPreview" zoomScaleSheetLayoutView="100" zoomScalePageLayoutView="0" workbookViewId="0" topLeftCell="A49">
      <selection activeCell="BV66" sqref="BV66"/>
    </sheetView>
  </sheetViews>
  <sheetFormatPr defaultColWidth="9.00390625" defaultRowHeight="15" customHeight="1"/>
  <cols>
    <col min="1" max="6" width="0.875" style="2" customWidth="1"/>
    <col min="7" max="7" width="1.25" style="2" customWidth="1"/>
    <col min="8" max="70" width="0.875" style="2" customWidth="1"/>
    <col min="71" max="71" width="1.25" style="2" customWidth="1"/>
    <col min="72" max="72" width="12.75390625" style="2" customWidth="1"/>
    <col min="73" max="73" width="12.875" style="2" customWidth="1"/>
    <col min="74" max="74" width="31.375" style="33" customWidth="1"/>
    <col min="75" max="75" width="0.875" style="10" customWidth="1"/>
    <col min="76" max="76" width="15.875" style="25" customWidth="1"/>
    <col min="77" max="77" width="12.00390625" style="10" customWidth="1"/>
    <col min="78" max="78" width="16.00390625" style="10" customWidth="1"/>
    <col min="79" max="150" width="0.875" style="10" customWidth="1"/>
    <col min="151" max="16384" width="9.125" style="2" customWidth="1"/>
  </cols>
  <sheetData>
    <row r="1" spans="67:150" s="1" customFormat="1" ht="12" customHeight="1">
      <c r="BO1" s="1" t="s">
        <v>81</v>
      </c>
      <c r="BV1" s="32"/>
      <c r="BW1" s="9"/>
      <c r="BX1" s="24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</row>
    <row r="2" spans="67:150" s="1" customFormat="1" ht="12" customHeight="1">
      <c r="BO2" s="1" t="s">
        <v>24</v>
      </c>
      <c r="BV2" s="32"/>
      <c r="BW2" s="9"/>
      <c r="BX2" s="24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</row>
    <row r="3" spans="67:150" s="1" customFormat="1" ht="12" customHeight="1">
      <c r="BO3" s="1" t="s">
        <v>25</v>
      </c>
      <c r="BV3" s="32"/>
      <c r="BW3" s="9"/>
      <c r="BX3" s="24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</row>
    <row r="4" ht="21" customHeight="1"/>
    <row r="5" spans="1:150" s="3" customFormat="1" ht="14.25" customHeight="1">
      <c r="A5" s="111" t="s">
        <v>15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"/>
      <c r="BX5" s="26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</row>
    <row r="6" spans="1:150" s="3" customFormat="1" ht="14.25" customHeight="1">
      <c r="A6" s="111" t="s">
        <v>16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"/>
      <c r="BX6" s="26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</row>
    <row r="7" spans="1:150" s="3" customFormat="1" ht="14.25" customHeight="1">
      <c r="A7" s="111" t="s">
        <v>82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"/>
      <c r="BX7" s="26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</row>
    <row r="8" spans="1:150" s="3" customFormat="1" ht="14.25" customHeight="1">
      <c r="A8" s="111" t="s">
        <v>101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"/>
      <c r="BX8" s="26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</row>
    <row r="9" ht="21" customHeight="1"/>
    <row r="10" spans="3:76" ht="15">
      <c r="C10" s="4" t="s">
        <v>26</v>
      </c>
      <c r="D10" s="4"/>
      <c r="AG10" s="112" t="s">
        <v>103</v>
      </c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X10" s="38"/>
    </row>
    <row r="11" spans="3:66" ht="15">
      <c r="C11" s="4" t="s">
        <v>27</v>
      </c>
      <c r="D11" s="4"/>
      <c r="J11" s="113" t="s">
        <v>104</v>
      </c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</row>
    <row r="12" spans="3:66" ht="15">
      <c r="C12" s="4" t="s">
        <v>28</v>
      </c>
      <c r="D12" s="4"/>
      <c r="J12" s="114" t="s">
        <v>105</v>
      </c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</row>
    <row r="13" spans="3:73" ht="15">
      <c r="C13" s="4" t="s">
        <v>29</v>
      </c>
      <c r="D13" s="4"/>
      <c r="AQ13" s="115" t="s">
        <v>114</v>
      </c>
      <c r="AR13" s="115"/>
      <c r="AS13" s="115"/>
      <c r="AT13" s="115"/>
      <c r="AU13" s="115"/>
      <c r="AV13" s="115"/>
      <c r="AW13" s="115"/>
      <c r="AX13" s="115"/>
      <c r="AY13" s="116" t="s">
        <v>30</v>
      </c>
      <c r="AZ13" s="116"/>
      <c r="BA13" s="115" t="s">
        <v>115</v>
      </c>
      <c r="BB13" s="115"/>
      <c r="BC13" s="115"/>
      <c r="BD13" s="115"/>
      <c r="BE13" s="115"/>
      <c r="BF13" s="115"/>
      <c r="BG13" s="115"/>
      <c r="BH13" s="115"/>
      <c r="BI13" s="2" t="s">
        <v>31</v>
      </c>
      <c r="BU13" s="13"/>
    </row>
    <row r="14" spans="72:73" ht="15" customHeight="1">
      <c r="BT14" s="46"/>
      <c r="BU14" s="14"/>
    </row>
    <row r="15" spans="1:150" s="6" customFormat="1" ht="13.5">
      <c r="A15" s="117" t="s">
        <v>23</v>
      </c>
      <c r="B15" s="118"/>
      <c r="C15" s="118"/>
      <c r="D15" s="118"/>
      <c r="E15" s="118"/>
      <c r="F15" s="118"/>
      <c r="G15" s="118"/>
      <c r="H15" s="118"/>
      <c r="I15" s="119"/>
      <c r="J15" s="123" t="s">
        <v>0</v>
      </c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9"/>
      <c r="BI15" s="117" t="s">
        <v>32</v>
      </c>
      <c r="BJ15" s="118"/>
      <c r="BK15" s="118"/>
      <c r="BL15" s="118"/>
      <c r="BM15" s="118"/>
      <c r="BN15" s="118"/>
      <c r="BO15" s="118"/>
      <c r="BP15" s="118"/>
      <c r="BQ15" s="118"/>
      <c r="BR15" s="118"/>
      <c r="BS15" s="119"/>
      <c r="BT15" s="84" t="s">
        <v>148</v>
      </c>
      <c r="BU15" s="85"/>
      <c r="BV15" s="96" t="s">
        <v>127</v>
      </c>
      <c r="BW15" s="12"/>
      <c r="BX15" s="27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</row>
    <row r="16" spans="1:150" s="6" customFormat="1" ht="13.5">
      <c r="A16" s="120"/>
      <c r="B16" s="121"/>
      <c r="C16" s="121"/>
      <c r="D16" s="121"/>
      <c r="E16" s="121"/>
      <c r="F16" s="121"/>
      <c r="G16" s="121"/>
      <c r="H16" s="121"/>
      <c r="I16" s="122"/>
      <c r="J16" s="120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2"/>
      <c r="BI16" s="120"/>
      <c r="BJ16" s="121"/>
      <c r="BK16" s="121"/>
      <c r="BL16" s="121"/>
      <c r="BM16" s="121"/>
      <c r="BN16" s="121"/>
      <c r="BO16" s="121"/>
      <c r="BP16" s="121"/>
      <c r="BQ16" s="121"/>
      <c r="BR16" s="121"/>
      <c r="BS16" s="122"/>
      <c r="BT16" s="5" t="s">
        <v>125</v>
      </c>
      <c r="BU16" s="5" t="s">
        <v>126</v>
      </c>
      <c r="BV16" s="97"/>
      <c r="BW16" s="12"/>
      <c r="BX16" s="51" t="b">
        <f>BU18+BU51='[1]ЕЭТ_КО '!$O$104</f>
        <v>1</v>
      </c>
      <c r="BY16" s="12" t="s">
        <v>153</v>
      </c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</row>
    <row r="17" spans="1:150" s="6" customFormat="1" ht="15" customHeight="1">
      <c r="A17" s="124" t="s">
        <v>1</v>
      </c>
      <c r="B17" s="125"/>
      <c r="C17" s="125"/>
      <c r="D17" s="125"/>
      <c r="E17" s="125"/>
      <c r="F17" s="125"/>
      <c r="G17" s="125"/>
      <c r="H17" s="125"/>
      <c r="I17" s="126"/>
      <c r="J17" s="5"/>
      <c r="K17" s="127" t="s">
        <v>33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7"/>
      <c r="BI17" s="128" t="s">
        <v>34</v>
      </c>
      <c r="BJ17" s="129"/>
      <c r="BK17" s="129"/>
      <c r="BL17" s="129"/>
      <c r="BM17" s="129"/>
      <c r="BN17" s="129"/>
      <c r="BO17" s="129"/>
      <c r="BP17" s="129"/>
      <c r="BQ17" s="129"/>
      <c r="BR17" s="129"/>
      <c r="BS17" s="130"/>
      <c r="BT17" s="5" t="s">
        <v>34</v>
      </c>
      <c r="BU17" s="5" t="s">
        <v>34</v>
      </c>
      <c r="BV17" s="34" t="s">
        <v>34</v>
      </c>
      <c r="BW17" s="12"/>
      <c r="BX17" s="27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</row>
    <row r="18" spans="1:150" s="18" customFormat="1" ht="25.5" customHeight="1">
      <c r="A18" s="80" t="s">
        <v>3</v>
      </c>
      <c r="B18" s="81"/>
      <c r="C18" s="81"/>
      <c r="D18" s="81"/>
      <c r="E18" s="81"/>
      <c r="F18" s="81"/>
      <c r="G18" s="81"/>
      <c r="H18" s="81"/>
      <c r="I18" s="82"/>
      <c r="J18" s="15"/>
      <c r="K18" s="83" t="s">
        <v>83</v>
      </c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16"/>
      <c r="BI18" s="84" t="s">
        <v>2</v>
      </c>
      <c r="BJ18" s="85"/>
      <c r="BK18" s="85"/>
      <c r="BL18" s="85"/>
      <c r="BM18" s="85"/>
      <c r="BN18" s="85"/>
      <c r="BO18" s="85"/>
      <c r="BP18" s="85"/>
      <c r="BQ18" s="85"/>
      <c r="BR18" s="85"/>
      <c r="BS18" s="86"/>
      <c r="BT18" s="36">
        <f>BT19+BT35+BT49</f>
        <v>1135609.0254704165</v>
      </c>
      <c r="BU18" s="36">
        <f>BU19+BU35+BU49</f>
        <v>1107527.1096953142</v>
      </c>
      <c r="BV18" s="40"/>
      <c r="BW18" s="19"/>
      <c r="BX18" s="30">
        <f aca="true" t="shared" si="0" ref="BX18:BX44">BU18/BT18-1</f>
        <v>-0.024728507034777802</v>
      </c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</row>
    <row r="19" spans="1:150" s="18" customFormat="1" ht="19.5" customHeight="1">
      <c r="A19" s="80" t="s">
        <v>4</v>
      </c>
      <c r="B19" s="81"/>
      <c r="C19" s="81"/>
      <c r="D19" s="81"/>
      <c r="E19" s="81"/>
      <c r="F19" s="81"/>
      <c r="G19" s="81"/>
      <c r="H19" s="81"/>
      <c r="I19" s="82"/>
      <c r="J19" s="15"/>
      <c r="K19" s="83" t="s">
        <v>84</v>
      </c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16"/>
      <c r="BI19" s="84" t="s">
        <v>2</v>
      </c>
      <c r="BJ19" s="85"/>
      <c r="BK19" s="85"/>
      <c r="BL19" s="85"/>
      <c r="BM19" s="85"/>
      <c r="BN19" s="85"/>
      <c r="BO19" s="85"/>
      <c r="BP19" s="85"/>
      <c r="BQ19" s="85"/>
      <c r="BR19" s="85"/>
      <c r="BS19" s="86"/>
      <c r="BT19" s="36">
        <f>BT20+BT25+BT27</f>
        <v>491257.1833698646</v>
      </c>
      <c r="BU19" s="36">
        <f>BU20+BU25+BU27</f>
        <v>492384.47575648</v>
      </c>
      <c r="BV19" s="20"/>
      <c r="BW19" s="19"/>
      <c r="BX19" s="30">
        <f t="shared" si="0"/>
        <v>0.0022947092170388927</v>
      </c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</row>
    <row r="20" spans="1:150" s="18" customFormat="1" ht="28.5" customHeight="1">
      <c r="A20" s="80" t="s">
        <v>5</v>
      </c>
      <c r="B20" s="81"/>
      <c r="C20" s="81"/>
      <c r="D20" s="81"/>
      <c r="E20" s="81"/>
      <c r="F20" s="81"/>
      <c r="G20" s="81"/>
      <c r="H20" s="81"/>
      <c r="I20" s="82"/>
      <c r="J20" s="15"/>
      <c r="K20" s="83" t="s">
        <v>6</v>
      </c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16"/>
      <c r="BI20" s="84" t="s">
        <v>2</v>
      </c>
      <c r="BJ20" s="85"/>
      <c r="BK20" s="85"/>
      <c r="BL20" s="85"/>
      <c r="BM20" s="85"/>
      <c r="BN20" s="85"/>
      <c r="BO20" s="85"/>
      <c r="BP20" s="85"/>
      <c r="BQ20" s="85"/>
      <c r="BR20" s="85"/>
      <c r="BS20" s="86"/>
      <c r="BT20" s="36">
        <f>BT21+BT23</f>
        <v>270566.62855703343</v>
      </c>
      <c r="BU20" s="36">
        <f>BU21+BU23</f>
        <v>270227.54190999997</v>
      </c>
      <c r="BV20" s="20"/>
      <c r="BW20" s="19"/>
      <c r="BX20" s="30">
        <f t="shared" si="0"/>
        <v>-0.001253246377211581</v>
      </c>
      <c r="BY20" s="44"/>
      <c r="BZ20" s="45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</row>
    <row r="21" spans="1:150" s="18" customFormat="1" ht="30" customHeight="1">
      <c r="A21" s="80" t="s">
        <v>8</v>
      </c>
      <c r="B21" s="81"/>
      <c r="C21" s="81"/>
      <c r="D21" s="81"/>
      <c r="E21" s="81"/>
      <c r="F21" s="81"/>
      <c r="G21" s="81"/>
      <c r="H21" s="81"/>
      <c r="I21" s="82"/>
      <c r="J21" s="15"/>
      <c r="K21" s="83" t="s">
        <v>102</v>
      </c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16"/>
      <c r="BI21" s="84" t="s">
        <v>2</v>
      </c>
      <c r="BJ21" s="85"/>
      <c r="BK21" s="85"/>
      <c r="BL21" s="85"/>
      <c r="BM21" s="85"/>
      <c r="BN21" s="85"/>
      <c r="BO21" s="85"/>
      <c r="BP21" s="85"/>
      <c r="BQ21" s="85"/>
      <c r="BR21" s="85"/>
      <c r="BS21" s="86"/>
      <c r="BT21" s="36">
        <f>16648.454395633+BT22</f>
        <v>67767.4402853152</v>
      </c>
      <c r="BU21" s="36">
        <f>16012.68873+BU22</f>
        <v>99544.01967</v>
      </c>
      <c r="BV21" s="131" t="s">
        <v>137</v>
      </c>
      <c r="BW21" s="19"/>
      <c r="BX21" s="30">
        <f t="shared" si="0"/>
        <v>0.4689062955734893</v>
      </c>
      <c r="BY21" s="45"/>
      <c r="BZ21" s="45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</row>
    <row r="22" spans="1:150" s="18" customFormat="1" ht="42" customHeight="1">
      <c r="A22" s="80" t="s">
        <v>122</v>
      </c>
      <c r="B22" s="81"/>
      <c r="C22" s="81"/>
      <c r="D22" s="81"/>
      <c r="E22" s="81"/>
      <c r="F22" s="81"/>
      <c r="G22" s="81"/>
      <c r="H22" s="81"/>
      <c r="I22" s="82"/>
      <c r="J22" s="15"/>
      <c r="K22" s="83" t="s">
        <v>9</v>
      </c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16"/>
      <c r="BI22" s="84" t="s">
        <v>2</v>
      </c>
      <c r="BJ22" s="85"/>
      <c r="BK22" s="85"/>
      <c r="BL22" s="85"/>
      <c r="BM22" s="85"/>
      <c r="BN22" s="85"/>
      <c r="BO22" s="85"/>
      <c r="BP22" s="85"/>
      <c r="BQ22" s="85"/>
      <c r="BR22" s="85"/>
      <c r="BS22" s="86"/>
      <c r="BT22" s="36">
        <v>51118.9858896822</v>
      </c>
      <c r="BU22" s="36">
        <v>83531.33094</v>
      </c>
      <c r="BV22" s="132"/>
      <c r="BW22" s="19"/>
      <c r="BX22" s="30">
        <f t="shared" si="0"/>
        <v>0.6340568868143348</v>
      </c>
      <c r="BY22" s="45"/>
      <c r="BZ22" s="45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</row>
    <row r="23" spans="1:150" s="18" customFormat="1" ht="57" customHeight="1">
      <c r="A23" s="80" t="s">
        <v>10</v>
      </c>
      <c r="B23" s="81"/>
      <c r="C23" s="81"/>
      <c r="D23" s="81"/>
      <c r="E23" s="81"/>
      <c r="F23" s="81"/>
      <c r="G23" s="81"/>
      <c r="H23" s="81"/>
      <c r="I23" s="82"/>
      <c r="J23" s="15"/>
      <c r="K23" s="83" t="s">
        <v>35</v>
      </c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16"/>
      <c r="BI23" s="84" t="s">
        <v>2</v>
      </c>
      <c r="BJ23" s="85"/>
      <c r="BK23" s="85"/>
      <c r="BL23" s="85"/>
      <c r="BM23" s="85"/>
      <c r="BN23" s="85"/>
      <c r="BO23" s="85"/>
      <c r="BP23" s="85"/>
      <c r="BQ23" s="85"/>
      <c r="BR23" s="85"/>
      <c r="BS23" s="86"/>
      <c r="BT23" s="36">
        <f>153779.206913443+BT24</f>
        <v>202799.18827171825</v>
      </c>
      <c r="BU23" s="36">
        <f>90582.08411+BU24</f>
        <v>170683.52224</v>
      </c>
      <c r="BV23" s="20"/>
      <c r="BW23" s="19"/>
      <c r="BX23" s="30">
        <f t="shared" si="0"/>
        <v>-0.15836190620589874</v>
      </c>
      <c r="BY23" s="45"/>
      <c r="BZ23" s="45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</row>
    <row r="24" spans="1:150" s="18" customFormat="1" ht="73.5" customHeight="1">
      <c r="A24" s="80" t="s">
        <v>123</v>
      </c>
      <c r="B24" s="81"/>
      <c r="C24" s="81"/>
      <c r="D24" s="81"/>
      <c r="E24" s="81"/>
      <c r="F24" s="81"/>
      <c r="G24" s="81"/>
      <c r="H24" s="81"/>
      <c r="I24" s="82"/>
      <c r="J24" s="15"/>
      <c r="K24" s="83" t="s">
        <v>9</v>
      </c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16"/>
      <c r="BI24" s="84" t="s">
        <v>2</v>
      </c>
      <c r="BJ24" s="85"/>
      <c r="BK24" s="85"/>
      <c r="BL24" s="85"/>
      <c r="BM24" s="85"/>
      <c r="BN24" s="85"/>
      <c r="BO24" s="85"/>
      <c r="BP24" s="85"/>
      <c r="BQ24" s="85"/>
      <c r="BR24" s="85"/>
      <c r="BS24" s="86"/>
      <c r="BT24" s="36">
        <v>49019.98135827526</v>
      </c>
      <c r="BU24" s="36">
        <v>80101.43813</v>
      </c>
      <c r="BV24" s="20" t="s">
        <v>137</v>
      </c>
      <c r="BW24" s="19"/>
      <c r="BX24" s="30">
        <f t="shared" si="0"/>
        <v>0.6340568868143346</v>
      </c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</row>
    <row r="25" spans="1:150" s="18" customFormat="1" ht="13.5">
      <c r="A25" s="80" t="s">
        <v>7</v>
      </c>
      <c r="B25" s="81"/>
      <c r="C25" s="81"/>
      <c r="D25" s="81"/>
      <c r="E25" s="81"/>
      <c r="F25" s="81"/>
      <c r="G25" s="81"/>
      <c r="H25" s="81"/>
      <c r="I25" s="82"/>
      <c r="J25" s="15"/>
      <c r="K25" s="83" t="s">
        <v>17</v>
      </c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16"/>
      <c r="BI25" s="84" t="s">
        <v>2</v>
      </c>
      <c r="BJ25" s="85"/>
      <c r="BK25" s="85"/>
      <c r="BL25" s="85"/>
      <c r="BM25" s="85"/>
      <c r="BN25" s="85"/>
      <c r="BO25" s="85"/>
      <c r="BP25" s="85"/>
      <c r="BQ25" s="85"/>
      <c r="BR25" s="85"/>
      <c r="BS25" s="86"/>
      <c r="BT25" s="36">
        <v>187410.35988911238</v>
      </c>
      <c r="BU25" s="36">
        <v>188660.36485</v>
      </c>
      <c r="BV25" s="20"/>
      <c r="BW25" s="19"/>
      <c r="BX25" s="30">
        <f t="shared" si="0"/>
        <v>0.006669881865801086</v>
      </c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</row>
    <row r="26" spans="1:150" s="18" customFormat="1" ht="15" customHeight="1">
      <c r="A26" s="80" t="s">
        <v>36</v>
      </c>
      <c r="B26" s="81"/>
      <c r="C26" s="81"/>
      <c r="D26" s="81"/>
      <c r="E26" s="81"/>
      <c r="F26" s="81"/>
      <c r="G26" s="81"/>
      <c r="H26" s="81"/>
      <c r="I26" s="82"/>
      <c r="J26" s="15"/>
      <c r="K26" s="83" t="s">
        <v>9</v>
      </c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16"/>
      <c r="BI26" s="84" t="s">
        <v>2</v>
      </c>
      <c r="BJ26" s="85"/>
      <c r="BK26" s="85"/>
      <c r="BL26" s="85"/>
      <c r="BM26" s="85"/>
      <c r="BN26" s="85"/>
      <c r="BO26" s="85"/>
      <c r="BP26" s="85"/>
      <c r="BQ26" s="85"/>
      <c r="BR26" s="85"/>
      <c r="BS26" s="86"/>
      <c r="BT26" s="36"/>
      <c r="BU26" s="36"/>
      <c r="BV26" s="20"/>
      <c r="BW26" s="19"/>
      <c r="BX26" s="30" t="e">
        <f t="shared" si="0"/>
        <v>#DIV/0!</v>
      </c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</row>
    <row r="27" spans="1:150" s="18" customFormat="1" ht="30" customHeight="1">
      <c r="A27" s="80" t="s">
        <v>11</v>
      </c>
      <c r="B27" s="81"/>
      <c r="C27" s="81"/>
      <c r="D27" s="81"/>
      <c r="E27" s="81"/>
      <c r="F27" s="81"/>
      <c r="G27" s="81"/>
      <c r="H27" s="81"/>
      <c r="I27" s="82"/>
      <c r="J27" s="15"/>
      <c r="K27" s="83" t="s">
        <v>116</v>
      </c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16"/>
      <c r="BI27" s="84" t="s">
        <v>2</v>
      </c>
      <c r="BJ27" s="85"/>
      <c r="BK27" s="85"/>
      <c r="BL27" s="85"/>
      <c r="BM27" s="85"/>
      <c r="BN27" s="85"/>
      <c r="BO27" s="85"/>
      <c r="BP27" s="85"/>
      <c r="BQ27" s="85"/>
      <c r="BR27" s="85"/>
      <c r="BS27" s="86"/>
      <c r="BT27" s="36">
        <f>131161.3353749+2257.82679677629-BT24-BT22</f>
        <v>33280.19492371884</v>
      </c>
      <c r="BU27" s="36">
        <f>194305.82597+2823.51209648-BU24-BU22</f>
        <v>33496.56899648001</v>
      </c>
      <c r="BV27" s="20"/>
      <c r="BW27" s="19"/>
      <c r="BX27" s="30">
        <f t="shared" si="0"/>
        <v>0.006501586702154949</v>
      </c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</row>
    <row r="28" spans="1:150" s="18" customFormat="1" ht="41.25" customHeight="1">
      <c r="A28" s="80" t="s">
        <v>37</v>
      </c>
      <c r="B28" s="81"/>
      <c r="C28" s="81"/>
      <c r="D28" s="81"/>
      <c r="E28" s="81"/>
      <c r="F28" s="81"/>
      <c r="G28" s="81"/>
      <c r="H28" s="81"/>
      <c r="I28" s="82"/>
      <c r="J28" s="15"/>
      <c r="K28" s="83" t="s">
        <v>85</v>
      </c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16"/>
      <c r="BI28" s="84" t="s">
        <v>2</v>
      </c>
      <c r="BJ28" s="85"/>
      <c r="BK28" s="85"/>
      <c r="BL28" s="85"/>
      <c r="BM28" s="85"/>
      <c r="BN28" s="85"/>
      <c r="BO28" s="85"/>
      <c r="BP28" s="85"/>
      <c r="BQ28" s="85"/>
      <c r="BR28" s="85"/>
      <c r="BS28" s="86"/>
      <c r="BT28" s="36">
        <v>2257.82679677629</v>
      </c>
      <c r="BU28" s="36">
        <v>2823.5120964800003</v>
      </c>
      <c r="BV28" s="20" t="s">
        <v>138</v>
      </c>
      <c r="BW28" s="19"/>
      <c r="BX28" s="30">
        <f t="shared" si="0"/>
        <v>0.25054415179737966</v>
      </c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</row>
    <row r="29" spans="1:150" s="18" customFormat="1" ht="44.25" customHeight="1">
      <c r="A29" s="80" t="s">
        <v>39</v>
      </c>
      <c r="B29" s="81"/>
      <c r="C29" s="81"/>
      <c r="D29" s="81"/>
      <c r="E29" s="81"/>
      <c r="F29" s="81"/>
      <c r="G29" s="81"/>
      <c r="H29" s="81"/>
      <c r="I29" s="82"/>
      <c r="J29" s="15"/>
      <c r="K29" s="83" t="s">
        <v>38</v>
      </c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16"/>
      <c r="BI29" s="84" t="s">
        <v>2</v>
      </c>
      <c r="BJ29" s="85"/>
      <c r="BK29" s="85"/>
      <c r="BL29" s="85"/>
      <c r="BM29" s="85"/>
      <c r="BN29" s="85"/>
      <c r="BO29" s="85"/>
      <c r="BP29" s="85"/>
      <c r="BQ29" s="85"/>
      <c r="BR29" s="85"/>
      <c r="BS29" s="86"/>
      <c r="BT29" s="36">
        <v>1135.43068997116</v>
      </c>
      <c r="BU29" s="36">
        <v>1322.7291899999998</v>
      </c>
      <c r="BV29" s="20" t="s">
        <v>138</v>
      </c>
      <c r="BW29" s="19"/>
      <c r="BX29" s="30">
        <f t="shared" si="0"/>
        <v>0.16495810944972522</v>
      </c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</row>
    <row r="30" spans="1:150" s="18" customFormat="1" ht="27" customHeight="1">
      <c r="A30" s="80" t="s">
        <v>86</v>
      </c>
      <c r="B30" s="81"/>
      <c r="C30" s="81"/>
      <c r="D30" s="81"/>
      <c r="E30" s="81"/>
      <c r="F30" s="81"/>
      <c r="G30" s="81"/>
      <c r="H30" s="81"/>
      <c r="I30" s="82"/>
      <c r="J30" s="15"/>
      <c r="K30" s="83" t="s">
        <v>128</v>
      </c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16"/>
      <c r="BI30" s="84" t="s">
        <v>2</v>
      </c>
      <c r="BJ30" s="85"/>
      <c r="BK30" s="85"/>
      <c r="BL30" s="85"/>
      <c r="BM30" s="85"/>
      <c r="BN30" s="85"/>
      <c r="BO30" s="85"/>
      <c r="BP30" s="85"/>
      <c r="BQ30" s="85"/>
      <c r="BR30" s="85"/>
      <c r="BS30" s="86"/>
      <c r="BT30" s="36">
        <f>BT27-BT28-BT29</f>
        <v>29886.937436971388</v>
      </c>
      <c r="BU30" s="36">
        <f>BU27-BU28-BU29</f>
        <v>29350.327710000012</v>
      </c>
      <c r="BV30" s="20"/>
      <c r="BW30" s="19"/>
      <c r="BX30" s="30">
        <f t="shared" si="0"/>
        <v>-0.01795465755241843</v>
      </c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</row>
    <row r="31" spans="1:150" s="18" customFormat="1" ht="18" customHeight="1">
      <c r="A31" s="80"/>
      <c r="B31" s="81"/>
      <c r="C31" s="81"/>
      <c r="D31" s="81"/>
      <c r="E31" s="81"/>
      <c r="F31" s="81"/>
      <c r="G31" s="81"/>
      <c r="H31" s="81"/>
      <c r="I31" s="82"/>
      <c r="J31" s="15"/>
      <c r="K31" s="83" t="s">
        <v>119</v>
      </c>
      <c r="L31" s="83" t="s">
        <v>118</v>
      </c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16"/>
      <c r="BI31" s="84" t="s">
        <v>2</v>
      </c>
      <c r="BJ31" s="85"/>
      <c r="BK31" s="85"/>
      <c r="BL31" s="85"/>
      <c r="BM31" s="85"/>
      <c r="BN31" s="85"/>
      <c r="BO31" s="85"/>
      <c r="BP31" s="85"/>
      <c r="BQ31" s="85"/>
      <c r="BR31" s="85"/>
      <c r="BS31" s="86"/>
      <c r="BT31" s="36">
        <v>23782.4866516913</v>
      </c>
      <c r="BU31" s="36">
        <v>23155.487240000002</v>
      </c>
      <c r="BV31" s="20"/>
      <c r="BW31" s="19"/>
      <c r="BX31" s="30">
        <f t="shared" si="0"/>
        <v>-0.02636391311279085</v>
      </c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</row>
    <row r="32" spans="1:150" s="18" customFormat="1" ht="18" customHeight="1">
      <c r="A32" s="80"/>
      <c r="B32" s="81"/>
      <c r="C32" s="81"/>
      <c r="D32" s="81"/>
      <c r="E32" s="81"/>
      <c r="F32" s="81"/>
      <c r="G32" s="81"/>
      <c r="H32" s="81"/>
      <c r="I32" s="82"/>
      <c r="J32" s="15"/>
      <c r="K32" s="83" t="s">
        <v>120</v>
      </c>
      <c r="L32" s="83" t="s">
        <v>117</v>
      </c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16"/>
      <c r="BI32" s="84" t="s">
        <v>2</v>
      </c>
      <c r="BJ32" s="85"/>
      <c r="BK32" s="85"/>
      <c r="BL32" s="85"/>
      <c r="BM32" s="85"/>
      <c r="BN32" s="85"/>
      <c r="BO32" s="85"/>
      <c r="BP32" s="85"/>
      <c r="BQ32" s="85"/>
      <c r="BR32" s="85"/>
      <c r="BS32" s="86"/>
      <c r="BT32" s="36">
        <f>BT30-BT31</f>
        <v>6104.450785280089</v>
      </c>
      <c r="BU32" s="36">
        <f>BU30-BU31</f>
        <v>6194.84047000001</v>
      </c>
      <c r="BV32" s="20"/>
      <c r="BW32" s="19"/>
      <c r="BX32" s="30">
        <f t="shared" si="0"/>
        <v>0.014807177238267188</v>
      </c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</row>
    <row r="33" spans="1:150" s="18" customFormat="1" ht="45" customHeight="1">
      <c r="A33" s="80" t="s">
        <v>87</v>
      </c>
      <c r="B33" s="81"/>
      <c r="C33" s="81"/>
      <c r="D33" s="81"/>
      <c r="E33" s="81"/>
      <c r="F33" s="81"/>
      <c r="G33" s="81"/>
      <c r="H33" s="81"/>
      <c r="I33" s="82"/>
      <c r="J33" s="15"/>
      <c r="K33" s="83" t="s">
        <v>88</v>
      </c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16"/>
      <c r="BI33" s="84" t="s">
        <v>2</v>
      </c>
      <c r="BJ33" s="85"/>
      <c r="BK33" s="85"/>
      <c r="BL33" s="85"/>
      <c r="BM33" s="85"/>
      <c r="BN33" s="85"/>
      <c r="BO33" s="85"/>
      <c r="BP33" s="85"/>
      <c r="BQ33" s="85"/>
      <c r="BR33" s="85"/>
      <c r="BS33" s="86"/>
      <c r="BT33" s="36"/>
      <c r="BU33" s="36"/>
      <c r="BV33" s="20"/>
      <c r="BW33" s="19"/>
      <c r="BX33" s="30" t="e">
        <f t="shared" si="0"/>
        <v>#DIV/0!</v>
      </c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</row>
    <row r="34" spans="1:150" s="18" customFormat="1" ht="30" customHeight="1">
      <c r="A34" s="80" t="s">
        <v>89</v>
      </c>
      <c r="B34" s="81"/>
      <c r="C34" s="81"/>
      <c r="D34" s="81"/>
      <c r="E34" s="81"/>
      <c r="F34" s="81"/>
      <c r="G34" s="81"/>
      <c r="H34" s="81"/>
      <c r="I34" s="82"/>
      <c r="J34" s="15"/>
      <c r="K34" s="83" t="s">
        <v>90</v>
      </c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16"/>
      <c r="BI34" s="84" t="s">
        <v>2</v>
      </c>
      <c r="BJ34" s="85"/>
      <c r="BK34" s="85"/>
      <c r="BL34" s="85"/>
      <c r="BM34" s="85"/>
      <c r="BN34" s="85"/>
      <c r="BO34" s="85"/>
      <c r="BP34" s="85"/>
      <c r="BQ34" s="85"/>
      <c r="BR34" s="85"/>
      <c r="BS34" s="86"/>
      <c r="BT34" s="36"/>
      <c r="BU34" s="36"/>
      <c r="BV34" s="20"/>
      <c r="BW34" s="19"/>
      <c r="BX34" s="30" t="e">
        <f t="shared" si="0"/>
        <v>#DIV/0!</v>
      </c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</row>
    <row r="35" spans="1:150" s="18" customFormat="1" ht="29.25" customHeight="1">
      <c r="A35" s="80" t="s">
        <v>40</v>
      </c>
      <c r="B35" s="81"/>
      <c r="C35" s="81"/>
      <c r="D35" s="81"/>
      <c r="E35" s="81"/>
      <c r="F35" s="81"/>
      <c r="G35" s="81"/>
      <c r="H35" s="81"/>
      <c r="I35" s="82"/>
      <c r="J35" s="15"/>
      <c r="K35" s="83" t="s">
        <v>41</v>
      </c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16"/>
      <c r="BI35" s="84" t="s">
        <v>2</v>
      </c>
      <c r="BJ35" s="85"/>
      <c r="BK35" s="85"/>
      <c r="BL35" s="85"/>
      <c r="BM35" s="85"/>
      <c r="BN35" s="85"/>
      <c r="BO35" s="85"/>
      <c r="BP35" s="85"/>
      <c r="BQ35" s="85"/>
      <c r="BR35" s="85"/>
      <c r="BS35" s="86"/>
      <c r="BT35" s="36">
        <f>SUM(BT36:BT48)</f>
        <v>644351.842100552</v>
      </c>
      <c r="BU35" s="36">
        <f>SUM(BU36:BU48)</f>
        <v>710846.3285039304</v>
      </c>
      <c r="BV35" s="20"/>
      <c r="BW35" s="19"/>
      <c r="BX35" s="30">
        <f t="shared" si="0"/>
        <v>0.10319592815411194</v>
      </c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</row>
    <row r="36" spans="1:150" s="18" customFormat="1" ht="15" customHeight="1">
      <c r="A36" s="80" t="s">
        <v>42</v>
      </c>
      <c r="B36" s="81"/>
      <c r="C36" s="81"/>
      <c r="D36" s="81"/>
      <c r="E36" s="81"/>
      <c r="F36" s="81"/>
      <c r="G36" s="81"/>
      <c r="H36" s="81"/>
      <c r="I36" s="82"/>
      <c r="J36" s="15"/>
      <c r="K36" s="83" t="s">
        <v>43</v>
      </c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16"/>
      <c r="BI36" s="84" t="s">
        <v>2</v>
      </c>
      <c r="BJ36" s="85"/>
      <c r="BK36" s="85"/>
      <c r="BL36" s="85"/>
      <c r="BM36" s="85"/>
      <c r="BN36" s="85"/>
      <c r="BO36" s="85"/>
      <c r="BP36" s="85"/>
      <c r="BQ36" s="85"/>
      <c r="BR36" s="85"/>
      <c r="BS36" s="86"/>
      <c r="BT36" s="36">
        <v>238892.16467494855</v>
      </c>
      <c r="BU36" s="36">
        <v>240098.04805999997</v>
      </c>
      <c r="BV36" s="20"/>
      <c r="BW36" s="19"/>
      <c r="BX36" s="30">
        <f t="shared" si="0"/>
        <v>0.005047814718796673</v>
      </c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</row>
    <row r="37" spans="1:150" s="18" customFormat="1" ht="45" customHeight="1">
      <c r="A37" s="80" t="s">
        <v>44</v>
      </c>
      <c r="B37" s="81"/>
      <c r="C37" s="81"/>
      <c r="D37" s="81"/>
      <c r="E37" s="81"/>
      <c r="F37" s="81"/>
      <c r="G37" s="81"/>
      <c r="H37" s="81"/>
      <c r="I37" s="82"/>
      <c r="J37" s="15"/>
      <c r="K37" s="83" t="s">
        <v>45</v>
      </c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16"/>
      <c r="BI37" s="84" t="s">
        <v>2</v>
      </c>
      <c r="BJ37" s="85"/>
      <c r="BK37" s="85"/>
      <c r="BL37" s="85"/>
      <c r="BM37" s="85"/>
      <c r="BN37" s="85"/>
      <c r="BO37" s="85"/>
      <c r="BP37" s="85"/>
      <c r="BQ37" s="85"/>
      <c r="BR37" s="85"/>
      <c r="BS37" s="86"/>
      <c r="BT37" s="36"/>
      <c r="BU37" s="36"/>
      <c r="BV37" s="20"/>
      <c r="BW37" s="19"/>
      <c r="BX37" s="30" t="e">
        <f t="shared" si="0"/>
        <v>#DIV/0!</v>
      </c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</row>
    <row r="38" spans="1:150" s="6" customFormat="1" ht="15" customHeight="1">
      <c r="A38" s="124" t="s">
        <v>46</v>
      </c>
      <c r="B38" s="125"/>
      <c r="C38" s="125"/>
      <c r="D38" s="125"/>
      <c r="E38" s="125"/>
      <c r="F38" s="125"/>
      <c r="G38" s="125"/>
      <c r="H38" s="125"/>
      <c r="I38" s="126"/>
      <c r="J38" s="5"/>
      <c r="K38" s="127" t="s">
        <v>47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7"/>
      <c r="BI38" s="128" t="s">
        <v>2</v>
      </c>
      <c r="BJ38" s="129"/>
      <c r="BK38" s="129"/>
      <c r="BL38" s="129"/>
      <c r="BM38" s="129"/>
      <c r="BN38" s="129"/>
      <c r="BO38" s="129"/>
      <c r="BP38" s="129"/>
      <c r="BQ38" s="129"/>
      <c r="BR38" s="129"/>
      <c r="BS38" s="130"/>
      <c r="BT38" s="36">
        <v>45736.173921277594</v>
      </c>
      <c r="BU38" s="36">
        <v>48688.45253000002</v>
      </c>
      <c r="BV38" s="20"/>
      <c r="BW38" s="12"/>
      <c r="BX38" s="30">
        <f t="shared" si="0"/>
        <v>0.06455018764367937</v>
      </c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</row>
    <row r="39" spans="1:150" s="6" customFormat="1" ht="13.5">
      <c r="A39" s="124" t="s">
        <v>48</v>
      </c>
      <c r="B39" s="125"/>
      <c r="C39" s="125"/>
      <c r="D39" s="125"/>
      <c r="E39" s="125"/>
      <c r="F39" s="125"/>
      <c r="G39" s="125"/>
      <c r="H39" s="125"/>
      <c r="I39" s="126"/>
      <c r="J39" s="5"/>
      <c r="K39" s="127" t="s">
        <v>18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7"/>
      <c r="BI39" s="128" t="s">
        <v>2</v>
      </c>
      <c r="BJ39" s="129"/>
      <c r="BK39" s="129"/>
      <c r="BL39" s="129"/>
      <c r="BM39" s="129"/>
      <c r="BN39" s="129"/>
      <c r="BO39" s="129"/>
      <c r="BP39" s="129"/>
      <c r="BQ39" s="129"/>
      <c r="BR39" s="129"/>
      <c r="BS39" s="130"/>
      <c r="BT39" s="36">
        <v>56972.74940629016</v>
      </c>
      <c r="BU39" s="36">
        <v>55405.01862768</v>
      </c>
      <c r="BV39" s="20"/>
      <c r="BW39" s="12"/>
      <c r="BX39" s="30">
        <f t="shared" si="0"/>
        <v>-0.027517204188798883</v>
      </c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</row>
    <row r="40" spans="1:150" s="6" customFormat="1" ht="45" customHeight="1">
      <c r="A40" s="124" t="s">
        <v>49</v>
      </c>
      <c r="B40" s="125"/>
      <c r="C40" s="125"/>
      <c r="D40" s="125"/>
      <c r="E40" s="125"/>
      <c r="F40" s="125"/>
      <c r="G40" s="125"/>
      <c r="H40" s="125"/>
      <c r="I40" s="126"/>
      <c r="J40" s="5"/>
      <c r="K40" s="127" t="s">
        <v>91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7"/>
      <c r="BI40" s="128" t="s">
        <v>2</v>
      </c>
      <c r="BJ40" s="129"/>
      <c r="BK40" s="129"/>
      <c r="BL40" s="129"/>
      <c r="BM40" s="129"/>
      <c r="BN40" s="129"/>
      <c r="BO40" s="129"/>
      <c r="BP40" s="129"/>
      <c r="BQ40" s="129"/>
      <c r="BR40" s="129"/>
      <c r="BS40" s="130"/>
      <c r="BT40" s="36"/>
      <c r="BU40" s="36"/>
      <c r="BV40" s="20"/>
      <c r="BW40" s="12"/>
      <c r="BX40" s="30" t="e">
        <f t="shared" si="0"/>
        <v>#DIV/0!</v>
      </c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</row>
    <row r="41" spans="1:150" s="6" customFormat="1" ht="57.75" customHeight="1">
      <c r="A41" s="124" t="s">
        <v>50</v>
      </c>
      <c r="B41" s="125"/>
      <c r="C41" s="125"/>
      <c r="D41" s="125"/>
      <c r="E41" s="125"/>
      <c r="F41" s="125"/>
      <c r="G41" s="125"/>
      <c r="H41" s="125"/>
      <c r="I41" s="126"/>
      <c r="J41" s="5"/>
      <c r="K41" s="127" t="s">
        <v>92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7"/>
      <c r="BI41" s="128" t="s">
        <v>2</v>
      </c>
      <c r="BJ41" s="129"/>
      <c r="BK41" s="129"/>
      <c r="BL41" s="129"/>
      <c r="BM41" s="129"/>
      <c r="BN41" s="129"/>
      <c r="BO41" s="129"/>
      <c r="BP41" s="129"/>
      <c r="BQ41" s="129"/>
      <c r="BR41" s="129"/>
      <c r="BS41" s="130"/>
      <c r="BT41" s="36">
        <v>127800.31</v>
      </c>
      <c r="BU41" s="36">
        <v>166255.17195</v>
      </c>
      <c r="BV41" s="20" t="s">
        <v>145</v>
      </c>
      <c r="BW41" s="12"/>
      <c r="BX41" s="30">
        <f t="shared" si="0"/>
        <v>0.30089803342417554</v>
      </c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</row>
    <row r="42" spans="1:150" s="6" customFormat="1" ht="33" customHeight="1">
      <c r="A42" s="124" t="s">
        <v>51</v>
      </c>
      <c r="B42" s="125"/>
      <c r="C42" s="125"/>
      <c r="D42" s="125"/>
      <c r="E42" s="125"/>
      <c r="F42" s="125"/>
      <c r="G42" s="125"/>
      <c r="H42" s="125"/>
      <c r="I42" s="126"/>
      <c r="J42" s="5"/>
      <c r="K42" s="127" t="s">
        <v>93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7"/>
      <c r="BI42" s="128" t="s">
        <v>2</v>
      </c>
      <c r="BJ42" s="129"/>
      <c r="BK42" s="129"/>
      <c r="BL42" s="129"/>
      <c r="BM42" s="129"/>
      <c r="BN42" s="129"/>
      <c r="BO42" s="129"/>
      <c r="BP42" s="129"/>
      <c r="BQ42" s="129"/>
      <c r="BR42" s="129"/>
      <c r="BS42" s="130"/>
      <c r="BT42" s="36">
        <v>87323.70999999999</v>
      </c>
      <c r="BU42" s="48">
        <v>118237.71574749998</v>
      </c>
      <c r="BV42" s="50" t="s">
        <v>152</v>
      </c>
      <c r="BW42" s="12"/>
      <c r="BX42" s="30">
        <f t="shared" si="0"/>
        <v>0.354016174387231</v>
      </c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</row>
    <row r="43" spans="1:150" s="6" customFormat="1" ht="25.5" customHeight="1">
      <c r="A43" s="124" t="s">
        <v>55</v>
      </c>
      <c r="B43" s="125"/>
      <c r="C43" s="125"/>
      <c r="D43" s="125"/>
      <c r="E43" s="125"/>
      <c r="F43" s="125"/>
      <c r="G43" s="125"/>
      <c r="H43" s="125"/>
      <c r="I43" s="126"/>
      <c r="J43" s="5"/>
      <c r="K43" s="127" t="s">
        <v>19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7"/>
      <c r="BI43" s="128" t="s">
        <v>2</v>
      </c>
      <c r="BJ43" s="129"/>
      <c r="BK43" s="129"/>
      <c r="BL43" s="129"/>
      <c r="BM43" s="129"/>
      <c r="BN43" s="129"/>
      <c r="BO43" s="129"/>
      <c r="BP43" s="129"/>
      <c r="BQ43" s="129"/>
      <c r="BR43" s="129"/>
      <c r="BS43" s="130"/>
      <c r="BT43" s="36">
        <v>34744.54746621563</v>
      </c>
      <c r="BU43" s="36">
        <v>36272.962</v>
      </c>
      <c r="BV43" s="20"/>
      <c r="BW43" s="12"/>
      <c r="BX43" s="30">
        <f t="shared" si="0"/>
        <v>0.04399005441848258</v>
      </c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</row>
    <row r="44" spans="1:150" s="6" customFormat="1" ht="13.5">
      <c r="A44" s="124" t="s">
        <v>94</v>
      </c>
      <c r="B44" s="125"/>
      <c r="C44" s="125"/>
      <c r="D44" s="125"/>
      <c r="E44" s="125"/>
      <c r="F44" s="125"/>
      <c r="G44" s="125"/>
      <c r="H44" s="125"/>
      <c r="I44" s="126"/>
      <c r="J44" s="5"/>
      <c r="K44" s="127" t="s">
        <v>20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7"/>
      <c r="BI44" s="128" t="s">
        <v>2</v>
      </c>
      <c r="BJ44" s="129"/>
      <c r="BK44" s="129"/>
      <c r="BL44" s="129"/>
      <c r="BM44" s="129"/>
      <c r="BN44" s="129"/>
      <c r="BO44" s="129"/>
      <c r="BP44" s="129"/>
      <c r="BQ44" s="129"/>
      <c r="BR44" s="129"/>
      <c r="BS44" s="130"/>
      <c r="BT44" s="36">
        <v>40873.61409</v>
      </c>
      <c r="BU44" s="36">
        <v>32709.5229987503</v>
      </c>
      <c r="BV44" s="20"/>
      <c r="BW44" s="12"/>
      <c r="BX44" s="30">
        <f t="shared" si="0"/>
        <v>-0.1997398877738854</v>
      </c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</row>
    <row r="45" spans="1:150" s="6" customFormat="1" ht="72.75" customHeight="1">
      <c r="A45" s="124" t="s">
        <v>95</v>
      </c>
      <c r="B45" s="125"/>
      <c r="C45" s="125"/>
      <c r="D45" s="125"/>
      <c r="E45" s="125"/>
      <c r="F45" s="125"/>
      <c r="G45" s="125"/>
      <c r="H45" s="125"/>
      <c r="I45" s="126"/>
      <c r="J45" s="5"/>
      <c r="K45" s="127" t="s">
        <v>52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7"/>
      <c r="BI45" s="128" t="s">
        <v>2</v>
      </c>
      <c r="BJ45" s="129"/>
      <c r="BK45" s="129"/>
      <c r="BL45" s="129"/>
      <c r="BM45" s="129"/>
      <c r="BN45" s="129"/>
      <c r="BO45" s="129"/>
      <c r="BP45" s="129"/>
      <c r="BQ45" s="129"/>
      <c r="BR45" s="129"/>
      <c r="BS45" s="130"/>
      <c r="BT45" s="36">
        <v>2.09</v>
      </c>
      <c r="BU45" s="36"/>
      <c r="BV45" s="20"/>
      <c r="BW45" s="12"/>
      <c r="BX45" s="30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</row>
    <row r="46" spans="1:150" s="6" customFormat="1" ht="30" customHeight="1">
      <c r="A46" s="124" t="s">
        <v>96</v>
      </c>
      <c r="B46" s="125"/>
      <c r="C46" s="125"/>
      <c r="D46" s="125"/>
      <c r="E46" s="125"/>
      <c r="F46" s="125"/>
      <c r="G46" s="125"/>
      <c r="H46" s="125"/>
      <c r="I46" s="126"/>
      <c r="J46" s="5"/>
      <c r="K46" s="127" t="s">
        <v>53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7"/>
      <c r="BI46" s="128" t="s">
        <v>54</v>
      </c>
      <c r="BJ46" s="129"/>
      <c r="BK46" s="129"/>
      <c r="BL46" s="129"/>
      <c r="BM46" s="129"/>
      <c r="BN46" s="129"/>
      <c r="BO46" s="129"/>
      <c r="BP46" s="129"/>
      <c r="BQ46" s="129"/>
      <c r="BR46" s="129"/>
      <c r="BS46" s="130"/>
      <c r="BT46" s="36"/>
      <c r="BU46" s="36"/>
      <c r="BV46" s="20"/>
      <c r="BW46" s="12"/>
      <c r="BX46" s="30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</row>
    <row r="47" spans="1:150" s="6" customFormat="1" ht="111.75" customHeight="1">
      <c r="A47" s="124" t="s">
        <v>97</v>
      </c>
      <c r="B47" s="125"/>
      <c r="C47" s="125"/>
      <c r="D47" s="125"/>
      <c r="E47" s="125"/>
      <c r="F47" s="125"/>
      <c r="G47" s="125"/>
      <c r="H47" s="125"/>
      <c r="I47" s="126"/>
      <c r="J47" s="5"/>
      <c r="K47" s="127" t="s">
        <v>56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7"/>
      <c r="BI47" s="128" t="s">
        <v>2</v>
      </c>
      <c r="BJ47" s="129"/>
      <c r="BK47" s="129"/>
      <c r="BL47" s="129"/>
      <c r="BM47" s="129"/>
      <c r="BN47" s="129"/>
      <c r="BO47" s="129"/>
      <c r="BP47" s="129"/>
      <c r="BQ47" s="129"/>
      <c r="BR47" s="129"/>
      <c r="BS47" s="130"/>
      <c r="BT47" s="36"/>
      <c r="BU47" s="36"/>
      <c r="BV47" s="20"/>
      <c r="BW47" s="12"/>
      <c r="BX47" s="30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</row>
    <row r="48" spans="1:150" s="6" customFormat="1" ht="13.5">
      <c r="A48" s="124" t="s">
        <v>98</v>
      </c>
      <c r="B48" s="125"/>
      <c r="C48" s="125"/>
      <c r="D48" s="125"/>
      <c r="E48" s="125"/>
      <c r="F48" s="125"/>
      <c r="G48" s="125"/>
      <c r="H48" s="125"/>
      <c r="I48" s="126"/>
      <c r="J48" s="5"/>
      <c r="K48" s="127" t="s">
        <v>121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7"/>
      <c r="BI48" s="128" t="s">
        <v>2</v>
      </c>
      <c r="BJ48" s="129"/>
      <c r="BK48" s="129"/>
      <c r="BL48" s="129"/>
      <c r="BM48" s="129"/>
      <c r="BN48" s="129"/>
      <c r="BO48" s="129"/>
      <c r="BP48" s="129"/>
      <c r="BQ48" s="129"/>
      <c r="BR48" s="129"/>
      <c r="BS48" s="130"/>
      <c r="BT48" s="36">
        <v>12006.48254182</v>
      </c>
      <c r="BU48" s="36">
        <v>13179.436590000001</v>
      </c>
      <c r="BV48" s="20"/>
      <c r="BW48" s="12"/>
      <c r="BX48" s="30">
        <f aca="true" t="shared" si="1" ref="BX48:BX66">BU48/BT48-1</f>
        <v>0.09769339555481493</v>
      </c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</row>
    <row r="49" spans="1:150" s="6" customFormat="1" ht="55.5" customHeight="1">
      <c r="A49" s="124" t="s">
        <v>12</v>
      </c>
      <c r="B49" s="125"/>
      <c r="C49" s="125"/>
      <c r="D49" s="125"/>
      <c r="E49" s="125"/>
      <c r="F49" s="125"/>
      <c r="G49" s="125"/>
      <c r="H49" s="125"/>
      <c r="I49" s="126"/>
      <c r="J49" s="5"/>
      <c r="K49" s="127" t="s">
        <v>21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7"/>
      <c r="BI49" s="128" t="s">
        <v>2</v>
      </c>
      <c r="BJ49" s="129"/>
      <c r="BK49" s="129"/>
      <c r="BL49" s="129"/>
      <c r="BM49" s="129"/>
      <c r="BN49" s="129"/>
      <c r="BO49" s="129"/>
      <c r="BP49" s="129"/>
      <c r="BQ49" s="129"/>
      <c r="BR49" s="129"/>
      <c r="BS49" s="130"/>
      <c r="BT49" s="36"/>
      <c r="BU49" s="48">
        <v>-95703.69456509617</v>
      </c>
      <c r="BV49" s="49" t="s">
        <v>149</v>
      </c>
      <c r="BW49" s="12"/>
      <c r="BX49" s="30" t="e">
        <f t="shared" si="1"/>
        <v>#DIV/0!</v>
      </c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</row>
    <row r="50" spans="1:150" s="6" customFormat="1" ht="75.75" customHeight="1">
      <c r="A50" s="124" t="s">
        <v>13</v>
      </c>
      <c r="B50" s="125"/>
      <c r="C50" s="125"/>
      <c r="D50" s="125"/>
      <c r="E50" s="125"/>
      <c r="F50" s="125"/>
      <c r="G50" s="125"/>
      <c r="H50" s="125"/>
      <c r="I50" s="126"/>
      <c r="J50" s="5"/>
      <c r="K50" s="127" t="s">
        <v>124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7"/>
      <c r="BI50" s="128" t="s">
        <v>2</v>
      </c>
      <c r="BJ50" s="129"/>
      <c r="BK50" s="129"/>
      <c r="BL50" s="129"/>
      <c r="BM50" s="129"/>
      <c r="BN50" s="129"/>
      <c r="BO50" s="129"/>
      <c r="BP50" s="129"/>
      <c r="BQ50" s="129"/>
      <c r="BR50" s="129"/>
      <c r="BS50" s="130"/>
      <c r="BT50" s="36">
        <f>BT22+BT24+BT26</f>
        <v>100138.96724795745</v>
      </c>
      <c r="BU50" s="36">
        <f>BU22+BU24+BU26</f>
        <v>163632.76906999998</v>
      </c>
      <c r="BV50" s="20" t="s">
        <v>137</v>
      </c>
      <c r="BW50" s="12"/>
      <c r="BX50" s="30">
        <f t="shared" si="1"/>
        <v>0.6340568868143348</v>
      </c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</row>
    <row r="51" spans="1:150" s="6" customFormat="1" ht="45" customHeight="1">
      <c r="A51" s="124" t="s">
        <v>14</v>
      </c>
      <c r="B51" s="125"/>
      <c r="C51" s="125"/>
      <c r="D51" s="125"/>
      <c r="E51" s="125"/>
      <c r="F51" s="125"/>
      <c r="G51" s="125"/>
      <c r="H51" s="125"/>
      <c r="I51" s="126"/>
      <c r="J51" s="5"/>
      <c r="K51" s="127" t="s">
        <v>57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7"/>
      <c r="BI51" s="128" t="s">
        <v>2</v>
      </c>
      <c r="BJ51" s="129"/>
      <c r="BK51" s="129"/>
      <c r="BL51" s="129"/>
      <c r="BM51" s="129"/>
      <c r="BN51" s="129"/>
      <c r="BO51" s="129"/>
      <c r="BP51" s="129"/>
      <c r="BQ51" s="129"/>
      <c r="BR51" s="129"/>
      <c r="BS51" s="130"/>
      <c r="BT51" s="36">
        <f>BT52*BT53</f>
        <v>128245.22202534502</v>
      </c>
      <c r="BU51" s="36">
        <f>BU52*BU53</f>
        <v>158159.15166000003</v>
      </c>
      <c r="BV51" s="50" t="s">
        <v>150</v>
      </c>
      <c r="BW51" s="12"/>
      <c r="BX51" s="30">
        <f t="shared" si="1"/>
        <v>0.23325570467446455</v>
      </c>
      <c r="BY51" s="12" t="s">
        <v>151</v>
      </c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</row>
    <row r="52" spans="1:150" s="6" customFormat="1" ht="30" customHeight="1">
      <c r="A52" s="124" t="s">
        <v>4</v>
      </c>
      <c r="B52" s="125"/>
      <c r="C52" s="125"/>
      <c r="D52" s="125"/>
      <c r="E52" s="125"/>
      <c r="F52" s="125"/>
      <c r="G52" s="125"/>
      <c r="H52" s="125"/>
      <c r="I52" s="126"/>
      <c r="J52" s="5"/>
      <c r="K52" s="127" t="s">
        <v>99</v>
      </c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7"/>
      <c r="BI52" s="128" t="s">
        <v>58</v>
      </c>
      <c r="BJ52" s="129"/>
      <c r="BK52" s="129"/>
      <c r="BL52" s="129"/>
      <c r="BM52" s="129"/>
      <c r="BN52" s="129"/>
      <c r="BO52" s="129"/>
      <c r="BP52" s="129"/>
      <c r="BQ52" s="129"/>
      <c r="BR52" s="129"/>
      <c r="BS52" s="130"/>
      <c r="BT52" s="37">
        <v>62.75771867644001</v>
      </c>
      <c r="BU52" s="37">
        <v>63.766011000000006</v>
      </c>
      <c r="BV52" s="20"/>
      <c r="BW52" s="12"/>
      <c r="BX52" s="30">
        <f t="shared" si="1"/>
        <v>0.016066427282968254</v>
      </c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</row>
    <row r="53" spans="1:150" s="6" customFormat="1" ht="72" customHeight="1">
      <c r="A53" s="124" t="s">
        <v>40</v>
      </c>
      <c r="B53" s="125"/>
      <c r="C53" s="125"/>
      <c r="D53" s="125"/>
      <c r="E53" s="125"/>
      <c r="F53" s="125"/>
      <c r="G53" s="125"/>
      <c r="H53" s="125"/>
      <c r="I53" s="126"/>
      <c r="J53" s="5"/>
      <c r="K53" s="127" t="s">
        <v>100</v>
      </c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7"/>
      <c r="BI53" s="128" t="s">
        <v>2</v>
      </c>
      <c r="BJ53" s="129"/>
      <c r="BK53" s="129"/>
      <c r="BL53" s="129"/>
      <c r="BM53" s="129"/>
      <c r="BN53" s="129"/>
      <c r="BO53" s="129"/>
      <c r="BP53" s="129"/>
      <c r="BQ53" s="129"/>
      <c r="BR53" s="129"/>
      <c r="BS53" s="130"/>
      <c r="BT53" s="36">
        <v>2043.497194130637</v>
      </c>
      <c r="BU53" s="36">
        <v>2480.304933297459</v>
      </c>
      <c r="BV53" s="20" t="s">
        <v>142</v>
      </c>
      <c r="BW53" s="12"/>
      <c r="BX53" s="30">
        <f t="shared" si="1"/>
        <v>0.21375499825565103</v>
      </c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</row>
    <row r="54" spans="1:150" s="6" customFormat="1" ht="57" customHeight="1">
      <c r="A54" s="124" t="s">
        <v>22</v>
      </c>
      <c r="B54" s="125"/>
      <c r="C54" s="125"/>
      <c r="D54" s="125"/>
      <c r="E54" s="125"/>
      <c r="F54" s="125"/>
      <c r="G54" s="125"/>
      <c r="H54" s="125"/>
      <c r="I54" s="126"/>
      <c r="J54" s="5"/>
      <c r="K54" s="83" t="s">
        <v>60</v>
      </c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7"/>
      <c r="BI54" s="128" t="s">
        <v>34</v>
      </c>
      <c r="BJ54" s="129"/>
      <c r="BK54" s="129"/>
      <c r="BL54" s="129"/>
      <c r="BM54" s="129"/>
      <c r="BN54" s="129"/>
      <c r="BO54" s="129"/>
      <c r="BP54" s="129"/>
      <c r="BQ54" s="129"/>
      <c r="BR54" s="129"/>
      <c r="BS54" s="130"/>
      <c r="BT54" s="8" t="s">
        <v>34</v>
      </c>
      <c r="BU54" s="8" t="s">
        <v>34</v>
      </c>
      <c r="BV54" s="34" t="s">
        <v>34</v>
      </c>
      <c r="BW54" s="12"/>
      <c r="BX54" s="30" t="e">
        <f t="shared" si="1"/>
        <v>#VALUE!</v>
      </c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</row>
    <row r="55" spans="1:150" s="18" customFormat="1" ht="30" customHeight="1">
      <c r="A55" s="80" t="s">
        <v>3</v>
      </c>
      <c r="B55" s="81"/>
      <c r="C55" s="81"/>
      <c r="D55" s="81"/>
      <c r="E55" s="81"/>
      <c r="F55" s="81"/>
      <c r="G55" s="81"/>
      <c r="H55" s="81"/>
      <c r="I55" s="82"/>
      <c r="J55" s="15"/>
      <c r="K55" s="83" t="s">
        <v>61</v>
      </c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16"/>
      <c r="BI55" s="84" t="s">
        <v>62</v>
      </c>
      <c r="BJ55" s="85"/>
      <c r="BK55" s="85"/>
      <c r="BL55" s="85"/>
      <c r="BM55" s="85"/>
      <c r="BN55" s="85"/>
      <c r="BO55" s="85"/>
      <c r="BP55" s="85"/>
      <c r="BQ55" s="85"/>
      <c r="BR55" s="85"/>
      <c r="BS55" s="86"/>
      <c r="BT55" s="17">
        <v>1138</v>
      </c>
      <c r="BU55" s="17">
        <v>1157</v>
      </c>
      <c r="BV55" s="20"/>
      <c r="BW55" s="19"/>
      <c r="BX55" s="30">
        <f t="shared" si="1"/>
        <v>0.016695957820738183</v>
      </c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</row>
    <row r="56" spans="1:150" s="18" customFormat="1" ht="15" customHeight="1">
      <c r="A56" s="80" t="s">
        <v>63</v>
      </c>
      <c r="B56" s="81"/>
      <c r="C56" s="81"/>
      <c r="D56" s="81"/>
      <c r="E56" s="81"/>
      <c r="F56" s="81"/>
      <c r="G56" s="81"/>
      <c r="H56" s="81"/>
      <c r="I56" s="82"/>
      <c r="J56" s="15"/>
      <c r="K56" s="83" t="s">
        <v>64</v>
      </c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16"/>
      <c r="BI56" s="84" t="s">
        <v>65</v>
      </c>
      <c r="BJ56" s="85"/>
      <c r="BK56" s="85"/>
      <c r="BL56" s="85"/>
      <c r="BM56" s="85"/>
      <c r="BN56" s="85"/>
      <c r="BO56" s="85"/>
      <c r="BP56" s="85"/>
      <c r="BQ56" s="85"/>
      <c r="BR56" s="85"/>
      <c r="BS56" s="86"/>
      <c r="BT56" s="17">
        <v>2027.57</v>
      </c>
      <c r="BU56" s="17">
        <v>2027.57</v>
      </c>
      <c r="BV56" s="20"/>
      <c r="BW56" s="19"/>
      <c r="BX56" s="30">
        <f t="shared" si="1"/>
        <v>0</v>
      </c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</row>
    <row r="57" spans="1:180" s="18" customFormat="1" ht="30" customHeight="1">
      <c r="A57" s="80" t="s">
        <v>106</v>
      </c>
      <c r="B57" s="81"/>
      <c r="C57" s="81"/>
      <c r="D57" s="81"/>
      <c r="E57" s="81"/>
      <c r="F57" s="81"/>
      <c r="G57" s="81"/>
      <c r="H57" s="81"/>
      <c r="I57" s="82"/>
      <c r="J57" s="15"/>
      <c r="K57" s="83" t="s">
        <v>107</v>
      </c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16"/>
      <c r="BI57" s="84" t="s">
        <v>65</v>
      </c>
      <c r="BJ57" s="85"/>
      <c r="BK57" s="85"/>
      <c r="BL57" s="85"/>
      <c r="BM57" s="85"/>
      <c r="BN57" s="85"/>
      <c r="BO57" s="85"/>
      <c r="BP57" s="85"/>
      <c r="BQ57" s="85"/>
      <c r="BR57" s="85"/>
      <c r="BS57" s="86"/>
      <c r="BT57" s="39"/>
      <c r="BU57" s="39"/>
      <c r="BV57" s="35"/>
      <c r="BW57" s="19"/>
      <c r="BX57" s="30" t="e">
        <f t="shared" si="1"/>
        <v>#DIV/0!</v>
      </c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</row>
    <row r="58" spans="1:150" s="18" customFormat="1" ht="30" customHeight="1">
      <c r="A58" s="80" t="s">
        <v>66</v>
      </c>
      <c r="B58" s="81"/>
      <c r="C58" s="81"/>
      <c r="D58" s="81"/>
      <c r="E58" s="81"/>
      <c r="F58" s="81"/>
      <c r="G58" s="81"/>
      <c r="H58" s="81"/>
      <c r="I58" s="82"/>
      <c r="J58" s="15"/>
      <c r="K58" s="83" t="s">
        <v>67</v>
      </c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16"/>
      <c r="BI58" s="84" t="s">
        <v>68</v>
      </c>
      <c r="BJ58" s="85"/>
      <c r="BK58" s="85"/>
      <c r="BL58" s="85"/>
      <c r="BM58" s="85"/>
      <c r="BN58" s="85"/>
      <c r="BO58" s="85"/>
      <c r="BP58" s="85"/>
      <c r="BQ58" s="85"/>
      <c r="BR58" s="85"/>
      <c r="BS58" s="86"/>
      <c r="BT58" s="17">
        <v>7745.954699999999</v>
      </c>
      <c r="BU58" s="17">
        <v>7765.129916666665</v>
      </c>
      <c r="BV58" s="20"/>
      <c r="BW58" s="19"/>
      <c r="BX58" s="30">
        <f t="shared" si="1"/>
        <v>0.002475513659622397</v>
      </c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</row>
    <row r="59" spans="1:180" s="18" customFormat="1" ht="30" customHeight="1">
      <c r="A59" s="80" t="s">
        <v>108</v>
      </c>
      <c r="B59" s="81"/>
      <c r="C59" s="81"/>
      <c r="D59" s="81"/>
      <c r="E59" s="81"/>
      <c r="F59" s="81"/>
      <c r="G59" s="81"/>
      <c r="H59" s="81"/>
      <c r="I59" s="82"/>
      <c r="J59" s="15"/>
      <c r="K59" s="83" t="s">
        <v>109</v>
      </c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16"/>
      <c r="BI59" s="84" t="s">
        <v>68</v>
      </c>
      <c r="BJ59" s="85"/>
      <c r="BK59" s="85"/>
      <c r="BL59" s="85"/>
      <c r="BM59" s="85"/>
      <c r="BN59" s="85"/>
      <c r="BO59" s="85"/>
      <c r="BP59" s="85"/>
      <c r="BQ59" s="85"/>
      <c r="BR59" s="85"/>
      <c r="BS59" s="86"/>
      <c r="BT59" s="39"/>
      <c r="BU59" s="39"/>
      <c r="BV59" s="35"/>
      <c r="BW59" s="19"/>
      <c r="BX59" s="30" t="e">
        <f t="shared" si="1"/>
        <v>#DIV/0!</v>
      </c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</row>
    <row r="60" spans="1:150" s="18" customFormat="1" ht="30" customHeight="1">
      <c r="A60" s="80" t="s">
        <v>69</v>
      </c>
      <c r="B60" s="81"/>
      <c r="C60" s="81"/>
      <c r="D60" s="81"/>
      <c r="E60" s="81"/>
      <c r="F60" s="81"/>
      <c r="G60" s="81"/>
      <c r="H60" s="81"/>
      <c r="I60" s="82"/>
      <c r="J60" s="15"/>
      <c r="K60" s="83" t="s">
        <v>70</v>
      </c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16"/>
      <c r="BI60" s="84" t="s">
        <v>68</v>
      </c>
      <c r="BJ60" s="85"/>
      <c r="BK60" s="85"/>
      <c r="BL60" s="85"/>
      <c r="BM60" s="85"/>
      <c r="BN60" s="85"/>
      <c r="BO60" s="85"/>
      <c r="BP60" s="85"/>
      <c r="BQ60" s="85"/>
      <c r="BR60" s="85"/>
      <c r="BS60" s="86"/>
      <c r="BT60" s="17">
        <v>10719.4</v>
      </c>
      <c r="BU60" s="17">
        <v>10719.4</v>
      </c>
      <c r="BV60" s="20"/>
      <c r="BW60" s="19"/>
      <c r="BX60" s="30">
        <f t="shared" si="1"/>
        <v>0</v>
      </c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</row>
    <row r="61" spans="1:180" s="18" customFormat="1" ht="30" customHeight="1">
      <c r="A61" s="80" t="s">
        <v>110</v>
      </c>
      <c r="B61" s="81"/>
      <c r="C61" s="81"/>
      <c r="D61" s="81"/>
      <c r="E61" s="81"/>
      <c r="F61" s="81"/>
      <c r="G61" s="81"/>
      <c r="H61" s="81"/>
      <c r="I61" s="82"/>
      <c r="J61" s="15"/>
      <c r="K61" s="83" t="s">
        <v>111</v>
      </c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16"/>
      <c r="BI61" s="84" t="s">
        <v>68</v>
      </c>
      <c r="BJ61" s="85"/>
      <c r="BK61" s="85"/>
      <c r="BL61" s="85"/>
      <c r="BM61" s="85"/>
      <c r="BN61" s="85"/>
      <c r="BO61" s="85"/>
      <c r="BP61" s="85"/>
      <c r="BQ61" s="85"/>
      <c r="BR61" s="85"/>
      <c r="BS61" s="86"/>
      <c r="BT61" s="39"/>
      <c r="BU61" s="39"/>
      <c r="BV61" s="35"/>
      <c r="BW61" s="19"/>
      <c r="BX61" s="30" t="e">
        <f t="shared" si="1"/>
        <v>#DIV/0!</v>
      </c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</row>
    <row r="62" spans="1:150" s="18" customFormat="1" ht="15" customHeight="1">
      <c r="A62" s="80" t="s">
        <v>71</v>
      </c>
      <c r="B62" s="81"/>
      <c r="C62" s="81"/>
      <c r="D62" s="81"/>
      <c r="E62" s="81"/>
      <c r="F62" s="81"/>
      <c r="G62" s="81"/>
      <c r="H62" s="81"/>
      <c r="I62" s="82"/>
      <c r="J62" s="15"/>
      <c r="K62" s="83" t="s">
        <v>72</v>
      </c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16"/>
      <c r="BI62" s="84" t="s">
        <v>73</v>
      </c>
      <c r="BJ62" s="85"/>
      <c r="BK62" s="85"/>
      <c r="BL62" s="85"/>
      <c r="BM62" s="85"/>
      <c r="BN62" s="85"/>
      <c r="BO62" s="85"/>
      <c r="BP62" s="85"/>
      <c r="BQ62" s="85"/>
      <c r="BR62" s="85"/>
      <c r="BS62" s="86"/>
      <c r="BT62" s="17">
        <v>2407.77</v>
      </c>
      <c r="BU62" s="17">
        <v>2405.8</v>
      </c>
      <c r="BV62" s="20"/>
      <c r="BW62" s="19"/>
      <c r="BX62" s="30">
        <f t="shared" si="1"/>
        <v>-0.0008181844611403477</v>
      </c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</row>
    <row r="63" spans="1:180" s="18" customFormat="1" ht="29.25" customHeight="1">
      <c r="A63" s="80" t="s">
        <v>112</v>
      </c>
      <c r="B63" s="81"/>
      <c r="C63" s="81"/>
      <c r="D63" s="81"/>
      <c r="E63" s="81"/>
      <c r="F63" s="81"/>
      <c r="G63" s="81"/>
      <c r="H63" s="81"/>
      <c r="I63" s="82"/>
      <c r="J63" s="15"/>
      <c r="K63" s="83" t="s">
        <v>113</v>
      </c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16"/>
      <c r="BI63" s="84" t="s">
        <v>73</v>
      </c>
      <c r="BJ63" s="85"/>
      <c r="BK63" s="85"/>
      <c r="BL63" s="85"/>
      <c r="BM63" s="85"/>
      <c r="BN63" s="85"/>
      <c r="BO63" s="85"/>
      <c r="BP63" s="85"/>
      <c r="BQ63" s="85"/>
      <c r="BR63" s="85"/>
      <c r="BS63" s="86"/>
      <c r="BT63" s="39"/>
      <c r="BU63" s="39"/>
      <c r="BV63" s="35"/>
      <c r="BW63" s="19"/>
      <c r="BX63" s="30" t="e">
        <f t="shared" si="1"/>
        <v>#DIV/0!</v>
      </c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</row>
    <row r="64" spans="1:150" s="18" customFormat="1" ht="15" customHeight="1">
      <c r="A64" s="80" t="s">
        <v>74</v>
      </c>
      <c r="B64" s="81"/>
      <c r="C64" s="81"/>
      <c r="D64" s="81"/>
      <c r="E64" s="81"/>
      <c r="F64" s="81"/>
      <c r="G64" s="81"/>
      <c r="H64" s="81"/>
      <c r="I64" s="82"/>
      <c r="J64" s="15"/>
      <c r="K64" s="83" t="s">
        <v>75</v>
      </c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16"/>
      <c r="BI64" s="84" t="s">
        <v>59</v>
      </c>
      <c r="BJ64" s="85"/>
      <c r="BK64" s="85"/>
      <c r="BL64" s="85"/>
      <c r="BM64" s="85"/>
      <c r="BN64" s="85"/>
      <c r="BO64" s="85"/>
      <c r="BP64" s="85"/>
      <c r="BQ64" s="85"/>
      <c r="BR64" s="85"/>
      <c r="BS64" s="86"/>
      <c r="BT64" s="17">
        <v>87.1516433983072</v>
      </c>
      <c r="BU64" s="17">
        <v>87.15164339830723</v>
      </c>
      <c r="BV64" s="20"/>
      <c r="BW64" s="19"/>
      <c r="BX64" s="30">
        <f t="shared" si="1"/>
        <v>0</v>
      </c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</row>
    <row r="65" spans="1:150" s="6" customFormat="1" ht="30" customHeight="1">
      <c r="A65" s="124" t="s">
        <v>76</v>
      </c>
      <c r="B65" s="125"/>
      <c r="C65" s="125"/>
      <c r="D65" s="125"/>
      <c r="E65" s="125"/>
      <c r="F65" s="125"/>
      <c r="G65" s="125"/>
      <c r="H65" s="125"/>
      <c r="I65" s="126"/>
      <c r="J65" s="5"/>
      <c r="K65" s="127" t="s">
        <v>77</v>
      </c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7"/>
      <c r="BI65" s="128" t="s">
        <v>2</v>
      </c>
      <c r="BJ65" s="129"/>
      <c r="BK65" s="129"/>
      <c r="BL65" s="129"/>
      <c r="BM65" s="129"/>
      <c r="BN65" s="129"/>
      <c r="BO65" s="129"/>
      <c r="BP65" s="129"/>
      <c r="BQ65" s="129"/>
      <c r="BR65" s="129"/>
      <c r="BS65" s="130"/>
      <c r="BT65" s="47">
        <v>247480.00000002258</v>
      </c>
      <c r="BU65" s="47">
        <v>246037.71785000002</v>
      </c>
      <c r="BV65" s="20"/>
      <c r="BW65" s="12"/>
      <c r="BX65" s="30">
        <f t="shared" si="1"/>
        <v>-0.005827873565631303</v>
      </c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</row>
    <row r="66" spans="1:150" s="6" customFormat="1" ht="30" customHeight="1">
      <c r="A66" s="124" t="s">
        <v>78</v>
      </c>
      <c r="B66" s="125"/>
      <c r="C66" s="125"/>
      <c r="D66" s="125"/>
      <c r="E66" s="125"/>
      <c r="F66" s="125"/>
      <c r="G66" s="125"/>
      <c r="H66" s="125"/>
      <c r="I66" s="126"/>
      <c r="J66" s="5"/>
      <c r="K66" s="127" t="s">
        <v>79</v>
      </c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7"/>
      <c r="BI66" s="128" t="s">
        <v>2</v>
      </c>
      <c r="BJ66" s="129"/>
      <c r="BK66" s="129"/>
      <c r="BL66" s="129"/>
      <c r="BM66" s="129"/>
      <c r="BN66" s="129"/>
      <c r="BO66" s="129"/>
      <c r="BP66" s="129"/>
      <c r="BQ66" s="129"/>
      <c r="BR66" s="129"/>
      <c r="BS66" s="130"/>
      <c r="BT66" s="53"/>
      <c r="BU66" s="53"/>
      <c r="BV66" s="35"/>
      <c r="BW66" s="12"/>
      <c r="BX66" s="31" t="e">
        <f t="shared" si="1"/>
        <v>#DIV/0!</v>
      </c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</row>
    <row r="67" spans="1:150" s="6" customFormat="1" ht="45" customHeight="1">
      <c r="A67" s="124" t="s">
        <v>80</v>
      </c>
      <c r="B67" s="125"/>
      <c r="C67" s="125"/>
      <c r="D67" s="125"/>
      <c r="E67" s="125"/>
      <c r="F67" s="125"/>
      <c r="G67" s="125"/>
      <c r="H67" s="125"/>
      <c r="I67" s="126"/>
      <c r="J67" s="5"/>
      <c r="K67" s="127" t="s">
        <v>129</v>
      </c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7"/>
      <c r="BI67" s="128" t="s">
        <v>59</v>
      </c>
      <c r="BJ67" s="129"/>
      <c r="BK67" s="129"/>
      <c r="BL67" s="129"/>
      <c r="BM67" s="129"/>
      <c r="BN67" s="129"/>
      <c r="BO67" s="129"/>
      <c r="BP67" s="129"/>
      <c r="BQ67" s="129"/>
      <c r="BR67" s="129"/>
      <c r="BS67" s="130"/>
      <c r="BT67" s="15" t="s">
        <v>34</v>
      </c>
      <c r="BU67" s="15" t="s">
        <v>34</v>
      </c>
      <c r="BV67" s="34" t="s">
        <v>34</v>
      </c>
      <c r="BW67" s="12"/>
      <c r="BX67" s="27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</row>
    <row r="68" ht="15" customHeight="1">
      <c r="BT68" s="52"/>
    </row>
    <row r="69" spans="7:76" s="1" customFormat="1" ht="13.5" customHeight="1">
      <c r="G69" s="1" t="s">
        <v>130</v>
      </c>
      <c r="BV69" s="32"/>
      <c r="BX69" s="28"/>
    </row>
    <row r="70" spans="1:108" s="1" customFormat="1" ht="68.25" customHeight="1">
      <c r="A70" s="133" t="s">
        <v>131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22"/>
      <c r="BX70" s="29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</row>
    <row r="71" spans="1:108" s="1" customFormat="1" ht="25.5" customHeight="1">
      <c r="A71" s="133" t="s">
        <v>147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</row>
    <row r="72" spans="1:108" s="1" customFormat="1" ht="25.5" customHeight="1">
      <c r="A72" s="133" t="s">
        <v>132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</row>
    <row r="73" spans="1:108" s="1" customFormat="1" ht="25.5" customHeight="1">
      <c r="A73" s="133" t="s">
        <v>133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</row>
    <row r="74" spans="1:108" s="1" customFormat="1" ht="25.5" customHeight="1">
      <c r="A74" s="133" t="s">
        <v>134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</row>
    <row r="78" spans="72:73" ht="15" customHeight="1">
      <c r="BT78" s="41"/>
      <c r="BU78" s="42"/>
    </row>
    <row r="79" spans="72:73" ht="15" customHeight="1">
      <c r="BT79" s="41"/>
      <c r="BU79" s="41"/>
    </row>
    <row r="80" ht="15" customHeight="1">
      <c r="BT80" s="43"/>
    </row>
    <row r="81" ht="15" customHeight="1">
      <c r="BT81" s="43"/>
    </row>
  </sheetData>
  <sheetProtection/>
  <mergeCells count="178">
    <mergeCell ref="A72:BV72"/>
    <mergeCell ref="BW72:DD72"/>
    <mergeCell ref="A73:BV73"/>
    <mergeCell ref="BW73:DD73"/>
    <mergeCell ref="A74:BV74"/>
    <mergeCell ref="BW74:DD74"/>
    <mergeCell ref="A67:I67"/>
    <mergeCell ref="K67:BG67"/>
    <mergeCell ref="BI67:BS67"/>
    <mergeCell ref="A70:BV70"/>
    <mergeCell ref="A71:BV71"/>
    <mergeCell ref="BW71:DD71"/>
    <mergeCell ref="A65:I65"/>
    <mergeCell ref="K65:BG65"/>
    <mergeCell ref="BI65:BS65"/>
    <mergeCell ref="A66:I66"/>
    <mergeCell ref="K66:BG66"/>
    <mergeCell ref="BI66:BS66"/>
    <mergeCell ref="A63:I63"/>
    <mergeCell ref="K63:BG63"/>
    <mergeCell ref="BI63:BS63"/>
    <mergeCell ref="A64:I64"/>
    <mergeCell ref="K64:BG64"/>
    <mergeCell ref="BI64:BS64"/>
    <mergeCell ref="A61:I61"/>
    <mergeCell ref="K61:BG61"/>
    <mergeCell ref="BI61:BS61"/>
    <mergeCell ref="A62:I62"/>
    <mergeCell ref="K62:BG62"/>
    <mergeCell ref="BI62:BS62"/>
    <mergeCell ref="A59:I59"/>
    <mergeCell ref="K59:BG59"/>
    <mergeCell ref="BI59:BS59"/>
    <mergeCell ref="A60:I60"/>
    <mergeCell ref="K60:BG60"/>
    <mergeCell ref="BI60:BS60"/>
    <mergeCell ref="A57:I57"/>
    <mergeCell ref="K57:BG57"/>
    <mergeCell ref="BI57:BS57"/>
    <mergeCell ref="A58:I58"/>
    <mergeCell ref="K58:BG58"/>
    <mergeCell ref="BI58:BS58"/>
    <mergeCell ref="A55:I55"/>
    <mergeCell ref="K55:BG55"/>
    <mergeCell ref="BI55:BS55"/>
    <mergeCell ref="A56:I56"/>
    <mergeCell ref="K56:BG56"/>
    <mergeCell ref="BI56:BS56"/>
    <mergeCell ref="A53:I53"/>
    <mergeCell ref="K53:BG53"/>
    <mergeCell ref="BI53:BS53"/>
    <mergeCell ref="A54:I54"/>
    <mergeCell ref="K54:BG54"/>
    <mergeCell ref="BI54:BS54"/>
    <mergeCell ref="A51:I51"/>
    <mergeCell ref="K51:BG51"/>
    <mergeCell ref="BI51:BS51"/>
    <mergeCell ref="A52:I52"/>
    <mergeCell ref="K52:BG52"/>
    <mergeCell ref="BI52:BS52"/>
    <mergeCell ref="A49:I49"/>
    <mergeCell ref="K49:BG49"/>
    <mergeCell ref="BI49:BS49"/>
    <mergeCell ref="A50:I50"/>
    <mergeCell ref="K50:BG50"/>
    <mergeCell ref="BI50:BS50"/>
    <mergeCell ref="A47:I47"/>
    <mergeCell ref="K47:BG47"/>
    <mergeCell ref="BI47:BS47"/>
    <mergeCell ref="A48:I48"/>
    <mergeCell ref="K48:BG48"/>
    <mergeCell ref="BI48:BS48"/>
    <mergeCell ref="A45:I45"/>
    <mergeCell ref="K45:BG45"/>
    <mergeCell ref="BI45:BS45"/>
    <mergeCell ref="A46:I46"/>
    <mergeCell ref="K46:BG46"/>
    <mergeCell ref="BI46:BS46"/>
    <mergeCell ref="A43:I43"/>
    <mergeCell ref="K43:BG43"/>
    <mergeCell ref="BI43:BS43"/>
    <mergeCell ref="A44:I44"/>
    <mergeCell ref="K44:BG44"/>
    <mergeCell ref="BI44:BS44"/>
    <mergeCell ref="A41:I41"/>
    <mergeCell ref="K41:BG41"/>
    <mergeCell ref="BI41:BS41"/>
    <mergeCell ref="A42:I42"/>
    <mergeCell ref="K42:BG42"/>
    <mergeCell ref="BI42:BS42"/>
    <mergeCell ref="A39:I39"/>
    <mergeCell ref="K39:BG39"/>
    <mergeCell ref="BI39:BS39"/>
    <mergeCell ref="A40:I40"/>
    <mergeCell ref="K40:BG40"/>
    <mergeCell ref="BI40:BS40"/>
    <mergeCell ref="A37:I37"/>
    <mergeCell ref="K37:BG37"/>
    <mergeCell ref="BI37:BS37"/>
    <mergeCell ref="A38:I38"/>
    <mergeCell ref="K38:BG38"/>
    <mergeCell ref="BI38:BS38"/>
    <mergeCell ref="A35:I35"/>
    <mergeCell ref="K35:BG35"/>
    <mergeCell ref="BI35:BS35"/>
    <mergeCell ref="A36:I36"/>
    <mergeCell ref="K36:BG36"/>
    <mergeCell ref="BI36:BS36"/>
    <mergeCell ref="A33:I33"/>
    <mergeCell ref="K33:BG33"/>
    <mergeCell ref="BI33:BS33"/>
    <mergeCell ref="A34:I34"/>
    <mergeCell ref="K34:BG34"/>
    <mergeCell ref="BI34:BS34"/>
    <mergeCell ref="A31:I31"/>
    <mergeCell ref="K31:BG31"/>
    <mergeCell ref="BI31:BS31"/>
    <mergeCell ref="A32:I32"/>
    <mergeCell ref="K32:BG32"/>
    <mergeCell ref="BI32:BS32"/>
    <mergeCell ref="A29:I29"/>
    <mergeCell ref="K29:BG29"/>
    <mergeCell ref="BI29:BS29"/>
    <mergeCell ref="A30:I30"/>
    <mergeCell ref="K30:BG30"/>
    <mergeCell ref="BI30:BS30"/>
    <mergeCell ref="A27:I27"/>
    <mergeCell ref="K27:BG27"/>
    <mergeCell ref="BI27:BS27"/>
    <mergeCell ref="A28:I28"/>
    <mergeCell ref="K28:BG28"/>
    <mergeCell ref="BI28:BS28"/>
    <mergeCell ref="A25:I25"/>
    <mergeCell ref="K25:BG25"/>
    <mergeCell ref="BI25:BS25"/>
    <mergeCell ref="A26:I26"/>
    <mergeCell ref="K26:BG26"/>
    <mergeCell ref="BI26:BS26"/>
    <mergeCell ref="A23:I23"/>
    <mergeCell ref="K23:BG23"/>
    <mergeCell ref="BI23:BS23"/>
    <mergeCell ref="A24:I24"/>
    <mergeCell ref="K24:BG24"/>
    <mergeCell ref="BI24:BS24"/>
    <mergeCell ref="A21:I21"/>
    <mergeCell ref="K21:BG21"/>
    <mergeCell ref="BI21:BS21"/>
    <mergeCell ref="BV21:BV22"/>
    <mergeCell ref="A22:I22"/>
    <mergeCell ref="K22:BG22"/>
    <mergeCell ref="BI22:BS22"/>
    <mergeCell ref="A19:I19"/>
    <mergeCell ref="K19:BG19"/>
    <mergeCell ref="BI19:BS19"/>
    <mergeCell ref="A20:I20"/>
    <mergeCell ref="K20:BG20"/>
    <mergeCell ref="BI20:BS20"/>
    <mergeCell ref="BT15:BU15"/>
    <mergeCell ref="BV15:BV16"/>
    <mergeCell ref="A17:I17"/>
    <mergeCell ref="K17:BG17"/>
    <mergeCell ref="BI17:BS17"/>
    <mergeCell ref="A18:I18"/>
    <mergeCell ref="K18:BG18"/>
    <mergeCell ref="BI18:BS18"/>
    <mergeCell ref="J12:BN12"/>
    <mergeCell ref="AQ13:AX13"/>
    <mergeCell ref="AY13:AZ13"/>
    <mergeCell ref="BA13:BH13"/>
    <mergeCell ref="A15:I16"/>
    <mergeCell ref="J15:BH16"/>
    <mergeCell ref="BI15:BS16"/>
    <mergeCell ref="A5:BV5"/>
    <mergeCell ref="A6:BV6"/>
    <mergeCell ref="A7:BV7"/>
    <mergeCell ref="A8:BV8"/>
    <mergeCell ref="AG10:BU10"/>
    <mergeCell ref="J11:BN11"/>
  </mergeCell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portrait" paperSize="9" scale="70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X81"/>
  <sheetViews>
    <sheetView view="pageBreakPreview" zoomScaleSheetLayoutView="100" zoomScalePageLayoutView="0" workbookViewId="0" topLeftCell="A37">
      <selection activeCell="BT15" sqref="BT15:BU15"/>
    </sheetView>
  </sheetViews>
  <sheetFormatPr defaultColWidth="9.00390625" defaultRowHeight="15" customHeight="1"/>
  <cols>
    <col min="1" max="6" width="0.875" style="2" customWidth="1"/>
    <col min="7" max="7" width="1.25" style="2" customWidth="1"/>
    <col min="8" max="70" width="0.875" style="2" customWidth="1"/>
    <col min="71" max="71" width="1.25" style="2" customWidth="1"/>
    <col min="72" max="72" width="12.75390625" style="2" customWidth="1"/>
    <col min="73" max="73" width="12.875" style="2" customWidth="1"/>
    <col min="74" max="74" width="31.375" style="33" customWidth="1"/>
    <col min="75" max="75" width="0.875" style="10" customWidth="1"/>
    <col min="76" max="76" width="11.375" style="25" customWidth="1"/>
    <col min="77" max="77" width="12.00390625" style="10" customWidth="1"/>
    <col min="78" max="78" width="16.00390625" style="10" customWidth="1"/>
    <col min="79" max="150" width="0.875" style="10" customWidth="1"/>
    <col min="151" max="16384" width="9.125" style="2" customWidth="1"/>
  </cols>
  <sheetData>
    <row r="1" spans="67:150" s="1" customFormat="1" ht="12" customHeight="1">
      <c r="BO1" s="1" t="s">
        <v>81</v>
      </c>
      <c r="BV1" s="32"/>
      <c r="BW1" s="9"/>
      <c r="BX1" s="24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</row>
    <row r="2" spans="67:150" s="1" customFormat="1" ht="12" customHeight="1">
      <c r="BO2" s="1" t="s">
        <v>24</v>
      </c>
      <c r="BV2" s="32"/>
      <c r="BW2" s="9"/>
      <c r="BX2" s="24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</row>
    <row r="3" spans="67:150" s="1" customFormat="1" ht="12" customHeight="1">
      <c r="BO3" s="1" t="s">
        <v>25</v>
      </c>
      <c r="BV3" s="32"/>
      <c r="BW3" s="9"/>
      <c r="BX3" s="24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</row>
    <row r="4" ht="21" customHeight="1"/>
    <row r="5" spans="1:150" s="3" customFormat="1" ht="14.25" customHeight="1">
      <c r="A5" s="111" t="s">
        <v>15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"/>
      <c r="BX5" s="26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</row>
    <row r="6" spans="1:150" s="3" customFormat="1" ht="14.25" customHeight="1">
      <c r="A6" s="111" t="s">
        <v>16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"/>
      <c r="BX6" s="26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</row>
    <row r="7" spans="1:150" s="3" customFormat="1" ht="14.25" customHeight="1">
      <c r="A7" s="111" t="s">
        <v>82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"/>
      <c r="BX7" s="26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</row>
    <row r="8" spans="1:150" s="3" customFormat="1" ht="14.25" customHeight="1">
      <c r="A8" s="111" t="s">
        <v>101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"/>
      <c r="BX8" s="26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</row>
    <row r="9" ht="21" customHeight="1"/>
    <row r="10" spans="3:76" ht="15">
      <c r="C10" s="4" t="s">
        <v>26</v>
      </c>
      <c r="D10" s="4"/>
      <c r="AG10" s="112" t="s">
        <v>103</v>
      </c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X10" s="38"/>
    </row>
    <row r="11" spans="3:66" ht="15">
      <c r="C11" s="4" t="s">
        <v>27</v>
      </c>
      <c r="D11" s="4"/>
      <c r="J11" s="113" t="s">
        <v>104</v>
      </c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</row>
    <row r="12" spans="3:66" ht="15">
      <c r="C12" s="4" t="s">
        <v>28</v>
      </c>
      <c r="D12" s="4"/>
      <c r="J12" s="114" t="s">
        <v>105</v>
      </c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</row>
    <row r="13" spans="3:73" ht="15">
      <c r="C13" s="4" t="s">
        <v>29</v>
      </c>
      <c r="D13" s="4"/>
      <c r="AQ13" s="115" t="s">
        <v>114</v>
      </c>
      <c r="AR13" s="115"/>
      <c r="AS13" s="115"/>
      <c r="AT13" s="115"/>
      <c r="AU13" s="115"/>
      <c r="AV13" s="115"/>
      <c r="AW13" s="115"/>
      <c r="AX13" s="115"/>
      <c r="AY13" s="116" t="s">
        <v>30</v>
      </c>
      <c r="AZ13" s="116"/>
      <c r="BA13" s="115" t="s">
        <v>115</v>
      </c>
      <c r="BB13" s="115"/>
      <c r="BC13" s="115"/>
      <c r="BD13" s="115"/>
      <c r="BE13" s="115"/>
      <c r="BF13" s="115"/>
      <c r="BG13" s="115"/>
      <c r="BH13" s="115"/>
      <c r="BI13" s="2" t="s">
        <v>31</v>
      </c>
      <c r="BU13" s="13"/>
    </row>
    <row r="14" spans="72:73" ht="15" customHeight="1">
      <c r="BT14" s="46"/>
      <c r="BU14" s="14"/>
    </row>
    <row r="15" spans="1:150" s="6" customFormat="1" ht="13.5">
      <c r="A15" s="117" t="s">
        <v>23</v>
      </c>
      <c r="B15" s="118"/>
      <c r="C15" s="118"/>
      <c r="D15" s="118"/>
      <c r="E15" s="118"/>
      <c r="F15" s="118"/>
      <c r="G15" s="118"/>
      <c r="H15" s="118"/>
      <c r="I15" s="119"/>
      <c r="J15" s="123" t="s">
        <v>0</v>
      </c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9"/>
      <c r="BI15" s="117" t="s">
        <v>32</v>
      </c>
      <c r="BJ15" s="118"/>
      <c r="BK15" s="118"/>
      <c r="BL15" s="118"/>
      <c r="BM15" s="118"/>
      <c r="BN15" s="118"/>
      <c r="BO15" s="118"/>
      <c r="BP15" s="118"/>
      <c r="BQ15" s="118"/>
      <c r="BR15" s="118"/>
      <c r="BS15" s="119"/>
      <c r="BT15" s="84" t="s">
        <v>146</v>
      </c>
      <c r="BU15" s="85"/>
      <c r="BV15" s="96" t="s">
        <v>127</v>
      </c>
      <c r="BW15" s="12"/>
      <c r="BX15" s="27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</row>
    <row r="16" spans="1:150" s="6" customFormat="1" ht="13.5">
      <c r="A16" s="120"/>
      <c r="B16" s="121"/>
      <c r="C16" s="121"/>
      <c r="D16" s="121"/>
      <c r="E16" s="121"/>
      <c r="F16" s="121"/>
      <c r="G16" s="121"/>
      <c r="H16" s="121"/>
      <c r="I16" s="122"/>
      <c r="J16" s="120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2"/>
      <c r="BI16" s="120"/>
      <c r="BJ16" s="121"/>
      <c r="BK16" s="121"/>
      <c r="BL16" s="121"/>
      <c r="BM16" s="121"/>
      <c r="BN16" s="121"/>
      <c r="BO16" s="121"/>
      <c r="BP16" s="121"/>
      <c r="BQ16" s="121"/>
      <c r="BR16" s="121"/>
      <c r="BS16" s="122"/>
      <c r="BT16" s="5" t="s">
        <v>125</v>
      </c>
      <c r="BU16" s="5" t="s">
        <v>126</v>
      </c>
      <c r="BV16" s="97"/>
      <c r="BW16" s="12"/>
      <c r="BX16" s="27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</row>
    <row r="17" spans="1:150" s="6" customFormat="1" ht="15" customHeight="1">
      <c r="A17" s="124" t="s">
        <v>1</v>
      </c>
      <c r="B17" s="125"/>
      <c r="C17" s="125"/>
      <c r="D17" s="125"/>
      <c r="E17" s="125"/>
      <c r="F17" s="125"/>
      <c r="G17" s="125"/>
      <c r="H17" s="125"/>
      <c r="I17" s="126"/>
      <c r="J17" s="5"/>
      <c r="K17" s="127" t="s">
        <v>33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7"/>
      <c r="BI17" s="128" t="s">
        <v>34</v>
      </c>
      <c r="BJ17" s="129"/>
      <c r="BK17" s="129"/>
      <c r="BL17" s="129"/>
      <c r="BM17" s="129"/>
      <c r="BN17" s="129"/>
      <c r="BO17" s="129"/>
      <c r="BP17" s="129"/>
      <c r="BQ17" s="129"/>
      <c r="BR17" s="129"/>
      <c r="BS17" s="130"/>
      <c r="BT17" s="5" t="s">
        <v>34</v>
      </c>
      <c r="BU17" s="5" t="s">
        <v>34</v>
      </c>
      <c r="BV17" s="34" t="s">
        <v>34</v>
      </c>
      <c r="BW17" s="12"/>
      <c r="BX17" s="27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</row>
    <row r="18" spans="1:150" s="18" customFormat="1" ht="25.5" customHeight="1">
      <c r="A18" s="80" t="s">
        <v>3</v>
      </c>
      <c r="B18" s="81"/>
      <c r="C18" s="81"/>
      <c r="D18" s="81"/>
      <c r="E18" s="81"/>
      <c r="F18" s="81"/>
      <c r="G18" s="81"/>
      <c r="H18" s="81"/>
      <c r="I18" s="82"/>
      <c r="J18" s="15"/>
      <c r="K18" s="83" t="s">
        <v>83</v>
      </c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16"/>
      <c r="BI18" s="84" t="s">
        <v>2</v>
      </c>
      <c r="BJ18" s="85"/>
      <c r="BK18" s="85"/>
      <c r="BL18" s="85"/>
      <c r="BM18" s="85"/>
      <c r="BN18" s="85"/>
      <c r="BO18" s="85"/>
      <c r="BP18" s="85"/>
      <c r="BQ18" s="85"/>
      <c r="BR18" s="85"/>
      <c r="BS18" s="86"/>
      <c r="BT18" s="36">
        <f>BT19+BT35+BT49</f>
        <v>1125554.0629733675</v>
      </c>
      <c r="BU18" s="36">
        <f>BU19+BU35+BU49</f>
        <v>1117403.8514305747</v>
      </c>
      <c r="BV18" s="40"/>
      <c r="BW18" s="19"/>
      <c r="BX18" s="30">
        <f aca="true" t="shared" si="0" ref="BX18:BX44">BU18/BT18-1</f>
        <v>-0.007241066254305428</v>
      </c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</row>
    <row r="19" spans="1:150" s="18" customFormat="1" ht="19.5" customHeight="1">
      <c r="A19" s="80" t="s">
        <v>4</v>
      </c>
      <c r="B19" s="81"/>
      <c r="C19" s="81"/>
      <c r="D19" s="81"/>
      <c r="E19" s="81"/>
      <c r="F19" s="81"/>
      <c r="G19" s="81"/>
      <c r="H19" s="81"/>
      <c r="I19" s="82"/>
      <c r="J19" s="15"/>
      <c r="K19" s="83" t="s">
        <v>84</v>
      </c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16"/>
      <c r="BI19" s="84" t="s">
        <v>2</v>
      </c>
      <c r="BJ19" s="85"/>
      <c r="BK19" s="85"/>
      <c r="BL19" s="85"/>
      <c r="BM19" s="85"/>
      <c r="BN19" s="85"/>
      <c r="BO19" s="85"/>
      <c r="BP19" s="85"/>
      <c r="BQ19" s="85"/>
      <c r="BR19" s="85"/>
      <c r="BS19" s="86"/>
      <c r="BT19" s="36">
        <f>BT20+BT25+BT27</f>
        <v>474246.8299971311</v>
      </c>
      <c r="BU19" s="36">
        <f>BU20+BU25+BU27</f>
        <v>483938.38187</v>
      </c>
      <c r="BV19" s="20"/>
      <c r="BW19" s="19"/>
      <c r="BX19" s="30">
        <f t="shared" si="0"/>
        <v>0.020435670329999933</v>
      </c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</row>
    <row r="20" spans="1:150" s="18" customFormat="1" ht="28.5" customHeight="1">
      <c r="A20" s="80" t="s">
        <v>5</v>
      </c>
      <c r="B20" s="81"/>
      <c r="C20" s="81"/>
      <c r="D20" s="81"/>
      <c r="E20" s="81"/>
      <c r="F20" s="81"/>
      <c r="G20" s="81"/>
      <c r="H20" s="81"/>
      <c r="I20" s="82"/>
      <c r="J20" s="15"/>
      <c r="K20" s="83" t="s">
        <v>6</v>
      </c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16"/>
      <c r="BI20" s="84" t="s">
        <v>2</v>
      </c>
      <c r="BJ20" s="85"/>
      <c r="BK20" s="85"/>
      <c r="BL20" s="85"/>
      <c r="BM20" s="85"/>
      <c r="BN20" s="85"/>
      <c r="BO20" s="85"/>
      <c r="BP20" s="85"/>
      <c r="BQ20" s="85"/>
      <c r="BR20" s="85"/>
      <c r="BS20" s="86"/>
      <c r="BT20" s="36">
        <f>BT21+BT23</f>
        <v>261197.9432361325</v>
      </c>
      <c r="BU20" s="36">
        <f>BU21+BU23</f>
        <v>272633.63122</v>
      </c>
      <c r="BV20" s="20"/>
      <c r="BW20" s="19"/>
      <c r="BX20" s="30">
        <f t="shared" si="0"/>
        <v>0.0437816923142047</v>
      </c>
      <c r="BY20" s="44"/>
      <c r="BZ20" s="45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</row>
    <row r="21" spans="1:150" s="18" customFormat="1" ht="30" customHeight="1">
      <c r="A21" s="80" t="s">
        <v>8</v>
      </c>
      <c r="B21" s="81"/>
      <c r="C21" s="81"/>
      <c r="D21" s="81"/>
      <c r="E21" s="81"/>
      <c r="F21" s="81"/>
      <c r="G21" s="81"/>
      <c r="H21" s="81"/>
      <c r="I21" s="82"/>
      <c r="J21" s="15"/>
      <c r="K21" s="83" t="s">
        <v>102</v>
      </c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16"/>
      <c r="BI21" s="84" t="s">
        <v>2</v>
      </c>
      <c r="BJ21" s="85"/>
      <c r="BK21" s="85"/>
      <c r="BL21" s="85"/>
      <c r="BM21" s="85"/>
      <c r="BN21" s="85"/>
      <c r="BO21" s="85"/>
      <c r="BP21" s="85"/>
      <c r="BQ21" s="85"/>
      <c r="BR21" s="85"/>
      <c r="BS21" s="86"/>
      <c r="BT21" s="36">
        <f>16071.9822300009+BT22</f>
        <v>69289.48466587834</v>
      </c>
      <c r="BU21" s="36">
        <f>18301.10987+BU22</f>
        <v>113584.5777</v>
      </c>
      <c r="BV21" s="131" t="s">
        <v>137</v>
      </c>
      <c r="BW21" s="19"/>
      <c r="BX21" s="30">
        <f t="shared" si="0"/>
        <v>0.6392758330895021</v>
      </c>
      <c r="BY21" s="45"/>
      <c r="BZ21" s="45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</row>
    <row r="22" spans="1:150" s="18" customFormat="1" ht="42" customHeight="1">
      <c r="A22" s="80" t="s">
        <v>122</v>
      </c>
      <c r="B22" s="81"/>
      <c r="C22" s="81"/>
      <c r="D22" s="81"/>
      <c r="E22" s="81"/>
      <c r="F22" s="81"/>
      <c r="G22" s="81"/>
      <c r="H22" s="81"/>
      <c r="I22" s="82"/>
      <c r="J22" s="15"/>
      <c r="K22" s="83" t="s">
        <v>9</v>
      </c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16"/>
      <c r="BI22" s="84" t="s">
        <v>2</v>
      </c>
      <c r="BJ22" s="85"/>
      <c r="BK22" s="85"/>
      <c r="BL22" s="85"/>
      <c r="BM22" s="85"/>
      <c r="BN22" s="85"/>
      <c r="BO22" s="85"/>
      <c r="BP22" s="85"/>
      <c r="BQ22" s="85"/>
      <c r="BR22" s="85"/>
      <c r="BS22" s="86"/>
      <c r="BT22" s="36">
        <v>53217.50243587743</v>
      </c>
      <c r="BU22" s="36">
        <v>95283.46783</v>
      </c>
      <c r="BV22" s="132"/>
      <c r="BW22" s="19"/>
      <c r="BX22" s="30">
        <f>BU22/BT22-1</f>
        <v>0.7904535814097717</v>
      </c>
      <c r="BY22" s="45"/>
      <c r="BZ22" s="45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</row>
    <row r="23" spans="1:150" s="18" customFormat="1" ht="57" customHeight="1">
      <c r="A23" s="80" t="s">
        <v>10</v>
      </c>
      <c r="B23" s="81"/>
      <c r="C23" s="81"/>
      <c r="D23" s="81"/>
      <c r="E23" s="81"/>
      <c r="F23" s="81"/>
      <c r="G23" s="81"/>
      <c r="H23" s="81"/>
      <c r="I23" s="82"/>
      <c r="J23" s="15"/>
      <c r="K23" s="83" t="s">
        <v>35</v>
      </c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16"/>
      <c r="BI23" s="84" t="s">
        <v>2</v>
      </c>
      <c r="BJ23" s="85"/>
      <c r="BK23" s="85"/>
      <c r="BL23" s="85"/>
      <c r="BM23" s="85"/>
      <c r="BN23" s="85"/>
      <c r="BO23" s="85"/>
      <c r="BP23" s="85"/>
      <c r="BQ23" s="85"/>
      <c r="BR23" s="85"/>
      <c r="BS23" s="86"/>
      <c r="BT23" s="36">
        <f>148454.422381983+BT24</f>
        <v>191908.45857025418</v>
      </c>
      <c r="BU23" s="36">
        <f>81246.6188+BU24</f>
        <v>159049.05351999996</v>
      </c>
      <c r="BV23" s="20"/>
      <c r="BW23" s="19"/>
      <c r="BX23" s="30">
        <f t="shared" si="0"/>
        <v>-0.17122437069768337</v>
      </c>
      <c r="BY23" s="45"/>
      <c r="BZ23" s="45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</row>
    <row r="24" spans="1:150" s="18" customFormat="1" ht="73.5" customHeight="1">
      <c r="A24" s="80" t="s">
        <v>123</v>
      </c>
      <c r="B24" s="81"/>
      <c r="C24" s="81"/>
      <c r="D24" s="81"/>
      <c r="E24" s="81"/>
      <c r="F24" s="81"/>
      <c r="G24" s="81"/>
      <c r="H24" s="81"/>
      <c r="I24" s="82"/>
      <c r="J24" s="15"/>
      <c r="K24" s="83" t="s">
        <v>9</v>
      </c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16"/>
      <c r="BI24" s="84" t="s">
        <v>2</v>
      </c>
      <c r="BJ24" s="85"/>
      <c r="BK24" s="85"/>
      <c r="BL24" s="85"/>
      <c r="BM24" s="85"/>
      <c r="BN24" s="85"/>
      <c r="BO24" s="85"/>
      <c r="BP24" s="85"/>
      <c r="BQ24" s="85"/>
      <c r="BR24" s="85"/>
      <c r="BS24" s="86"/>
      <c r="BT24" s="36">
        <v>43454.03618827118</v>
      </c>
      <c r="BU24" s="36">
        <v>77802.43471999998</v>
      </c>
      <c r="BV24" s="20" t="s">
        <v>137</v>
      </c>
      <c r="BW24" s="19"/>
      <c r="BX24" s="30">
        <f t="shared" si="0"/>
        <v>0.7904535814097722</v>
      </c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</row>
    <row r="25" spans="1:150" s="18" customFormat="1" ht="13.5">
      <c r="A25" s="80" t="s">
        <v>7</v>
      </c>
      <c r="B25" s="81"/>
      <c r="C25" s="81"/>
      <c r="D25" s="81"/>
      <c r="E25" s="81"/>
      <c r="F25" s="81"/>
      <c r="G25" s="81"/>
      <c r="H25" s="81"/>
      <c r="I25" s="82"/>
      <c r="J25" s="15"/>
      <c r="K25" s="83" t="s">
        <v>17</v>
      </c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16"/>
      <c r="BI25" s="84" t="s">
        <v>2</v>
      </c>
      <c r="BJ25" s="85"/>
      <c r="BK25" s="85"/>
      <c r="BL25" s="85"/>
      <c r="BM25" s="85"/>
      <c r="BN25" s="85"/>
      <c r="BO25" s="85"/>
      <c r="BP25" s="85"/>
      <c r="BQ25" s="85"/>
      <c r="BR25" s="85"/>
      <c r="BS25" s="86"/>
      <c r="BT25" s="36">
        <v>180921.05743137127</v>
      </c>
      <c r="BU25" s="36">
        <v>180748.85231</v>
      </c>
      <c r="BV25" s="20"/>
      <c r="BW25" s="19"/>
      <c r="BX25" s="30">
        <f t="shared" si="0"/>
        <v>-0.0009518246456005075</v>
      </c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</row>
    <row r="26" spans="1:150" s="18" customFormat="1" ht="15" customHeight="1">
      <c r="A26" s="80" t="s">
        <v>36</v>
      </c>
      <c r="B26" s="81"/>
      <c r="C26" s="81"/>
      <c r="D26" s="81"/>
      <c r="E26" s="81"/>
      <c r="F26" s="81"/>
      <c r="G26" s="81"/>
      <c r="H26" s="81"/>
      <c r="I26" s="82"/>
      <c r="J26" s="15"/>
      <c r="K26" s="83" t="s">
        <v>9</v>
      </c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16"/>
      <c r="BI26" s="84" t="s">
        <v>2</v>
      </c>
      <c r="BJ26" s="85"/>
      <c r="BK26" s="85"/>
      <c r="BL26" s="85"/>
      <c r="BM26" s="85"/>
      <c r="BN26" s="85"/>
      <c r="BO26" s="85"/>
      <c r="BP26" s="85"/>
      <c r="BQ26" s="85"/>
      <c r="BR26" s="85"/>
      <c r="BS26" s="86"/>
      <c r="BT26" s="36"/>
      <c r="BU26" s="36"/>
      <c r="BV26" s="20"/>
      <c r="BW26" s="19"/>
      <c r="BX26" s="30" t="e">
        <f t="shared" si="0"/>
        <v>#DIV/0!</v>
      </c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</row>
    <row r="27" spans="1:150" s="18" customFormat="1" ht="30" customHeight="1">
      <c r="A27" s="80" t="s">
        <v>11</v>
      </c>
      <c r="B27" s="81"/>
      <c r="C27" s="81"/>
      <c r="D27" s="81"/>
      <c r="E27" s="81"/>
      <c r="F27" s="81"/>
      <c r="G27" s="81"/>
      <c r="H27" s="81"/>
      <c r="I27" s="82"/>
      <c r="J27" s="15"/>
      <c r="K27" s="83" t="s">
        <v>116</v>
      </c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16"/>
      <c r="BI27" s="84" t="s">
        <v>2</v>
      </c>
      <c r="BJ27" s="85"/>
      <c r="BK27" s="85"/>
      <c r="BL27" s="85"/>
      <c r="BM27" s="85"/>
      <c r="BN27" s="85"/>
      <c r="BO27" s="85"/>
      <c r="BP27" s="85"/>
      <c r="BQ27" s="85"/>
      <c r="BR27" s="85"/>
      <c r="BS27" s="86"/>
      <c r="BT27" s="36">
        <f>126619.721045188+2179.64690858791-BT24-BT22</f>
        <v>32127.829329627297</v>
      </c>
      <c r="BU27" s="36">
        <f>201209.80657+2431.99432-BU24-BU22</f>
        <v>30555.898340000014</v>
      </c>
      <c r="BV27" s="20"/>
      <c r="BW27" s="19"/>
      <c r="BX27" s="30">
        <f t="shared" si="0"/>
        <v>-0.04892739479843089</v>
      </c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</row>
    <row r="28" spans="1:150" s="18" customFormat="1" ht="41.25" customHeight="1">
      <c r="A28" s="80" t="s">
        <v>37</v>
      </c>
      <c r="B28" s="81"/>
      <c r="C28" s="81"/>
      <c r="D28" s="81"/>
      <c r="E28" s="81"/>
      <c r="F28" s="81"/>
      <c r="G28" s="81"/>
      <c r="H28" s="81"/>
      <c r="I28" s="82"/>
      <c r="J28" s="15"/>
      <c r="K28" s="83" t="s">
        <v>85</v>
      </c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16"/>
      <c r="BI28" s="84" t="s">
        <v>2</v>
      </c>
      <c r="BJ28" s="85"/>
      <c r="BK28" s="85"/>
      <c r="BL28" s="85"/>
      <c r="BM28" s="85"/>
      <c r="BN28" s="85"/>
      <c r="BO28" s="85"/>
      <c r="BP28" s="85"/>
      <c r="BQ28" s="85"/>
      <c r="BR28" s="85"/>
      <c r="BS28" s="86"/>
      <c r="BT28" s="36">
        <v>2179.646908587914</v>
      </c>
      <c r="BU28" s="36">
        <v>2431.99432</v>
      </c>
      <c r="BV28" s="20" t="s">
        <v>138</v>
      </c>
      <c r="BW28" s="19"/>
      <c r="BX28" s="30">
        <f t="shared" si="0"/>
        <v>0.1157744451258711</v>
      </c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</row>
    <row r="29" spans="1:150" s="18" customFormat="1" ht="44.25" customHeight="1">
      <c r="A29" s="80" t="s">
        <v>39</v>
      </c>
      <c r="B29" s="81"/>
      <c r="C29" s="81"/>
      <c r="D29" s="81"/>
      <c r="E29" s="81"/>
      <c r="F29" s="81"/>
      <c r="G29" s="81"/>
      <c r="H29" s="81"/>
      <c r="I29" s="82"/>
      <c r="J29" s="15"/>
      <c r="K29" s="83" t="s">
        <v>38</v>
      </c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16"/>
      <c r="BI29" s="84" t="s">
        <v>2</v>
      </c>
      <c r="BJ29" s="85"/>
      <c r="BK29" s="85"/>
      <c r="BL29" s="85"/>
      <c r="BM29" s="85"/>
      <c r="BN29" s="85"/>
      <c r="BO29" s="85"/>
      <c r="BP29" s="85"/>
      <c r="BQ29" s="85"/>
      <c r="BR29" s="85"/>
      <c r="BS29" s="86"/>
      <c r="BT29" s="36">
        <v>1096.1150770488814</v>
      </c>
      <c r="BU29" s="36">
        <v>1316.23649</v>
      </c>
      <c r="BV29" s="20" t="s">
        <v>138</v>
      </c>
      <c r="BW29" s="19"/>
      <c r="BX29" s="30">
        <f t="shared" si="0"/>
        <v>0.20081961972803186</v>
      </c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</row>
    <row r="30" spans="1:150" s="18" customFormat="1" ht="27" customHeight="1">
      <c r="A30" s="80" t="s">
        <v>86</v>
      </c>
      <c r="B30" s="81"/>
      <c r="C30" s="81"/>
      <c r="D30" s="81"/>
      <c r="E30" s="81"/>
      <c r="F30" s="81"/>
      <c r="G30" s="81"/>
      <c r="H30" s="81"/>
      <c r="I30" s="82"/>
      <c r="J30" s="15"/>
      <c r="K30" s="83" t="s">
        <v>128</v>
      </c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16"/>
      <c r="BI30" s="84" t="s">
        <v>2</v>
      </c>
      <c r="BJ30" s="85"/>
      <c r="BK30" s="85"/>
      <c r="BL30" s="85"/>
      <c r="BM30" s="85"/>
      <c r="BN30" s="85"/>
      <c r="BO30" s="85"/>
      <c r="BP30" s="85"/>
      <c r="BQ30" s="85"/>
      <c r="BR30" s="85"/>
      <c r="BS30" s="86"/>
      <c r="BT30" s="36">
        <f>BT27-BT28-BT29</f>
        <v>28852.0673439905</v>
      </c>
      <c r="BU30" s="36">
        <f>BU27-BU28-BU29</f>
        <v>26807.667530000017</v>
      </c>
      <c r="BV30" s="20"/>
      <c r="BW30" s="19"/>
      <c r="BX30" s="30">
        <f t="shared" si="0"/>
        <v>-0.07085800090565453</v>
      </c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</row>
    <row r="31" spans="1:150" s="18" customFormat="1" ht="18" customHeight="1">
      <c r="A31" s="80"/>
      <c r="B31" s="81"/>
      <c r="C31" s="81"/>
      <c r="D31" s="81"/>
      <c r="E31" s="81"/>
      <c r="F31" s="81"/>
      <c r="G31" s="81"/>
      <c r="H31" s="81"/>
      <c r="I31" s="82"/>
      <c r="J31" s="15"/>
      <c r="K31" s="83" t="s">
        <v>119</v>
      </c>
      <c r="L31" s="83" t="s">
        <v>118</v>
      </c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16"/>
      <c r="BI31" s="84" t="s">
        <v>2</v>
      </c>
      <c r="BJ31" s="85"/>
      <c r="BK31" s="85"/>
      <c r="BL31" s="85"/>
      <c r="BM31" s="85"/>
      <c r="BN31" s="85"/>
      <c r="BO31" s="85"/>
      <c r="BP31" s="85"/>
      <c r="BQ31" s="85"/>
      <c r="BR31" s="85"/>
      <c r="BS31" s="86"/>
      <c r="BT31" s="36">
        <v>22958.99029230472</v>
      </c>
      <c r="BU31" s="36">
        <v>21869.843309999997</v>
      </c>
      <c r="BV31" s="20"/>
      <c r="BW31" s="19"/>
      <c r="BX31" s="30">
        <f t="shared" si="0"/>
        <v>-0.04743880146461743</v>
      </c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</row>
    <row r="32" spans="1:150" s="18" customFormat="1" ht="18" customHeight="1">
      <c r="A32" s="80"/>
      <c r="B32" s="81"/>
      <c r="C32" s="81"/>
      <c r="D32" s="81"/>
      <c r="E32" s="81"/>
      <c r="F32" s="81"/>
      <c r="G32" s="81"/>
      <c r="H32" s="81"/>
      <c r="I32" s="82"/>
      <c r="J32" s="15"/>
      <c r="K32" s="83" t="s">
        <v>120</v>
      </c>
      <c r="L32" s="83" t="s">
        <v>117</v>
      </c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16"/>
      <c r="BI32" s="84" t="s">
        <v>2</v>
      </c>
      <c r="BJ32" s="85"/>
      <c r="BK32" s="85"/>
      <c r="BL32" s="85"/>
      <c r="BM32" s="85"/>
      <c r="BN32" s="85"/>
      <c r="BO32" s="85"/>
      <c r="BP32" s="85"/>
      <c r="BQ32" s="85"/>
      <c r="BR32" s="85"/>
      <c r="BS32" s="86"/>
      <c r="BT32" s="36">
        <f>BT30-BT31</f>
        <v>5893.077051685781</v>
      </c>
      <c r="BU32" s="36">
        <f>BU30-BU31</f>
        <v>4937.82422000002</v>
      </c>
      <c r="BV32" s="20"/>
      <c r="BW32" s="19"/>
      <c r="BX32" s="30">
        <f t="shared" si="0"/>
        <v>-0.16209746170084438</v>
      </c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</row>
    <row r="33" spans="1:150" s="18" customFormat="1" ht="45" customHeight="1">
      <c r="A33" s="80" t="s">
        <v>87</v>
      </c>
      <c r="B33" s="81"/>
      <c r="C33" s="81"/>
      <c r="D33" s="81"/>
      <c r="E33" s="81"/>
      <c r="F33" s="81"/>
      <c r="G33" s="81"/>
      <c r="H33" s="81"/>
      <c r="I33" s="82"/>
      <c r="J33" s="15"/>
      <c r="K33" s="83" t="s">
        <v>88</v>
      </c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16"/>
      <c r="BI33" s="84" t="s">
        <v>2</v>
      </c>
      <c r="BJ33" s="85"/>
      <c r="BK33" s="85"/>
      <c r="BL33" s="85"/>
      <c r="BM33" s="85"/>
      <c r="BN33" s="85"/>
      <c r="BO33" s="85"/>
      <c r="BP33" s="85"/>
      <c r="BQ33" s="85"/>
      <c r="BR33" s="85"/>
      <c r="BS33" s="86"/>
      <c r="BT33" s="36"/>
      <c r="BU33" s="36"/>
      <c r="BV33" s="20"/>
      <c r="BW33" s="19"/>
      <c r="BX33" s="30" t="e">
        <f t="shared" si="0"/>
        <v>#DIV/0!</v>
      </c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</row>
    <row r="34" spans="1:150" s="18" customFormat="1" ht="30" customHeight="1">
      <c r="A34" s="80" t="s">
        <v>89</v>
      </c>
      <c r="B34" s="81"/>
      <c r="C34" s="81"/>
      <c r="D34" s="81"/>
      <c r="E34" s="81"/>
      <c r="F34" s="81"/>
      <c r="G34" s="81"/>
      <c r="H34" s="81"/>
      <c r="I34" s="82"/>
      <c r="J34" s="15"/>
      <c r="K34" s="83" t="s">
        <v>90</v>
      </c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16"/>
      <c r="BI34" s="84" t="s">
        <v>2</v>
      </c>
      <c r="BJ34" s="85"/>
      <c r="BK34" s="85"/>
      <c r="BL34" s="85"/>
      <c r="BM34" s="85"/>
      <c r="BN34" s="85"/>
      <c r="BO34" s="85"/>
      <c r="BP34" s="85"/>
      <c r="BQ34" s="85"/>
      <c r="BR34" s="85"/>
      <c r="BS34" s="86"/>
      <c r="BT34" s="36"/>
      <c r="BU34" s="36"/>
      <c r="BV34" s="20"/>
      <c r="BW34" s="19"/>
      <c r="BX34" s="30" t="e">
        <f t="shared" si="0"/>
        <v>#DIV/0!</v>
      </c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</row>
    <row r="35" spans="1:150" s="18" customFormat="1" ht="29.25" customHeight="1">
      <c r="A35" s="80" t="s">
        <v>40</v>
      </c>
      <c r="B35" s="81"/>
      <c r="C35" s="81"/>
      <c r="D35" s="81"/>
      <c r="E35" s="81"/>
      <c r="F35" s="81"/>
      <c r="G35" s="81"/>
      <c r="H35" s="81"/>
      <c r="I35" s="82"/>
      <c r="J35" s="15"/>
      <c r="K35" s="83" t="s">
        <v>41</v>
      </c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16"/>
      <c r="BI35" s="84" t="s">
        <v>2</v>
      </c>
      <c r="BJ35" s="85"/>
      <c r="BK35" s="85"/>
      <c r="BL35" s="85"/>
      <c r="BM35" s="85"/>
      <c r="BN35" s="85"/>
      <c r="BO35" s="85"/>
      <c r="BP35" s="85"/>
      <c r="BQ35" s="85"/>
      <c r="BR35" s="85"/>
      <c r="BS35" s="86"/>
      <c r="BT35" s="36">
        <f>SUM(BT36:BT48)</f>
        <v>610940.2229762366</v>
      </c>
      <c r="BU35" s="36">
        <f>SUM(BU36:BU48)</f>
        <v>634016.4349798935</v>
      </c>
      <c r="BV35" s="20"/>
      <c r="BW35" s="19"/>
      <c r="BX35" s="30">
        <f t="shared" si="0"/>
        <v>0.03777163646426751</v>
      </c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</row>
    <row r="36" spans="1:150" s="18" customFormat="1" ht="15" customHeight="1">
      <c r="A36" s="80" t="s">
        <v>42</v>
      </c>
      <c r="B36" s="81"/>
      <c r="C36" s="81"/>
      <c r="D36" s="81"/>
      <c r="E36" s="81"/>
      <c r="F36" s="81"/>
      <c r="G36" s="81"/>
      <c r="H36" s="81"/>
      <c r="I36" s="82"/>
      <c r="J36" s="15"/>
      <c r="K36" s="83" t="s">
        <v>43</v>
      </c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16"/>
      <c r="BI36" s="84" t="s">
        <v>2</v>
      </c>
      <c r="BJ36" s="85"/>
      <c r="BK36" s="85"/>
      <c r="BL36" s="85"/>
      <c r="BM36" s="85"/>
      <c r="BN36" s="85"/>
      <c r="BO36" s="85"/>
      <c r="BP36" s="85"/>
      <c r="BQ36" s="85"/>
      <c r="BR36" s="85"/>
      <c r="BS36" s="86"/>
      <c r="BT36" s="36">
        <v>228764.65391684975</v>
      </c>
      <c r="BU36" s="36">
        <v>231026.63158999998</v>
      </c>
      <c r="BV36" s="20"/>
      <c r="BW36" s="19"/>
      <c r="BX36" s="30">
        <f t="shared" si="0"/>
        <v>0.009887793566100367</v>
      </c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</row>
    <row r="37" spans="1:150" s="18" customFormat="1" ht="45" customHeight="1">
      <c r="A37" s="80" t="s">
        <v>44</v>
      </c>
      <c r="B37" s="81"/>
      <c r="C37" s="81"/>
      <c r="D37" s="81"/>
      <c r="E37" s="81"/>
      <c r="F37" s="81"/>
      <c r="G37" s="81"/>
      <c r="H37" s="81"/>
      <c r="I37" s="82"/>
      <c r="J37" s="15"/>
      <c r="K37" s="83" t="s">
        <v>45</v>
      </c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16"/>
      <c r="BI37" s="84" t="s">
        <v>2</v>
      </c>
      <c r="BJ37" s="85"/>
      <c r="BK37" s="85"/>
      <c r="BL37" s="85"/>
      <c r="BM37" s="85"/>
      <c r="BN37" s="85"/>
      <c r="BO37" s="85"/>
      <c r="BP37" s="85"/>
      <c r="BQ37" s="85"/>
      <c r="BR37" s="85"/>
      <c r="BS37" s="86"/>
      <c r="BT37" s="36"/>
      <c r="BU37" s="36"/>
      <c r="BV37" s="20"/>
      <c r="BW37" s="19"/>
      <c r="BX37" s="30" t="e">
        <f t="shared" si="0"/>
        <v>#DIV/0!</v>
      </c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</row>
    <row r="38" spans="1:150" s="6" customFormat="1" ht="15" customHeight="1">
      <c r="A38" s="124" t="s">
        <v>46</v>
      </c>
      <c r="B38" s="125"/>
      <c r="C38" s="125"/>
      <c r="D38" s="125"/>
      <c r="E38" s="125"/>
      <c r="F38" s="125"/>
      <c r="G38" s="125"/>
      <c r="H38" s="125"/>
      <c r="I38" s="126"/>
      <c r="J38" s="5"/>
      <c r="K38" s="127" t="s">
        <v>47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7"/>
      <c r="BI38" s="128" t="s">
        <v>2</v>
      </c>
      <c r="BJ38" s="129"/>
      <c r="BK38" s="129"/>
      <c r="BL38" s="129"/>
      <c r="BM38" s="129"/>
      <c r="BN38" s="129"/>
      <c r="BO38" s="129"/>
      <c r="BP38" s="129"/>
      <c r="BQ38" s="129"/>
      <c r="BR38" s="129"/>
      <c r="BS38" s="130"/>
      <c r="BT38" s="36">
        <v>45652.27</v>
      </c>
      <c r="BU38" s="36">
        <v>48836.456210000004</v>
      </c>
      <c r="BV38" s="20"/>
      <c r="BW38" s="12"/>
      <c r="BX38" s="30">
        <f t="shared" si="0"/>
        <v>0.0697486939860823</v>
      </c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</row>
    <row r="39" spans="1:150" s="6" customFormat="1" ht="13.5">
      <c r="A39" s="124" t="s">
        <v>48</v>
      </c>
      <c r="B39" s="125"/>
      <c r="C39" s="125"/>
      <c r="D39" s="125"/>
      <c r="E39" s="125"/>
      <c r="F39" s="125"/>
      <c r="G39" s="125"/>
      <c r="H39" s="125"/>
      <c r="I39" s="126"/>
      <c r="J39" s="5"/>
      <c r="K39" s="127" t="s">
        <v>18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7"/>
      <c r="BI39" s="128" t="s">
        <v>2</v>
      </c>
      <c r="BJ39" s="129"/>
      <c r="BK39" s="129"/>
      <c r="BL39" s="129"/>
      <c r="BM39" s="129"/>
      <c r="BN39" s="129"/>
      <c r="BO39" s="129"/>
      <c r="BP39" s="129"/>
      <c r="BQ39" s="129"/>
      <c r="BR39" s="129"/>
      <c r="BS39" s="130"/>
      <c r="BT39" s="36">
        <v>55000.00145913687</v>
      </c>
      <c r="BU39" s="36">
        <v>53324.49733999999</v>
      </c>
      <c r="BV39" s="20"/>
      <c r="BW39" s="12"/>
      <c r="BX39" s="30">
        <f t="shared" si="0"/>
        <v>-0.03046371044883922</v>
      </c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</row>
    <row r="40" spans="1:150" s="6" customFormat="1" ht="45" customHeight="1">
      <c r="A40" s="124" t="s">
        <v>49</v>
      </c>
      <c r="B40" s="125"/>
      <c r="C40" s="125"/>
      <c r="D40" s="125"/>
      <c r="E40" s="125"/>
      <c r="F40" s="125"/>
      <c r="G40" s="125"/>
      <c r="H40" s="125"/>
      <c r="I40" s="126"/>
      <c r="J40" s="5"/>
      <c r="K40" s="127" t="s">
        <v>91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7"/>
      <c r="BI40" s="128" t="s">
        <v>2</v>
      </c>
      <c r="BJ40" s="129"/>
      <c r="BK40" s="129"/>
      <c r="BL40" s="129"/>
      <c r="BM40" s="129"/>
      <c r="BN40" s="129"/>
      <c r="BO40" s="129"/>
      <c r="BP40" s="129"/>
      <c r="BQ40" s="129"/>
      <c r="BR40" s="129"/>
      <c r="BS40" s="130"/>
      <c r="BT40" s="36"/>
      <c r="BU40" s="36"/>
      <c r="BV40" s="20"/>
      <c r="BW40" s="12"/>
      <c r="BX40" s="30" t="e">
        <f t="shared" si="0"/>
        <v>#DIV/0!</v>
      </c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</row>
    <row r="41" spans="1:150" s="6" customFormat="1" ht="57.75" customHeight="1">
      <c r="A41" s="124" t="s">
        <v>50</v>
      </c>
      <c r="B41" s="125"/>
      <c r="C41" s="125"/>
      <c r="D41" s="125"/>
      <c r="E41" s="125"/>
      <c r="F41" s="125"/>
      <c r="G41" s="125"/>
      <c r="H41" s="125"/>
      <c r="I41" s="126"/>
      <c r="J41" s="5"/>
      <c r="K41" s="127" t="s">
        <v>92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7"/>
      <c r="BI41" s="128" t="s">
        <v>2</v>
      </c>
      <c r="BJ41" s="129"/>
      <c r="BK41" s="129"/>
      <c r="BL41" s="129"/>
      <c r="BM41" s="129"/>
      <c r="BN41" s="129"/>
      <c r="BO41" s="129"/>
      <c r="BP41" s="129"/>
      <c r="BQ41" s="129"/>
      <c r="BR41" s="129"/>
      <c r="BS41" s="130"/>
      <c r="BT41" s="36">
        <v>139261.12</v>
      </c>
      <c r="BU41" s="36">
        <v>155946.80006999997</v>
      </c>
      <c r="BV41" s="20" t="s">
        <v>145</v>
      </c>
      <c r="BW41" s="12"/>
      <c r="BX41" s="30">
        <f t="shared" si="0"/>
        <v>0.11981578253858638</v>
      </c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</row>
    <row r="42" spans="1:150" s="6" customFormat="1" ht="33" customHeight="1">
      <c r="A42" s="124" t="s">
        <v>51</v>
      </c>
      <c r="B42" s="125"/>
      <c r="C42" s="125"/>
      <c r="D42" s="125"/>
      <c r="E42" s="125"/>
      <c r="F42" s="125"/>
      <c r="G42" s="125"/>
      <c r="H42" s="125"/>
      <c r="I42" s="126"/>
      <c r="J42" s="5"/>
      <c r="K42" s="127" t="s">
        <v>93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7"/>
      <c r="BI42" s="128" t="s">
        <v>2</v>
      </c>
      <c r="BJ42" s="129"/>
      <c r="BK42" s="129"/>
      <c r="BL42" s="129"/>
      <c r="BM42" s="129"/>
      <c r="BN42" s="129"/>
      <c r="BO42" s="129"/>
      <c r="BP42" s="129"/>
      <c r="BQ42" s="129"/>
      <c r="BR42" s="129"/>
      <c r="BS42" s="130"/>
      <c r="BT42" s="36">
        <v>57993.82</v>
      </c>
      <c r="BU42" s="36">
        <v>39848.219380000024</v>
      </c>
      <c r="BV42" s="20" t="s">
        <v>139</v>
      </c>
      <c r="BW42" s="12"/>
      <c r="BX42" s="30">
        <f t="shared" si="0"/>
        <v>-0.3128885219149209</v>
      </c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</row>
    <row r="43" spans="1:150" s="6" customFormat="1" ht="25.5" customHeight="1">
      <c r="A43" s="124" t="s">
        <v>55</v>
      </c>
      <c r="B43" s="125"/>
      <c r="C43" s="125"/>
      <c r="D43" s="125"/>
      <c r="E43" s="125"/>
      <c r="F43" s="125"/>
      <c r="G43" s="125"/>
      <c r="H43" s="125"/>
      <c r="I43" s="126"/>
      <c r="J43" s="5"/>
      <c r="K43" s="127" t="s">
        <v>19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7"/>
      <c r="BI43" s="128" t="s">
        <v>2</v>
      </c>
      <c r="BJ43" s="129"/>
      <c r="BK43" s="129"/>
      <c r="BL43" s="129"/>
      <c r="BM43" s="129"/>
      <c r="BN43" s="129"/>
      <c r="BO43" s="129"/>
      <c r="BP43" s="129"/>
      <c r="BQ43" s="129"/>
      <c r="BR43" s="129"/>
      <c r="BS43" s="130"/>
      <c r="BT43" s="36">
        <v>30776</v>
      </c>
      <c r="BU43" s="36">
        <v>41926.976800000004</v>
      </c>
      <c r="BV43" s="20" t="s">
        <v>140</v>
      </c>
      <c r="BW43" s="12"/>
      <c r="BX43" s="30">
        <f t="shared" si="0"/>
        <v>0.36232703405250866</v>
      </c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</row>
    <row r="44" spans="1:150" s="6" customFormat="1" ht="13.5">
      <c r="A44" s="124" t="s">
        <v>94</v>
      </c>
      <c r="B44" s="125"/>
      <c r="C44" s="125"/>
      <c r="D44" s="125"/>
      <c r="E44" s="125"/>
      <c r="F44" s="125"/>
      <c r="G44" s="125"/>
      <c r="H44" s="125"/>
      <c r="I44" s="126"/>
      <c r="J44" s="5"/>
      <c r="K44" s="127" t="s">
        <v>20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7"/>
      <c r="BI44" s="128" t="s">
        <v>2</v>
      </c>
      <c r="BJ44" s="129"/>
      <c r="BK44" s="129"/>
      <c r="BL44" s="129"/>
      <c r="BM44" s="129"/>
      <c r="BN44" s="129"/>
      <c r="BO44" s="129"/>
      <c r="BP44" s="129"/>
      <c r="BQ44" s="129"/>
      <c r="BR44" s="129"/>
      <c r="BS44" s="130"/>
      <c r="BT44" s="36">
        <v>41142.0016474</v>
      </c>
      <c r="BU44" s="36">
        <v>51110.3419998936</v>
      </c>
      <c r="BV44" s="20"/>
      <c r="BW44" s="12"/>
      <c r="BX44" s="30">
        <f t="shared" si="0"/>
        <v>0.2422910882636542</v>
      </c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</row>
    <row r="45" spans="1:150" s="6" customFormat="1" ht="72.75" customHeight="1">
      <c r="A45" s="124" t="s">
        <v>95</v>
      </c>
      <c r="B45" s="125"/>
      <c r="C45" s="125"/>
      <c r="D45" s="125"/>
      <c r="E45" s="125"/>
      <c r="F45" s="125"/>
      <c r="G45" s="125"/>
      <c r="H45" s="125"/>
      <c r="I45" s="126"/>
      <c r="J45" s="5"/>
      <c r="K45" s="127" t="s">
        <v>52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7"/>
      <c r="BI45" s="128" t="s">
        <v>2</v>
      </c>
      <c r="BJ45" s="129"/>
      <c r="BK45" s="129"/>
      <c r="BL45" s="129"/>
      <c r="BM45" s="129"/>
      <c r="BN45" s="129"/>
      <c r="BO45" s="129"/>
      <c r="BP45" s="129"/>
      <c r="BQ45" s="129"/>
      <c r="BR45" s="129"/>
      <c r="BS45" s="130"/>
      <c r="BT45" s="36">
        <v>1.15</v>
      </c>
      <c r="BU45" s="36"/>
      <c r="BV45" s="20"/>
      <c r="BW45" s="12"/>
      <c r="BX45" s="30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</row>
    <row r="46" spans="1:150" s="6" customFormat="1" ht="30" customHeight="1">
      <c r="A46" s="124" t="s">
        <v>96</v>
      </c>
      <c r="B46" s="125"/>
      <c r="C46" s="125"/>
      <c r="D46" s="125"/>
      <c r="E46" s="125"/>
      <c r="F46" s="125"/>
      <c r="G46" s="125"/>
      <c r="H46" s="125"/>
      <c r="I46" s="126"/>
      <c r="J46" s="5"/>
      <c r="K46" s="127" t="s">
        <v>53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7"/>
      <c r="BI46" s="128" t="s">
        <v>54</v>
      </c>
      <c r="BJ46" s="129"/>
      <c r="BK46" s="129"/>
      <c r="BL46" s="129"/>
      <c r="BM46" s="129"/>
      <c r="BN46" s="129"/>
      <c r="BO46" s="129"/>
      <c r="BP46" s="129"/>
      <c r="BQ46" s="129"/>
      <c r="BR46" s="129"/>
      <c r="BS46" s="130"/>
      <c r="BT46" s="36"/>
      <c r="BU46" s="36"/>
      <c r="BV46" s="20"/>
      <c r="BW46" s="12"/>
      <c r="BX46" s="30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</row>
    <row r="47" spans="1:150" s="6" customFormat="1" ht="111.75" customHeight="1">
      <c r="A47" s="124" t="s">
        <v>97</v>
      </c>
      <c r="B47" s="125"/>
      <c r="C47" s="125"/>
      <c r="D47" s="125"/>
      <c r="E47" s="125"/>
      <c r="F47" s="125"/>
      <c r="G47" s="125"/>
      <c r="H47" s="125"/>
      <c r="I47" s="126"/>
      <c r="J47" s="5"/>
      <c r="K47" s="127" t="s">
        <v>56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7"/>
      <c r="BI47" s="128" t="s">
        <v>2</v>
      </c>
      <c r="BJ47" s="129"/>
      <c r="BK47" s="129"/>
      <c r="BL47" s="129"/>
      <c r="BM47" s="129"/>
      <c r="BN47" s="129"/>
      <c r="BO47" s="129"/>
      <c r="BP47" s="129"/>
      <c r="BQ47" s="129"/>
      <c r="BR47" s="129"/>
      <c r="BS47" s="130"/>
      <c r="BT47" s="36"/>
      <c r="BU47" s="36"/>
      <c r="BV47" s="20"/>
      <c r="BW47" s="12"/>
      <c r="BX47" s="30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</row>
    <row r="48" spans="1:150" s="6" customFormat="1" ht="13.5">
      <c r="A48" s="124" t="s">
        <v>98</v>
      </c>
      <c r="B48" s="125"/>
      <c r="C48" s="125"/>
      <c r="D48" s="125"/>
      <c r="E48" s="125"/>
      <c r="F48" s="125"/>
      <c r="G48" s="125"/>
      <c r="H48" s="125"/>
      <c r="I48" s="126"/>
      <c r="J48" s="5"/>
      <c r="K48" s="127" t="s">
        <v>121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7"/>
      <c r="BI48" s="128" t="s">
        <v>2</v>
      </c>
      <c r="BJ48" s="129"/>
      <c r="BK48" s="129"/>
      <c r="BL48" s="129"/>
      <c r="BM48" s="129"/>
      <c r="BN48" s="129"/>
      <c r="BO48" s="129"/>
      <c r="BP48" s="129"/>
      <c r="BQ48" s="129"/>
      <c r="BR48" s="129"/>
      <c r="BS48" s="130"/>
      <c r="BT48" s="36">
        <v>12349.205952850001</v>
      </c>
      <c r="BU48" s="36">
        <v>11996.511590000002</v>
      </c>
      <c r="BV48" s="20"/>
      <c r="BW48" s="12"/>
      <c r="BX48" s="30">
        <f aca="true" t="shared" si="1" ref="BX48:BX66">BU48/BT48-1</f>
        <v>-0.028560084283686504</v>
      </c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</row>
    <row r="49" spans="1:150" s="6" customFormat="1" ht="55.5" customHeight="1">
      <c r="A49" s="124" t="s">
        <v>12</v>
      </c>
      <c r="B49" s="125"/>
      <c r="C49" s="125"/>
      <c r="D49" s="125"/>
      <c r="E49" s="125"/>
      <c r="F49" s="125"/>
      <c r="G49" s="125"/>
      <c r="H49" s="125"/>
      <c r="I49" s="126"/>
      <c r="J49" s="5"/>
      <c r="K49" s="127" t="s">
        <v>21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7"/>
      <c r="BI49" s="128" t="s">
        <v>2</v>
      </c>
      <c r="BJ49" s="129"/>
      <c r="BK49" s="129"/>
      <c r="BL49" s="129"/>
      <c r="BM49" s="129"/>
      <c r="BN49" s="129"/>
      <c r="BO49" s="129"/>
      <c r="BP49" s="129"/>
      <c r="BQ49" s="129"/>
      <c r="BR49" s="129"/>
      <c r="BS49" s="130"/>
      <c r="BT49" s="36">
        <v>40367.00999999978</v>
      </c>
      <c r="BU49" s="36">
        <v>-550.9654193187598</v>
      </c>
      <c r="BV49" s="20" t="s">
        <v>144</v>
      </c>
      <c r="BW49" s="12"/>
      <c r="BX49" s="30">
        <f t="shared" si="1"/>
        <v>-1.0136489033822114</v>
      </c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</row>
    <row r="50" spans="1:150" s="6" customFormat="1" ht="75.75" customHeight="1">
      <c r="A50" s="124" t="s">
        <v>13</v>
      </c>
      <c r="B50" s="125"/>
      <c r="C50" s="125"/>
      <c r="D50" s="125"/>
      <c r="E50" s="125"/>
      <c r="F50" s="125"/>
      <c r="G50" s="125"/>
      <c r="H50" s="125"/>
      <c r="I50" s="126"/>
      <c r="J50" s="5"/>
      <c r="K50" s="127" t="s">
        <v>124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7"/>
      <c r="BI50" s="128" t="s">
        <v>2</v>
      </c>
      <c r="BJ50" s="129"/>
      <c r="BK50" s="129"/>
      <c r="BL50" s="129"/>
      <c r="BM50" s="129"/>
      <c r="BN50" s="129"/>
      <c r="BO50" s="129"/>
      <c r="BP50" s="129"/>
      <c r="BQ50" s="129"/>
      <c r="BR50" s="129"/>
      <c r="BS50" s="130"/>
      <c r="BT50" s="36">
        <f>BT22+BT24+BT26</f>
        <v>96671.53862414861</v>
      </c>
      <c r="BU50" s="36">
        <f>BU22+BU24+BU26</f>
        <v>173085.90254999997</v>
      </c>
      <c r="BV50" s="20" t="s">
        <v>137</v>
      </c>
      <c r="BW50" s="12"/>
      <c r="BX50" s="30">
        <f t="shared" si="1"/>
        <v>0.7904535814097717</v>
      </c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</row>
    <row r="51" spans="1:150" s="6" customFormat="1" ht="45" customHeight="1">
      <c r="A51" s="124" t="s">
        <v>14</v>
      </c>
      <c r="B51" s="125"/>
      <c r="C51" s="125"/>
      <c r="D51" s="125"/>
      <c r="E51" s="125"/>
      <c r="F51" s="125"/>
      <c r="G51" s="125"/>
      <c r="H51" s="125"/>
      <c r="I51" s="126"/>
      <c r="J51" s="5"/>
      <c r="K51" s="127" t="s">
        <v>57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7"/>
      <c r="BI51" s="128" t="s">
        <v>2</v>
      </c>
      <c r="BJ51" s="129"/>
      <c r="BK51" s="129"/>
      <c r="BL51" s="129"/>
      <c r="BM51" s="129"/>
      <c r="BN51" s="129"/>
      <c r="BO51" s="129"/>
      <c r="BP51" s="129"/>
      <c r="BQ51" s="129"/>
      <c r="BR51" s="129"/>
      <c r="BS51" s="130"/>
      <c r="BT51" s="36">
        <f>BT52*BT53</f>
        <v>107616.78321654093</v>
      </c>
      <c r="BU51" s="36">
        <f>BU52*BU53</f>
        <v>135003.75902</v>
      </c>
      <c r="BV51" s="20" t="s">
        <v>141</v>
      </c>
      <c r="BW51" s="12"/>
      <c r="BX51" s="30">
        <f t="shared" si="1"/>
        <v>0.254486103234961</v>
      </c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</row>
    <row r="52" spans="1:150" s="6" customFormat="1" ht="30" customHeight="1">
      <c r="A52" s="124" t="s">
        <v>4</v>
      </c>
      <c r="B52" s="125"/>
      <c r="C52" s="125"/>
      <c r="D52" s="125"/>
      <c r="E52" s="125"/>
      <c r="F52" s="125"/>
      <c r="G52" s="125"/>
      <c r="H52" s="125"/>
      <c r="I52" s="126"/>
      <c r="J52" s="5"/>
      <c r="K52" s="127" t="s">
        <v>99</v>
      </c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7"/>
      <c r="BI52" s="128" t="s">
        <v>58</v>
      </c>
      <c r="BJ52" s="129"/>
      <c r="BK52" s="129"/>
      <c r="BL52" s="129"/>
      <c r="BM52" s="129"/>
      <c r="BN52" s="129"/>
      <c r="BO52" s="129"/>
      <c r="BP52" s="129"/>
      <c r="BQ52" s="129"/>
      <c r="BR52" s="129"/>
      <c r="BS52" s="130"/>
      <c r="BT52" s="37">
        <v>63.52622276356667</v>
      </c>
      <c r="BU52" s="37">
        <v>63.81255</v>
      </c>
      <c r="BV52" s="20"/>
      <c r="BW52" s="12"/>
      <c r="BX52" s="30">
        <f t="shared" si="1"/>
        <v>0.004507229046168737</v>
      </c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</row>
    <row r="53" spans="1:150" s="6" customFormat="1" ht="72" customHeight="1">
      <c r="A53" s="124" t="s">
        <v>40</v>
      </c>
      <c r="B53" s="125"/>
      <c r="C53" s="125"/>
      <c r="D53" s="125"/>
      <c r="E53" s="125"/>
      <c r="F53" s="125"/>
      <c r="G53" s="125"/>
      <c r="H53" s="125"/>
      <c r="I53" s="126"/>
      <c r="J53" s="5"/>
      <c r="K53" s="127" t="s">
        <v>100</v>
      </c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7"/>
      <c r="BI53" s="128" t="s">
        <v>2</v>
      </c>
      <c r="BJ53" s="129"/>
      <c r="BK53" s="129"/>
      <c r="BL53" s="129"/>
      <c r="BM53" s="129"/>
      <c r="BN53" s="129"/>
      <c r="BO53" s="129"/>
      <c r="BP53" s="129"/>
      <c r="BQ53" s="129"/>
      <c r="BR53" s="129"/>
      <c r="BS53" s="130"/>
      <c r="BT53" s="36">
        <v>1694.052920745367</v>
      </c>
      <c r="BU53" s="36">
        <v>2115.6302172535025</v>
      </c>
      <c r="BV53" s="20" t="s">
        <v>142</v>
      </c>
      <c r="BW53" s="12"/>
      <c r="BX53" s="30">
        <f t="shared" si="1"/>
        <v>0.24885721770878666</v>
      </c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</row>
    <row r="54" spans="1:150" s="6" customFormat="1" ht="57" customHeight="1">
      <c r="A54" s="124" t="s">
        <v>22</v>
      </c>
      <c r="B54" s="125"/>
      <c r="C54" s="125"/>
      <c r="D54" s="125"/>
      <c r="E54" s="125"/>
      <c r="F54" s="125"/>
      <c r="G54" s="125"/>
      <c r="H54" s="125"/>
      <c r="I54" s="126"/>
      <c r="J54" s="5"/>
      <c r="K54" s="83" t="s">
        <v>60</v>
      </c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7"/>
      <c r="BI54" s="128" t="s">
        <v>34</v>
      </c>
      <c r="BJ54" s="129"/>
      <c r="BK54" s="129"/>
      <c r="BL54" s="129"/>
      <c r="BM54" s="129"/>
      <c r="BN54" s="129"/>
      <c r="BO54" s="129"/>
      <c r="BP54" s="129"/>
      <c r="BQ54" s="129"/>
      <c r="BR54" s="129"/>
      <c r="BS54" s="130"/>
      <c r="BT54" s="8" t="s">
        <v>34</v>
      </c>
      <c r="BU54" s="8" t="s">
        <v>34</v>
      </c>
      <c r="BV54" s="34" t="s">
        <v>34</v>
      </c>
      <c r="BW54" s="12"/>
      <c r="BX54" s="30" t="e">
        <f t="shared" si="1"/>
        <v>#VALUE!</v>
      </c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</row>
    <row r="55" spans="1:150" s="18" customFormat="1" ht="30" customHeight="1">
      <c r="A55" s="80" t="s">
        <v>3</v>
      </c>
      <c r="B55" s="81"/>
      <c r="C55" s="81"/>
      <c r="D55" s="81"/>
      <c r="E55" s="81"/>
      <c r="F55" s="81"/>
      <c r="G55" s="81"/>
      <c r="H55" s="81"/>
      <c r="I55" s="82"/>
      <c r="J55" s="15"/>
      <c r="K55" s="83" t="s">
        <v>61</v>
      </c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16"/>
      <c r="BI55" s="84" t="s">
        <v>62</v>
      </c>
      <c r="BJ55" s="85"/>
      <c r="BK55" s="85"/>
      <c r="BL55" s="85"/>
      <c r="BM55" s="85"/>
      <c r="BN55" s="85"/>
      <c r="BO55" s="85"/>
      <c r="BP55" s="85"/>
      <c r="BQ55" s="85"/>
      <c r="BR55" s="85"/>
      <c r="BS55" s="86"/>
      <c r="BT55" s="17">
        <v>1138</v>
      </c>
      <c r="BU55" s="17">
        <v>1138</v>
      </c>
      <c r="BV55" s="20"/>
      <c r="BW55" s="19"/>
      <c r="BX55" s="30">
        <f t="shared" si="1"/>
        <v>0</v>
      </c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</row>
    <row r="56" spans="1:150" s="18" customFormat="1" ht="15" customHeight="1">
      <c r="A56" s="80" t="s">
        <v>63</v>
      </c>
      <c r="B56" s="81"/>
      <c r="C56" s="81"/>
      <c r="D56" s="81"/>
      <c r="E56" s="81"/>
      <c r="F56" s="81"/>
      <c r="G56" s="81"/>
      <c r="H56" s="81"/>
      <c r="I56" s="82"/>
      <c r="J56" s="15"/>
      <c r="K56" s="83" t="s">
        <v>64</v>
      </c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16"/>
      <c r="BI56" s="84" t="s">
        <v>65</v>
      </c>
      <c r="BJ56" s="85"/>
      <c r="BK56" s="85"/>
      <c r="BL56" s="85"/>
      <c r="BM56" s="85"/>
      <c r="BN56" s="85"/>
      <c r="BO56" s="85"/>
      <c r="BP56" s="85"/>
      <c r="BQ56" s="85"/>
      <c r="BR56" s="85"/>
      <c r="BS56" s="86"/>
      <c r="BT56" s="17">
        <v>2027.57</v>
      </c>
      <c r="BU56" s="17">
        <v>2027.57</v>
      </c>
      <c r="BV56" s="20"/>
      <c r="BW56" s="19"/>
      <c r="BX56" s="30">
        <f t="shared" si="1"/>
        <v>0</v>
      </c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</row>
    <row r="57" spans="1:180" s="18" customFormat="1" ht="30" customHeight="1">
      <c r="A57" s="80" t="s">
        <v>106</v>
      </c>
      <c r="B57" s="81"/>
      <c r="C57" s="81"/>
      <c r="D57" s="81"/>
      <c r="E57" s="81"/>
      <c r="F57" s="81"/>
      <c r="G57" s="81"/>
      <c r="H57" s="81"/>
      <c r="I57" s="82"/>
      <c r="J57" s="15"/>
      <c r="K57" s="83" t="s">
        <v>107</v>
      </c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16"/>
      <c r="BI57" s="84" t="s">
        <v>65</v>
      </c>
      <c r="BJ57" s="85"/>
      <c r="BK57" s="85"/>
      <c r="BL57" s="85"/>
      <c r="BM57" s="85"/>
      <c r="BN57" s="85"/>
      <c r="BO57" s="85"/>
      <c r="BP57" s="85"/>
      <c r="BQ57" s="85"/>
      <c r="BR57" s="85"/>
      <c r="BS57" s="86"/>
      <c r="BT57" s="39"/>
      <c r="BU57" s="39"/>
      <c r="BV57" s="35"/>
      <c r="BW57" s="19"/>
      <c r="BX57" s="30" t="e">
        <f t="shared" si="1"/>
        <v>#DIV/0!</v>
      </c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</row>
    <row r="58" spans="1:150" s="18" customFormat="1" ht="30" customHeight="1">
      <c r="A58" s="80" t="s">
        <v>66</v>
      </c>
      <c r="B58" s="81"/>
      <c r="C58" s="81"/>
      <c r="D58" s="81"/>
      <c r="E58" s="81"/>
      <c r="F58" s="81"/>
      <c r="G58" s="81"/>
      <c r="H58" s="81"/>
      <c r="I58" s="82"/>
      <c r="J58" s="15"/>
      <c r="K58" s="83" t="s">
        <v>67</v>
      </c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16"/>
      <c r="BI58" s="84" t="s">
        <v>68</v>
      </c>
      <c r="BJ58" s="85"/>
      <c r="BK58" s="85"/>
      <c r="BL58" s="85"/>
      <c r="BM58" s="85"/>
      <c r="BN58" s="85"/>
      <c r="BO58" s="85"/>
      <c r="BP58" s="85"/>
      <c r="BQ58" s="85"/>
      <c r="BR58" s="85"/>
      <c r="BS58" s="86"/>
      <c r="BT58" s="17">
        <v>7772.8198999999995</v>
      </c>
      <c r="BU58" s="17">
        <v>7772.8198999999995</v>
      </c>
      <c r="BV58" s="20"/>
      <c r="BW58" s="19"/>
      <c r="BX58" s="30">
        <f t="shared" si="1"/>
        <v>0</v>
      </c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</row>
    <row r="59" spans="1:180" s="18" customFormat="1" ht="30" customHeight="1">
      <c r="A59" s="80" t="s">
        <v>108</v>
      </c>
      <c r="B59" s="81"/>
      <c r="C59" s="81"/>
      <c r="D59" s="81"/>
      <c r="E59" s="81"/>
      <c r="F59" s="81"/>
      <c r="G59" s="81"/>
      <c r="H59" s="81"/>
      <c r="I59" s="82"/>
      <c r="J59" s="15"/>
      <c r="K59" s="83" t="s">
        <v>109</v>
      </c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16"/>
      <c r="BI59" s="84" t="s">
        <v>68</v>
      </c>
      <c r="BJ59" s="85"/>
      <c r="BK59" s="85"/>
      <c r="BL59" s="85"/>
      <c r="BM59" s="85"/>
      <c r="BN59" s="85"/>
      <c r="BO59" s="85"/>
      <c r="BP59" s="85"/>
      <c r="BQ59" s="85"/>
      <c r="BR59" s="85"/>
      <c r="BS59" s="86"/>
      <c r="BT59" s="39"/>
      <c r="BU59" s="39"/>
      <c r="BV59" s="35"/>
      <c r="BW59" s="19"/>
      <c r="BX59" s="30" t="e">
        <f t="shared" si="1"/>
        <v>#DIV/0!</v>
      </c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</row>
    <row r="60" spans="1:150" s="18" customFormat="1" ht="30" customHeight="1">
      <c r="A60" s="80" t="s">
        <v>69</v>
      </c>
      <c r="B60" s="81"/>
      <c r="C60" s="81"/>
      <c r="D60" s="81"/>
      <c r="E60" s="81"/>
      <c r="F60" s="81"/>
      <c r="G60" s="81"/>
      <c r="H60" s="81"/>
      <c r="I60" s="82"/>
      <c r="J60" s="15"/>
      <c r="K60" s="83" t="s">
        <v>70</v>
      </c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16"/>
      <c r="BI60" s="84" t="s">
        <v>68</v>
      </c>
      <c r="BJ60" s="85"/>
      <c r="BK60" s="85"/>
      <c r="BL60" s="85"/>
      <c r="BM60" s="85"/>
      <c r="BN60" s="85"/>
      <c r="BO60" s="85"/>
      <c r="BP60" s="85"/>
      <c r="BQ60" s="85"/>
      <c r="BR60" s="85"/>
      <c r="BS60" s="86"/>
      <c r="BT60" s="17">
        <v>10683.599999999999</v>
      </c>
      <c r="BU60" s="17">
        <v>10691.4</v>
      </c>
      <c r="BV60" s="20"/>
      <c r="BW60" s="19"/>
      <c r="BX60" s="30">
        <f t="shared" si="1"/>
        <v>0.0007300909805685318</v>
      </c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</row>
    <row r="61" spans="1:180" s="18" customFormat="1" ht="30" customHeight="1">
      <c r="A61" s="80" t="s">
        <v>110</v>
      </c>
      <c r="B61" s="81"/>
      <c r="C61" s="81"/>
      <c r="D61" s="81"/>
      <c r="E61" s="81"/>
      <c r="F61" s="81"/>
      <c r="G61" s="81"/>
      <c r="H61" s="81"/>
      <c r="I61" s="82"/>
      <c r="J61" s="15"/>
      <c r="K61" s="83" t="s">
        <v>111</v>
      </c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16"/>
      <c r="BI61" s="84" t="s">
        <v>68</v>
      </c>
      <c r="BJ61" s="85"/>
      <c r="BK61" s="85"/>
      <c r="BL61" s="85"/>
      <c r="BM61" s="85"/>
      <c r="BN61" s="85"/>
      <c r="BO61" s="85"/>
      <c r="BP61" s="85"/>
      <c r="BQ61" s="85"/>
      <c r="BR61" s="85"/>
      <c r="BS61" s="86"/>
      <c r="BT61" s="39"/>
      <c r="BU61" s="39"/>
      <c r="BV61" s="35"/>
      <c r="BW61" s="19"/>
      <c r="BX61" s="30" t="e">
        <f t="shared" si="1"/>
        <v>#DIV/0!</v>
      </c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</row>
    <row r="62" spans="1:150" s="18" customFormat="1" ht="15" customHeight="1">
      <c r="A62" s="80" t="s">
        <v>71</v>
      </c>
      <c r="B62" s="81"/>
      <c r="C62" s="81"/>
      <c r="D62" s="81"/>
      <c r="E62" s="81"/>
      <c r="F62" s="81"/>
      <c r="G62" s="81"/>
      <c r="H62" s="81"/>
      <c r="I62" s="82"/>
      <c r="J62" s="15"/>
      <c r="K62" s="83" t="s">
        <v>72</v>
      </c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16"/>
      <c r="BI62" s="84" t="s">
        <v>73</v>
      </c>
      <c r="BJ62" s="85"/>
      <c r="BK62" s="85"/>
      <c r="BL62" s="85"/>
      <c r="BM62" s="85"/>
      <c r="BN62" s="85"/>
      <c r="BO62" s="85"/>
      <c r="BP62" s="85"/>
      <c r="BQ62" s="85"/>
      <c r="BR62" s="85"/>
      <c r="BS62" s="86"/>
      <c r="BT62" s="17">
        <v>2407.77</v>
      </c>
      <c r="BU62" s="17">
        <v>2407.77</v>
      </c>
      <c r="BV62" s="20"/>
      <c r="BW62" s="19"/>
      <c r="BX62" s="30">
        <f t="shared" si="1"/>
        <v>0</v>
      </c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</row>
    <row r="63" spans="1:180" s="18" customFormat="1" ht="29.25" customHeight="1">
      <c r="A63" s="80" t="s">
        <v>112</v>
      </c>
      <c r="B63" s="81"/>
      <c r="C63" s="81"/>
      <c r="D63" s="81"/>
      <c r="E63" s="81"/>
      <c r="F63" s="81"/>
      <c r="G63" s="81"/>
      <c r="H63" s="81"/>
      <c r="I63" s="82"/>
      <c r="J63" s="15"/>
      <c r="K63" s="83" t="s">
        <v>113</v>
      </c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16"/>
      <c r="BI63" s="84" t="s">
        <v>73</v>
      </c>
      <c r="BJ63" s="85"/>
      <c r="BK63" s="85"/>
      <c r="BL63" s="85"/>
      <c r="BM63" s="85"/>
      <c r="BN63" s="85"/>
      <c r="BO63" s="85"/>
      <c r="BP63" s="85"/>
      <c r="BQ63" s="85"/>
      <c r="BR63" s="85"/>
      <c r="BS63" s="86"/>
      <c r="BT63" s="39"/>
      <c r="BU63" s="39"/>
      <c r="BV63" s="35"/>
      <c r="BW63" s="19"/>
      <c r="BX63" s="30" t="e">
        <f t="shared" si="1"/>
        <v>#DIV/0!</v>
      </c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</row>
    <row r="64" spans="1:150" s="18" customFormat="1" ht="15" customHeight="1">
      <c r="A64" s="80" t="s">
        <v>74</v>
      </c>
      <c r="B64" s="81"/>
      <c r="C64" s="81"/>
      <c r="D64" s="81"/>
      <c r="E64" s="81"/>
      <c r="F64" s="81"/>
      <c r="G64" s="81"/>
      <c r="H64" s="81"/>
      <c r="I64" s="82"/>
      <c r="J64" s="15"/>
      <c r="K64" s="83" t="s">
        <v>75</v>
      </c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16"/>
      <c r="BI64" s="84" t="s">
        <v>59</v>
      </c>
      <c r="BJ64" s="85"/>
      <c r="BK64" s="85"/>
      <c r="BL64" s="85"/>
      <c r="BM64" s="85"/>
      <c r="BN64" s="85"/>
      <c r="BO64" s="85"/>
      <c r="BP64" s="85"/>
      <c r="BQ64" s="85"/>
      <c r="BR64" s="85"/>
      <c r="BS64" s="86"/>
      <c r="BT64" s="17">
        <v>87.1516433983072</v>
      </c>
      <c r="BU64" s="17">
        <v>87.15164339830723</v>
      </c>
      <c r="BV64" s="20"/>
      <c r="BW64" s="19"/>
      <c r="BX64" s="30">
        <f t="shared" si="1"/>
        <v>0</v>
      </c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</row>
    <row r="65" spans="1:150" s="6" customFormat="1" ht="30" customHeight="1">
      <c r="A65" s="124" t="s">
        <v>76</v>
      </c>
      <c r="B65" s="125"/>
      <c r="C65" s="125"/>
      <c r="D65" s="125"/>
      <c r="E65" s="125"/>
      <c r="F65" s="125"/>
      <c r="G65" s="125"/>
      <c r="H65" s="125"/>
      <c r="I65" s="126"/>
      <c r="J65" s="5"/>
      <c r="K65" s="127" t="s">
        <v>77</v>
      </c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7"/>
      <c r="BI65" s="128" t="s">
        <v>2</v>
      </c>
      <c r="BJ65" s="129"/>
      <c r="BK65" s="129"/>
      <c r="BL65" s="129"/>
      <c r="BM65" s="129"/>
      <c r="BN65" s="129"/>
      <c r="BO65" s="129"/>
      <c r="BP65" s="129"/>
      <c r="BQ65" s="129"/>
      <c r="BR65" s="129"/>
      <c r="BS65" s="130"/>
      <c r="BT65" s="23">
        <f>BT41+BT42</f>
        <v>197254.94</v>
      </c>
      <c r="BU65" s="23">
        <f>BU41+BU42</f>
        <v>195795.01945</v>
      </c>
      <c r="BV65" s="20"/>
      <c r="BW65" s="12"/>
      <c r="BX65" s="30">
        <f t="shared" si="1"/>
        <v>-0.007401186251659975</v>
      </c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</row>
    <row r="66" spans="1:150" s="6" customFormat="1" ht="30" customHeight="1">
      <c r="A66" s="124" t="s">
        <v>78</v>
      </c>
      <c r="B66" s="125"/>
      <c r="C66" s="125"/>
      <c r="D66" s="125"/>
      <c r="E66" s="125"/>
      <c r="F66" s="125"/>
      <c r="G66" s="125"/>
      <c r="H66" s="125"/>
      <c r="I66" s="126"/>
      <c r="J66" s="5"/>
      <c r="K66" s="127" t="s">
        <v>79</v>
      </c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7"/>
      <c r="BI66" s="128" t="s">
        <v>2</v>
      </c>
      <c r="BJ66" s="129"/>
      <c r="BK66" s="129"/>
      <c r="BL66" s="129"/>
      <c r="BM66" s="129"/>
      <c r="BN66" s="129"/>
      <c r="BO66" s="129"/>
      <c r="BP66" s="129"/>
      <c r="BQ66" s="129"/>
      <c r="BR66" s="129"/>
      <c r="BS66" s="130"/>
      <c r="BT66" s="21"/>
      <c r="BU66" s="21"/>
      <c r="BV66" s="35"/>
      <c r="BW66" s="12"/>
      <c r="BX66" s="31" t="e">
        <f t="shared" si="1"/>
        <v>#DIV/0!</v>
      </c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</row>
    <row r="67" spans="1:150" s="6" customFormat="1" ht="45" customHeight="1">
      <c r="A67" s="124" t="s">
        <v>80</v>
      </c>
      <c r="B67" s="125"/>
      <c r="C67" s="125"/>
      <c r="D67" s="125"/>
      <c r="E67" s="125"/>
      <c r="F67" s="125"/>
      <c r="G67" s="125"/>
      <c r="H67" s="125"/>
      <c r="I67" s="126"/>
      <c r="J67" s="5"/>
      <c r="K67" s="127" t="s">
        <v>129</v>
      </c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7"/>
      <c r="BI67" s="128" t="s">
        <v>59</v>
      </c>
      <c r="BJ67" s="129"/>
      <c r="BK67" s="129"/>
      <c r="BL67" s="129"/>
      <c r="BM67" s="129"/>
      <c r="BN67" s="129"/>
      <c r="BO67" s="129"/>
      <c r="BP67" s="129"/>
      <c r="BQ67" s="129"/>
      <c r="BR67" s="129"/>
      <c r="BS67" s="130"/>
      <c r="BT67" s="5" t="s">
        <v>34</v>
      </c>
      <c r="BU67" s="5" t="s">
        <v>34</v>
      </c>
      <c r="BV67" s="34" t="s">
        <v>34</v>
      </c>
      <c r="BW67" s="12"/>
      <c r="BX67" s="27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</row>
    <row r="69" spans="7:76" s="1" customFormat="1" ht="13.5" customHeight="1">
      <c r="G69" s="1" t="s">
        <v>130</v>
      </c>
      <c r="BV69" s="32"/>
      <c r="BX69" s="28"/>
    </row>
    <row r="70" spans="1:108" s="1" customFormat="1" ht="68.25" customHeight="1">
      <c r="A70" s="133" t="s">
        <v>131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22"/>
      <c r="BX70" s="29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</row>
    <row r="71" spans="1:108" s="1" customFormat="1" ht="25.5" customHeight="1">
      <c r="A71" s="133" t="s">
        <v>147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</row>
    <row r="72" spans="1:108" s="1" customFormat="1" ht="25.5" customHeight="1">
      <c r="A72" s="133" t="s">
        <v>132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</row>
    <row r="73" spans="1:108" s="1" customFormat="1" ht="25.5" customHeight="1">
      <c r="A73" s="133" t="s">
        <v>133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</row>
    <row r="74" spans="1:108" s="1" customFormat="1" ht="25.5" customHeight="1">
      <c r="A74" s="133" t="s">
        <v>134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</row>
    <row r="78" spans="72:73" ht="15" customHeight="1">
      <c r="BT78" s="41"/>
      <c r="BU78" s="42"/>
    </row>
    <row r="79" spans="72:73" ht="15" customHeight="1">
      <c r="BT79" s="41"/>
      <c r="BU79" s="41"/>
    </row>
    <row r="80" ht="15" customHeight="1">
      <c r="BT80" s="43"/>
    </row>
    <row r="81" ht="15" customHeight="1">
      <c r="BT81" s="43"/>
    </row>
  </sheetData>
  <sheetProtection/>
  <mergeCells count="178">
    <mergeCell ref="A5:BV5"/>
    <mergeCell ref="A6:BV6"/>
    <mergeCell ref="A7:BV7"/>
    <mergeCell ref="A8:BV8"/>
    <mergeCell ref="AG10:BU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BU15"/>
    <mergeCell ref="BV15:BV16"/>
    <mergeCell ref="A17:I17"/>
    <mergeCell ref="K17:BG17"/>
    <mergeCell ref="BI17:BS17"/>
    <mergeCell ref="A18:I18"/>
    <mergeCell ref="K18:BG18"/>
    <mergeCell ref="BI18:BS18"/>
    <mergeCell ref="A19:I19"/>
    <mergeCell ref="K19:BG19"/>
    <mergeCell ref="BI19:BS19"/>
    <mergeCell ref="A20:I20"/>
    <mergeCell ref="K20:BG20"/>
    <mergeCell ref="BI20:BS20"/>
    <mergeCell ref="A21:I21"/>
    <mergeCell ref="K21:BG21"/>
    <mergeCell ref="BI21:BS21"/>
    <mergeCell ref="BV21:BV22"/>
    <mergeCell ref="A22:I22"/>
    <mergeCell ref="K22:BG22"/>
    <mergeCell ref="BI22:BS22"/>
    <mergeCell ref="A23:I23"/>
    <mergeCell ref="K23:BG23"/>
    <mergeCell ref="BI23:BS23"/>
    <mergeCell ref="A24:I24"/>
    <mergeCell ref="K24:BG24"/>
    <mergeCell ref="BI24:BS24"/>
    <mergeCell ref="A25:I25"/>
    <mergeCell ref="K25:BG25"/>
    <mergeCell ref="BI25:BS25"/>
    <mergeCell ref="A26:I26"/>
    <mergeCell ref="K26:BG26"/>
    <mergeCell ref="BI26:BS26"/>
    <mergeCell ref="A27:I27"/>
    <mergeCell ref="K27:BG27"/>
    <mergeCell ref="BI27:BS27"/>
    <mergeCell ref="A28:I28"/>
    <mergeCell ref="K28:BG28"/>
    <mergeCell ref="BI28:BS28"/>
    <mergeCell ref="A29:I29"/>
    <mergeCell ref="K29:BG29"/>
    <mergeCell ref="BI29:BS29"/>
    <mergeCell ref="A30:I30"/>
    <mergeCell ref="K30:BG30"/>
    <mergeCell ref="BI30:BS30"/>
    <mergeCell ref="A31:I31"/>
    <mergeCell ref="K31:BG31"/>
    <mergeCell ref="BI31:BS31"/>
    <mergeCell ref="A32:I32"/>
    <mergeCell ref="K32:BG32"/>
    <mergeCell ref="BI32:BS32"/>
    <mergeCell ref="A33:I33"/>
    <mergeCell ref="K33:BG33"/>
    <mergeCell ref="BI33:BS33"/>
    <mergeCell ref="A34:I34"/>
    <mergeCell ref="K34:BG34"/>
    <mergeCell ref="BI34:BS34"/>
    <mergeCell ref="A35:I35"/>
    <mergeCell ref="K35:BG35"/>
    <mergeCell ref="BI35:BS35"/>
    <mergeCell ref="A36:I36"/>
    <mergeCell ref="K36:BG36"/>
    <mergeCell ref="BI36:BS36"/>
    <mergeCell ref="A37:I37"/>
    <mergeCell ref="K37:BG37"/>
    <mergeCell ref="BI37:BS37"/>
    <mergeCell ref="A38:I38"/>
    <mergeCell ref="K38:BG38"/>
    <mergeCell ref="BI38:BS38"/>
    <mergeCell ref="A39:I39"/>
    <mergeCell ref="K39:BG39"/>
    <mergeCell ref="BI39:BS39"/>
    <mergeCell ref="A40:I40"/>
    <mergeCell ref="K40:BG40"/>
    <mergeCell ref="BI40:BS40"/>
    <mergeCell ref="A41:I41"/>
    <mergeCell ref="K41:BG41"/>
    <mergeCell ref="BI41:BS41"/>
    <mergeCell ref="A42:I42"/>
    <mergeCell ref="K42:BG42"/>
    <mergeCell ref="BI42:BS42"/>
    <mergeCell ref="A43:I43"/>
    <mergeCell ref="K43:BG43"/>
    <mergeCell ref="BI43:BS43"/>
    <mergeCell ref="A44:I44"/>
    <mergeCell ref="K44:BG44"/>
    <mergeCell ref="BI44:BS44"/>
    <mergeCell ref="A45:I45"/>
    <mergeCell ref="K45:BG45"/>
    <mergeCell ref="BI45:BS45"/>
    <mergeCell ref="A46:I46"/>
    <mergeCell ref="K46:BG46"/>
    <mergeCell ref="BI46:BS46"/>
    <mergeCell ref="A47:I47"/>
    <mergeCell ref="K47:BG47"/>
    <mergeCell ref="BI47:BS47"/>
    <mergeCell ref="A48:I48"/>
    <mergeCell ref="K48:BG48"/>
    <mergeCell ref="BI48:BS48"/>
    <mergeCell ref="A49:I49"/>
    <mergeCell ref="K49:BG49"/>
    <mergeCell ref="BI49:BS49"/>
    <mergeCell ref="A50:I50"/>
    <mergeCell ref="K50:BG50"/>
    <mergeCell ref="BI50:BS50"/>
    <mergeCell ref="A51:I51"/>
    <mergeCell ref="K51:BG51"/>
    <mergeCell ref="BI51:BS51"/>
    <mergeCell ref="A52:I52"/>
    <mergeCell ref="K52:BG52"/>
    <mergeCell ref="BI52:BS52"/>
    <mergeCell ref="A53:I53"/>
    <mergeCell ref="K53:BG53"/>
    <mergeCell ref="BI53:BS53"/>
    <mergeCell ref="A54:I54"/>
    <mergeCell ref="K54:BG54"/>
    <mergeCell ref="BI54:BS54"/>
    <mergeCell ref="A55:I55"/>
    <mergeCell ref="K55:BG55"/>
    <mergeCell ref="BI55:BS55"/>
    <mergeCell ref="A56:I56"/>
    <mergeCell ref="K56:BG56"/>
    <mergeCell ref="BI56:BS56"/>
    <mergeCell ref="A57:I57"/>
    <mergeCell ref="K57:BG57"/>
    <mergeCell ref="BI57:BS57"/>
    <mergeCell ref="A58:I58"/>
    <mergeCell ref="K58:BG58"/>
    <mergeCell ref="BI58:BS58"/>
    <mergeCell ref="A59:I59"/>
    <mergeCell ref="K59:BG59"/>
    <mergeCell ref="BI59:BS59"/>
    <mergeCell ref="A60:I60"/>
    <mergeCell ref="K60:BG60"/>
    <mergeCell ref="BI60:BS60"/>
    <mergeCell ref="A61:I61"/>
    <mergeCell ref="K61:BG61"/>
    <mergeCell ref="BI61:BS61"/>
    <mergeCell ref="A62:I62"/>
    <mergeCell ref="K62:BG62"/>
    <mergeCell ref="BI62:BS62"/>
    <mergeCell ref="A63:I63"/>
    <mergeCell ref="K63:BG63"/>
    <mergeCell ref="BI63:BS63"/>
    <mergeCell ref="A64:I64"/>
    <mergeCell ref="K64:BG64"/>
    <mergeCell ref="BI64:BS64"/>
    <mergeCell ref="A65:I65"/>
    <mergeCell ref="K65:BG65"/>
    <mergeCell ref="BI65:BS65"/>
    <mergeCell ref="A66:I66"/>
    <mergeCell ref="K66:BG66"/>
    <mergeCell ref="BI66:BS66"/>
    <mergeCell ref="A67:I67"/>
    <mergeCell ref="K67:BG67"/>
    <mergeCell ref="BI67:BS67"/>
    <mergeCell ref="A70:BV70"/>
    <mergeCell ref="A71:BV71"/>
    <mergeCell ref="BW71:DD71"/>
    <mergeCell ref="A72:BV72"/>
    <mergeCell ref="BW72:DD72"/>
    <mergeCell ref="A73:BV73"/>
    <mergeCell ref="BW73:DD73"/>
    <mergeCell ref="A74:BV74"/>
    <mergeCell ref="BW74:DD74"/>
  </mergeCell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X81"/>
  <sheetViews>
    <sheetView view="pageBreakPreview" zoomScaleSheetLayoutView="100" zoomScalePageLayoutView="0" workbookViewId="0" topLeftCell="A37">
      <selection activeCell="BT15" sqref="BT15:BU15"/>
    </sheetView>
  </sheetViews>
  <sheetFormatPr defaultColWidth="9.00390625" defaultRowHeight="15" customHeight="1"/>
  <cols>
    <col min="1" max="6" width="0.875" style="2" customWidth="1"/>
    <col min="7" max="7" width="1.25" style="2" customWidth="1"/>
    <col min="8" max="70" width="0.875" style="2" customWidth="1"/>
    <col min="71" max="71" width="1.25" style="2" customWidth="1"/>
    <col min="72" max="72" width="12.75390625" style="2" customWidth="1"/>
    <col min="73" max="73" width="12.875" style="2" customWidth="1"/>
    <col min="74" max="74" width="31.375" style="33" customWidth="1"/>
    <col min="75" max="75" width="0.875" style="10" customWidth="1"/>
    <col min="76" max="76" width="11.375" style="25" customWidth="1"/>
    <col min="77" max="77" width="12.00390625" style="10" customWidth="1"/>
    <col min="78" max="78" width="16.00390625" style="10" customWidth="1"/>
    <col min="79" max="150" width="0.875" style="10" customWidth="1"/>
    <col min="151" max="16384" width="9.125" style="2" customWidth="1"/>
  </cols>
  <sheetData>
    <row r="1" spans="67:150" s="1" customFormat="1" ht="12" customHeight="1">
      <c r="BO1" s="1" t="s">
        <v>81</v>
      </c>
      <c r="BV1" s="32"/>
      <c r="BW1" s="9"/>
      <c r="BX1" s="24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</row>
    <row r="2" spans="67:150" s="1" customFormat="1" ht="12" customHeight="1">
      <c r="BO2" s="1" t="s">
        <v>24</v>
      </c>
      <c r="BV2" s="32"/>
      <c r="BW2" s="9"/>
      <c r="BX2" s="24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</row>
    <row r="3" spans="67:150" s="1" customFormat="1" ht="12" customHeight="1">
      <c r="BO3" s="1" t="s">
        <v>25</v>
      </c>
      <c r="BV3" s="32"/>
      <c r="BW3" s="9"/>
      <c r="BX3" s="24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</row>
    <row r="4" ht="21" customHeight="1"/>
    <row r="5" spans="1:150" s="3" customFormat="1" ht="14.25" customHeight="1">
      <c r="A5" s="111" t="s">
        <v>15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"/>
      <c r="BX5" s="26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</row>
    <row r="6" spans="1:150" s="3" customFormat="1" ht="14.25" customHeight="1">
      <c r="A6" s="111" t="s">
        <v>16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"/>
      <c r="BX6" s="26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</row>
    <row r="7" spans="1:150" s="3" customFormat="1" ht="14.25" customHeight="1">
      <c r="A7" s="111" t="s">
        <v>82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"/>
      <c r="BX7" s="26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</row>
    <row r="8" spans="1:150" s="3" customFormat="1" ht="14.25" customHeight="1">
      <c r="A8" s="111" t="s">
        <v>101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"/>
      <c r="BX8" s="26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</row>
    <row r="9" ht="21" customHeight="1"/>
    <row r="10" spans="3:76" ht="15">
      <c r="C10" s="4" t="s">
        <v>26</v>
      </c>
      <c r="D10" s="4"/>
      <c r="AG10" s="112" t="s">
        <v>103</v>
      </c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X10" s="38"/>
    </row>
    <row r="11" spans="3:66" ht="15">
      <c r="C11" s="4" t="s">
        <v>27</v>
      </c>
      <c r="D11" s="4"/>
      <c r="J11" s="113" t="s">
        <v>104</v>
      </c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</row>
    <row r="12" spans="3:66" ht="15">
      <c r="C12" s="4" t="s">
        <v>28</v>
      </c>
      <c r="D12" s="4"/>
      <c r="J12" s="114" t="s">
        <v>105</v>
      </c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</row>
    <row r="13" spans="3:73" ht="15">
      <c r="C13" s="4" t="s">
        <v>29</v>
      </c>
      <c r="D13" s="4"/>
      <c r="AQ13" s="115" t="s">
        <v>114</v>
      </c>
      <c r="AR13" s="115"/>
      <c r="AS13" s="115"/>
      <c r="AT13" s="115"/>
      <c r="AU13" s="115"/>
      <c r="AV13" s="115"/>
      <c r="AW13" s="115"/>
      <c r="AX13" s="115"/>
      <c r="AY13" s="116" t="s">
        <v>30</v>
      </c>
      <c r="AZ13" s="116"/>
      <c r="BA13" s="115" t="s">
        <v>115</v>
      </c>
      <c r="BB13" s="115"/>
      <c r="BC13" s="115"/>
      <c r="BD13" s="115"/>
      <c r="BE13" s="115"/>
      <c r="BF13" s="115"/>
      <c r="BG13" s="115"/>
      <c r="BH13" s="115"/>
      <c r="BI13" s="2" t="s">
        <v>31</v>
      </c>
      <c r="BU13" s="13"/>
    </row>
    <row r="14" ht="15" customHeight="1">
      <c r="BU14" s="14"/>
    </row>
    <row r="15" spans="1:150" s="6" customFormat="1" ht="13.5">
      <c r="A15" s="117" t="s">
        <v>23</v>
      </c>
      <c r="B15" s="118"/>
      <c r="C15" s="118"/>
      <c r="D15" s="118"/>
      <c r="E15" s="118"/>
      <c r="F15" s="118"/>
      <c r="G15" s="118"/>
      <c r="H15" s="118"/>
      <c r="I15" s="119"/>
      <c r="J15" s="123" t="s">
        <v>0</v>
      </c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9"/>
      <c r="BI15" s="117" t="s">
        <v>32</v>
      </c>
      <c r="BJ15" s="118"/>
      <c r="BK15" s="118"/>
      <c r="BL15" s="118"/>
      <c r="BM15" s="118"/>
      <c r="BN15" s="118"/>
      <c r="BO15" s="118"/>
      <c r="BP15" s="118"/>
      <c r="BQ15" s="118"/>
      <c r="BR15" s="118"/>
      <c r="BS15" s="119"/>
      <c r="BT15" s="135" t="s">
        <v>135</v>
      </c>
      <c r="BU15" s="136"/>
      <c r="BV15" s="96" t="s">
        <v>127</v>
      </c>
      <c r="BW15" s="12"/>
      <c r="BX15" s="27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</row>
    <row r="16" spans="1:150" s="6" customFormat="1" ht="13.5">
      <c r="A16" s="120"/>
      <c r="B16" s="121"/>
      <c r="C16" s="121"/>
      <c r="D16" s="121"/>
      <c r="E16" s="121"/>
      <c r="F16" s="121"/>
      <c r="G16" s="121"/>
      <c r="H16" s="121"/>
      <c r="I16" s="122"/>
      <c r="J16" s="120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2"/>
      <c r="BI16" s="120"/>
      <c r="BJ16" s="121"/>
      <c r="BK16" s="121"/>
      <c r="BL16" s="121"/>
      <c r="BM16" s="121"/>
      <c r="BN16" s="121"/>
      <c r="BO16" s="121"/>
      <c r="BP16" s="121"/>
      <c r="BQ16" s="121"/>
      <c r="BR16" s="121"/>
      <c r="BS16" s="122"/>
      <c r="BT16" s="5" t="s">
        <v>125</v>
      </c>
      <c r="BU16" s="5" t="s">
        <v>126</v>
      </c>
      <c r="BV16" s="97"/>
      <c r="BW16" s="12"/>
      <c r="BX16" s="27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</row>
    <row r="17" spans="1:150" s="6" customFormat="1" ht="15" customHeight="1">
      <c r="A17" s="124" t="s">
        <v>1</v>
      </c>
      <c r="B17" s="125"/>
      <c r="C17" s="125"/>
      <c r="D17" s="125"/>
      <c r="E17" s="125"/>
      <c r="F17" s="125"/>
      <c r="G17" s="125"/>
      <c r="H17" s="125"/>
      <c r="I17" s="126"/>
      <c r="J17" s="5"/>
      <c r="K17" s="127" t="s">
        <v>33</v>
      </c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7"/>
      <c r="BI17" s="128" t="s">
        <v>34</v>
      </c>
      <c r="BJ17" s="129"/>
      <c r="BK17" s="129"/>
      <c r="BL17" s="129"/>
      <c r="BM17" s="129"/>
      <c r="BN17" s="129"/>
      <c r="BO17" s="129"/>
      <c r="BP17" s="129"/>
      <c r="BQ17" s="129"/>
      <c r="BR17" s="129"/>
      <c r="BS17" s="130"/>
      <c r="BT17" s="5" t="s">
        <v>34</v>
      </c>
      <c r="BU17" s="5" t="s">
        <v>34</v>
      </c>
      <c r="BV17" s="34" t="s">
        <v>34</v>
      </c>
      <c r="BW17" s="12"/>
      <c r="BX17" s="27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</row>
    <row r="18" spans="1:150" s="18" customFormat="1" ht="25.5" customHeight="1">
      <c r="A18" s="80" t="s">
        <v>3</v>
      </c>
      <c r="B18" s="81"/>
      <c r="C18" s="81"/>
      <c r="D18" s="81"/>
      <c r="E18" s="81"/>
      <c r="F18" s="81"/>
      <c r="G18" s="81"/>
      <c r="H18" s="81"/>
      <c r="I18" s="82"/>
      <c r="J18" s="15"/>
      <c r="K18" s="83" t="s">
        <v>83</v>
      </c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16"/>
      <c r="BI18" s="84" t="s">
        <v>2</v>
      </c>
      <c r="BJ18" s="85"/>
      <c r="BK18" s="85"/>
      <c r="BL18" s="85"/>
      <c r="BM18" s="85"/>
      <c r="BN18" s="85"/>
      <c r="BO18" s="85"/>
      <c r="BP18" s="85"/>
      <c r="BQ18" s="85"/>
      <c r="BR18" s="85"/>
      <c r="BS18" s="86"/>
      <c r="BT18" s="36">
        <f>BT19+BT35+BT49</f>
        <v>1111400.0789102027</v>
      </c>
      <c r="BU18" s="36">
        <f>BU19+BU35+BU49</f>
        <v>1080377.23695488</v>
      </c>
      <c r="BV18" s="40"/>
      <c r="BW18" s="19"/>
      <c r="BX18" s="30">
        <f aca="true" t="shared" si="0" ref="BX18:BX44">BU18/BT18-1</f>
        <v>-0.02791329831984768</v>
      </c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</row>
    <row r="19" spans="1:150" s="18" customFormat="1" ht="19.5" customHeight="1">
      <c r="A19" s="80" t="s">
        <v>4</v>
      </c>
      <c r="B19" s="81"/>
      <c r="C19" s="81"/>
      <c r="D19" s="81"/>
      <c r="E19" s="81"/>
      <c r="F19" s="81"/>
      <c r="G19" s="81"/>
      <c r="H19" s="81"/>
      <c r="I19" s="82"/>
      <c r="J19" s="15"/>
      <c r="K19" s="83" t="s">
        <v>84</v>
      </c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16"/>
      <c r="BI19" s="84" t="s">
        <v>2</v>
      </c>
      <c r="BJ19" s="85"/>
      <c r="BK19" s="85"/>
      <c r="BL19" s="85"/>
      <c r="BM19" s="85"/>
      <c r="BN19" s="85"/>
      <c r="BO19" s="85"/>
      <c r="BP19" s="85"/>
      <c r="BQ19" s="85"/>
      <c r="BR19" s="85"/>
      <c r="BS19" s="86"/>
      <c r="BT19" s="36">
        <f>BT20+BT25+BT27</f>
        <v>463236.3625014967</v>
      </c>
      <c r="BU19" s="36">
        <f>BU20+BU25+BU27</f>
        <v>485387.78584100003</v>
      </c>
      <c r="BV19" s="20"/>
      <c r="BW19" s="19"/>
      <c r="BX19" s="30">
        <f t="shared" si="0"/>
        <v>0.04781883533469755</v>
      </c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</row>
    <row r="20" spans="1:150" s="18" customFormat="1" ht="28.5" customHeight="1">
      <c r="A20" s="80" t="s">
        <v>5</v>
      </c>
      <c r="B20" s="81"/>
      <c r="C20" s="81"/>
      <c r="D20" s="81"/>
      <c r="E20" s="81"/>
      <c r="F20" s="81"/>
      <c r="G20" s="81"/>
      <c r="H20" s="81"/>
      <c r="I20" s="82"/>
      <c r="J20" s="15"/>
      <c r="K20" s="83" t="s">
        <v>6</v>
      </c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16"/>
      <c r="BI20" s="84" t="s">
        <v>2</v>
      </c>
      <c r="BJ20" s="85"/>
      <c r="BK20" s="85"/>
      <c r="BL20" s="85"/>
      <c r="BM20" s="85"/>
      <c r="BN20" s="85"/>
      <c r="BO20" s="85"/>
      <c r="BP20" s="85"/>
      <c r="BQ20" s="85"/>
      <c r="BR20" s="85"/>
      <c r="BS20" s="86"/>
      <c r="BT20" s="36">
        <f>BT21+BT23</f>
        <v>255133.77731657293</v>
      </c>
      <c r="BU20" s="36">
        <f>BU21+BU23</f>
        <v>274825.644531</v>
      </c>
      <c r="BV20" s="20"/>
      <c r="BW20" s="19"/>
      <c r="BX20" s="30">
        <f t="shared" si="0"/>
        <v>0.07718251742885918</v>
      </c>
      <c r="BY20" s="44"/>
      <c r="BZ20" s="45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</row>
    <row r="21" spans="1:150" s="18" customFormat="1" ht="30" customHeight="1">
      <c r="A21" s="80" t="s">
        <v>8</v>
      </c>
      <c r="B21" s="81"/>
      <c r="C21" s="81"/>
      <c r="D21" s="81"/>
      <c r="E21" s="81"/>
      <c r="F21" s="81"/>
      <c r="G21" s="81"/>
      <c r="H21" s="81"/>
      <c r="I21" s="82"/>
      <c r="J21" s="15"/>
      <c r="K21" s="83" t="s">
        <v>102</v>
      </c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16"/>
      <c r="BI21" s="84" t="s">
        <v>2</v>
      </c>
      <c r="BJ21" s="85"/>
      <c r="BK21" s="85"/>
      <c r="BL21" s="85"/>
      <c r="BM21" s="85"/>
      <c r="BN21" s="85"/>
      <c r="BO21" s="85"/>
      <c r="BP21" s="85"/>
      <c r="BQ21" s="85"/>
      <c r="BR21" s="85"/>
      <c r="BS21" s="86"/>
      <c r="BT21" s="36">
        <f>15698.8431244957+BT22</f>
        <v>69409.2975079359</v>
      </c>
      <c r="BU21" s="36">
        <f>16644.54389+BU22</f>
        <v>116902.24719</v>
      </c>
      <c r="BV21" s="131" t="s">
        <v>137</v>
      </c>
      <c r="BW21" s="19"/>
      <c r="BX21" s="30">
        <f t="shared" si="0"/>
        <v>0.6842447825759077</v>
      </c>
      <c r="BY21" s="45"/>
      <c r="BZ21" s="45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</row>
    <row r="22" spans="1:150" s="18" customFormat="1" ht="42" customHeight="1">
      <c r="A22" s="80" t="s">
        <v>122</v>
      </c>
      <c r="B22" s="81"/>
      <c r="C22" s="81"/>
      <c r="D22" s="81"/>
      <c r="E22" s="81"/>
      <c r="F22" s="81"/>
      <c r="G22" s="81"/>
      <c r="H22" s="81"/>
      <c r="I22" s="82"/>
      <c r="J22" s="15"/>
      <c r="K22" s="83" t="s">
        <v>9</v>
      </c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16"/>
      <c r="BI22" s="84" t="s">
        <v>2</v>
      </c>
      <c r="BJ22" s="85"/>
      <c r="BK22" s="85"/>
      <c r="BL22" s="85"/>
      <c r="BM22" s="85"/>
      <c r="BN22" s="85"/>
      <c r="BO22" s="85"/>
      <c r="BP22" s="85"/>
      <c r="BQ22" s="85"/>
      <c r="BR22" s="85"/>
      <c r="BS22" s="86"/>
      <c r="BT22" s="36">
        <v>53710.45438344021</v>
      </c>
      <c r="BU22" s="36">
        <v>100257.7033</v>
      </c>
      <c r="BV22" s="132"/>
      <c r="BW22" s="19"/>
      <c r="BX22" s="30">
        <f>BU22/BT22-1</f>
        <v>0.866632938612991</v>
      </c>
      <c r="BY22" s="45"/>
      <c r="BZ22" s="45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</row>
    <row r="23" spans="1:150" s="18" customFormat="1" ht="57" customHeight="1">
      <c r="A23" s="80" t="s">
        <v>10</v>
      </c>
      <c r="B23" s="81"/>
      <c r="C23" s="81"/>
      <c r="D23" s="81"/>
      <c r="E23" s="81"/>
      <c r="F23" s="81"/>
      <c r="G23" s="81"/>
      <c r="H23" s="81"/>
      <c r="I23" s="82"/>
      <c r="J23" s="15"/>
      <c r="K23" s="83" t="s">
        <v>35</v>
      </c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16"/>
      <c r="BI23" s="84" t="s">
        <v>2</v>
      </c>
      <c r="BJ23" s="85"/>
      <c r="BK23" s="85"/>
      <c r="BL23" s="85"/>
      <c r="BM23" s="85"/>
      <c r="BN23" s="85"/>
      <c r="BO23" s="85"/>
      <c r="BP23" s="85"/>
      <c r="BQ23" s="85"/>
      <c r="BR23" s="85"/>
      <c r="BS23" s="86"/>
      <c r="BT23" s="36">
        <f>145007.793983371+BT24</f>
        <v>185724.47980863703</v>
      </c>
      <c r="BU23" s="36">
        <f>85842.906581+BU24</f>
        <v>157923.397341</v>
      </c>
      <c r="BV23" s="20"/>
      <c r="BW23" s="19"/>
      <c r="BX23" s="30">
        <f t="shared" si="0"/>
        <v>-0.14968991969331202</v>
      </c>
      <c r="BY23" s="45"/>
      <c r="BZ23" s="45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</row>
    <row r="24" spans="1:150" s="18" customFormat="1" ht="73.5" customHeight="1">
      <c r="A24" s="80" t="s">
        <v>123</v>
      </c>
      <c r="B24" s="81"/>
      <c r="C24" s="81"/>
      <c r="D24" s="81"/>
      <c r="E24" s="81"/>
      <c r="F24" s="81"/>
      <c r="G24" s="81"/>
      <c r="H24" s="81"/>
      <c r="I24" s="82"/>
      <c r="J24" s="15"/>
      <c r="K24" s="83" t="s">
        <v>9</v>
      </c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16"/>
      <c r="BI24" s="84" t="s">
        <v>2</v>
      </c>
      <c r="BJ24" s="85"/>
      <c r="BK24" s="85"/>
      <c r="BL24" s="85"/>
      <c r="BM24" s="85"/>
      <c r="BN24" s="85"/>
      <c r="BO24" s="85"/>
      <c r="BP24" s="85"/>
      <c r="BQ24" s="85"/>
      <c r="BR24" s="85"/>
      <c r="BS24" s="86"/>
      <c r="BT24" s="36">
        <v>40716.685825266024</v>
      </c>
      <c r="BU24" s="36">
        <v>72080.49076</v>
      </c>
      <c r="BV24" s="20" t="s">
        <v>137</v>
      </c>
      <c r="BW24" s="19"/>
      <c r="BX24" s="30">
        <f t="shared" si="0"/>
        <v>0.7702936596885721</v>
      </c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</row>
    <row r="25" spans="1:150" s="18" customFormat="1" ht="13.5">
      <c r="A25" s="80" t="s">
        <v>7</v>
      </c>
      <c r="B25" s="81"/>
      <c r="C25" s="81"/>
      <c r="D25" s="81"/>
      <c r="E25" s="81"/>
      <c r="F25" s="81"/>
      <c r="G25" s="81"/>
      <c r="H25" s="81"/>
      <c r="I25" s="82"/>
      <c r="J25" s="15"/>
      <c r="K25" s="83" t="s">
        <v>17</v>
      </c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16"/>
      <c r="BI25" s="84" t="s">
        <v>2</v>
      </c>
      <c r="BJ25" s="85"/>
      <c r="BK25" s="85"/>
      <c r="BL25" s="85"/>
      <c r="BM25" s="85"/>
      <c r="BN25" s="85"/>
      <c r="BO25" s="85"/>
      <c r="BP25" s="85"/>
      <c r="BQ25" s="85"/>
      <c r="BR25" s="85"/>
      <c r="BS25" s="86"/>
      <c r="BT25" s="36">
        <v>176720.65946110772</v>
      </c>
      <c r="BU25" s="36">
        <v>176689.50264000002</v>
      </c>
      <c r="BV25" s="20"/>
      <c r="BW25" s="19"/>
      <c r="BX25" s="30">
        <f t="shared" si="0"/>
        <v>-0.00017630548235114674</v>
      </c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</row>
    <row r="26" spans="1:150" s="18" customFormat="1" ht="15" customHeight="1">
      <c r="A26" s="80" t="s">
        <v>36</v>
      </c>
      <c r="B26" s="81"/>
      <c r="C26" s="81"/>
      <c r="D26" s="81"/>
      <c r="E26" s="81"/>
      <c r="F26" s="81"/>
      <c r="G26" s="81"/>
      <c r="H26" s="81"/>
      <c r="I26" s="82"/>
      <c r="J26" s="15"/>
      <c r="K26" s="83" t="s">
        <v>9</v>
      </c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16"/>
      <c r="BI26" s="84" t="s">
        <v>2</v>
      </c>
      <c r="BJ26" s="85"/>
      <c r="BK26" s="85"/>
      <c r="BL26" s="85"/>
      <c r="BM26" s="85"/>
      <c r="BN26" s="85"/>
      <c r="BO26" s="85"/>
      <c r="BP26" s="85"/>
      <c r="BQ26" s="85"/>
      <c r="BR26" s="85"/>
      <c r="BS26" s="86"/>
      <c r="BT26" s="36"/>
      <c r="BU26" s="36"/>
      <c r="BV26" s="20"/>
      <c r="BW26" s="19"/>
      <c r="BX26" s="30" t="e">
        <f t="shared" si="0"/>
        <v>#DIV/0!</v>
      </c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</row>
    <row r="27" spans="1:150" s="18" customFormat="1" ht="30" customHeight="1">
      <c r="A27" s="80" t="s">
        <v>11</v>
      </c>
      <c r="B27" s="81"/>
      <c r="C27" s="81"/>
      <c r="D27" s="81"/>
      <c r="E27" s="81"/>
      <c r="F27" s="81"/>
      <c r="G27" s="81"/>
      <c r="H27" s="81"/>
      <c r="I27" s="82"/>
      <c r="J27" s="15"/>
      <c r="K27" s="83" t="s">
        <v>116</v>
      </c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16"/>
      <c r="BI27" s="84" t="s">
        <v>2</v>
      </c>
      <c r="BJ27" s="85"/>
      <c r="BK27" s="85"/>
      <c r="BL27" s="85"/>
      <c r="BM27" s="85"/>
      <c r="BN27" s="85"/>
      <c r="BO27" s="85"/>
      <c r="BP27" s="85"/>
      <c r="BQ27" s="85"/>
      <c r="BR27" s="85"/>
      <c r="BS27" s="86"/>
      <c r="BT27" s="36">
        <f>123680.023329374+2129.04260314825-BT24-BT22</f>
        <v>31381.925723816028</v>
      </c>
      <c r="BU27" s="36">
        <f>202413.18557+3797.64716-BU24-BU22</f>
        <v>33872.638670000015</v>
      </c>
      <c r="BV27" s="20"/>
      <c r="BW27" s="19"/>
      <c r="BX27" s="30">
        <f t="shared" si="0"/>
        <v>0.07936775353125514</v>
      </c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</row>
    <row r="28" spans="1:150" s="18" customFormat="1" ht="41.25" customHeight="1">
      <c r="A28" s="80" t="s">
        <v>37</v>
      </c>
      <c r="B28" s="81"/>
      <c r="C28" s="81"/>
      <c r="D28" s="81"/>
      <c r="E28" s="81"/>
      <c r="F28" s="81"/>
      <c r="G28" s="81"/>
      <c r="H28" s="81"/>
      <c r="I28" s="82"/>
      <c r="J28" s="15"/>
      <c r="K28" s="83" t="s">
        <v>85</v>
      </c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16"/>
      <c r="BI28" s="84" t="s">
        <v>2</v>
      </c>
      <c r="BJ28" s="85"/>
      <c r="BK28" s="85"/>
      <c r="BL28" s="85"/>
      <c r="BM28" s="85"/>
      <c r="BN28" s="85"/>
      <c r="BO28" s="85"/>
      <c r="BP28" s="85"/>
      <c r="BQ28" s="85"/>
      <c r="BR28" s="85"/>
      <c r="BS28" s="86"/>
      <c r="BT28" s="36">
        <v>2129.04260314825</v>
      </c>
      <c r="BU28" s="36">
        <v>3797.64716</v>
      </c>
      <c r="BV28" s="20" t="s">
        <v>138</v>
      </c>
      <c r="BW28" s="19"/>
      <c r="BX28" s="30">
        <f t="shared" si="0"/>
        <v>0.7837346957662368</v>
      </c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</row>
    <row r="29" spans="1:150" s="18" customFormat="1" ht="44.25" customHeight="1">
      <c r="A29" s="80" t="s">
        <v>39</v>
      </c>
      <c r="B29" s="81"/>
      <c r="C29" s="81"/>
      <c r="D29" s="81"/>
      <c r="E29" s="81"/>
      <c r="F29" s="81"/>
      <c r="G29" s="81"/>
      <c r="H29" s="81"/>
      <c r="I29" s="82"/>
      <c r="J29" s="15"/>
      <c r="K29" s="83" t="s">
        <v>38</v>
      </c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16"/>
      <c r="BI29" s="84" t="s">
        <v>2</v>
      </c>
      <c r="BJ29" s="85"/>
      <c r="BK29" s="85"/>
      <c r="BL29" s="85"/>
      <c r="BM29" s="85"/>
      <c r="BN29" s="85"/>
      <c r="BO29" s="85"/>
      <c r="BP29" s="85"/>
      <c r="BQ29" s="85"/>
      <c r="BR29" s="85"/>
      <c r="BS29" s="86"/>
      <c r="BT29" s="36">
        <v>1070.6668533308773</v>
      </c>
      <c r="BU29" s="36">
        <v>1317.9540700000002</v>
      </c>
      <c r="BV29" s="20" t="s">
        <v>138</v>
      </c>
      <c r="BW29" s="19"/>
      <c r="BX29" s="30">
        <f t="shared" si="0"/>
        <v>0.23096560419312961</v>
      </c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</row>
    <row r="30" spans="1:150" s="18" customFormat="1" ht="27" customHeight="1">
      <c r="A30" s="80" t="s">
        <v>86</v>
      </c>
      <c r="B30" s="81"/>
      <c r="C30" s="81"/>
      <c r="D30" s="81"/>
      <c r="E30" s="81"/>
      <c r="F30" s="81"/>
      <c r="G30" s="81"/>
      <c r="H30" s="81"/>
      <c r="I30" s="82"/>
      <c r="J30" s="15"/>
      <c r="K30" s="83" t="s">
        <v>128</v>
      </c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16"/>
      <c r="BI30" s="84" t="s">
        <v>2</v>
      </c>
      <c r="BJ30" s="85"/>
      <c r="BK30" s="85"/>
      <c r="BL30" s="85"/>
      <c r="BM30" s="85"/>
      <c r="BN30" s="85"/>
      <c r="BO30" s="85"/>
      <c r="BP30" s="85"/>
      <c r="BQ30" s="85"/>
      <c r="BR30" s="85"/>
      <c r="BS30" s="86"/>
      <c r="BT30" s="36">
        <f>BT27-BT28-BT29</f>
        <v>28182.216267336902</v>
      </c>
      <c r="BU30" s="36">
        <f>BU27-BU28-BU29</f>
        <v>28757.037440000015</v>
      </c>
      <c r="BV30" s="20"/>
      <c r="BW30" s="19"/>
      <c r="BX30" s="30">
        <f t="shared" si="0"/>
        <v>0.020396592205891517</v>
      </c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</row>
    <row r="31" spans="1:150" s="18" customFormat="1" ht="18" customHeight="1">
      <c r="A31" s="80"/>
      <c r="B31" s="81"/>
      <c r="C31" s="81"/>
      <c r="D31" s="81"/>
      <c r="E31" s="81"/>
      <c r="F31" s="81"/>
      <c r="G31" s="81"/>
      <c r="H31" s="81"/>
      <c r="I31" s="82"/>
      <c r="J31" s="15"/>
      <c r="K31" s="83" t="s">
        <v>119</v>
      </c>
      <c r="L31" s="83" t="s">
        <v>118</v>
      </c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16"/>
      <c r="BI31" s="84" t="s">
        <v>2</v>
      </c>
      <c r="BJ31" s="85"/>
      <c r="BK31" s="85"/>
      <c r="BL31" s="85"/>
      <c r="BM31" s="85"/>
      <c r="BN31" s="85"/>
      <c r="BO31" s="85"/>
      <c r="BP31" s="85"/>
      <c r="BQ31" s="85"/>
      <c r="BR31" s="85"/>
      <c r="BS31" s="86"/>
      <c r="BT31" s="36">
        <v>22425.957280049224</v>
      </c>
      <c r="BU31" s="36">
        <v>23826.58832</v>
      </c>
      <c r="BV31" s="20"/>
      <c r="BW31" s="19"/>
      <c r="BX31" s="30">
        <f t="shared" si="0"/>
        <v>0.062455797202325636</v>
      </c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</row>
    <row r="32" spans="1:150" s="18" customFormat="1" ht="18" customHeight="1">
      <c r="A32" s="80"/>
      <c r="B32" s="81"/>
      <c r="C32" s="81"/>
      <c r="D32" s="81"/>
      <c r="E32" s="81"/>
      <c r="F32" s="81"/>
      <c r="G32" s="81"/>
      <c r="H32" s="81"/>
      <c r="I32" s="82"/>
      <c r="J32" s="15"/>
      <c r="K32" s="83" t="s">
        <v>120</v>
      </c>
      <c r="L32" s="83" t="s">
        <v>117</v>
      </c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16"/>
      <c r="BI32" s="84" t="s">
        <v>2</v>
      </c>
      <c r="BJ32" s="85"/>
      <c r="BK32" s="85"/>
      <c r="BL32" s="85"/>
      <c r="BM32" s="85"/>
      <c r="BN32" s="85"/>
      <c r="BO32" s="85"/>
      <c r="BP32" s="85"/>
      <c r="BQ32" s="85"/>
      <c r="BR32" s="85"/>
      <c r="BS32" s="86"/>
      <c r="BT32" s="36">
        <f>BT30-BT31</f>
        <v>5756.258987287678</v>
      </c>
      <c r="BU32" s="36">
        <f>BU30-BU31</f>
        <v>4930.449120000016</v>
      </c>
      <c r="BV32" s="20"/>
      <c r="BW32" s="19"/>
      <c r="BX32" s="30">
        <f t="shared" si="0"/>
        <v>-0.1434629451370082</v>
      </c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</row>
    <row r="33" spans="1:150" s="18" customFormat="1" ht="45" customHeight="1">
      <c r="A33" s="80" t="s">
        <v>87</v>
      </c>
      <c r="B33" s="81"/>
      <c r="C33" s="81"/>
      <c r="D33" s="81"/>
      <c r="E33" s="81"/>
      <c r="F33" s="81"/>
      <c r="G33" s="81"/>
      <c r="H33" s="81"/>
      <c r="I33" s="82"/>
      <c r="J33" s="15"/>
      <c r="K33" s="83" t="s">
        <v>88</v>
      </c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16"/>
      <c r="BI33" s="84" t="s">
        <v>2</v>
      </c>
      <c r="BJ33" s="85"/>
      <c r="BK33" s="85"/>
      <c r="BL33" s="85"/>
      <c r="BM33" s="85"/>
      <c r="BN33" s="85"/>
      <c r="BO33" s="85"/>
      <c r="BP33" s="85"/>
      <c r="BQ33" s="85"/>
      <c r="BR33" s="85"/>
      <c r="BS33" s="86"/>
      <c r="BT33" s="36"/>
      <c r="BU33" s="36"/>
      <c r="BV33" s="20"/>
      <c r="BW33" s="19"/>
      <c r="BX33" s="30" t="e">
        <f t="shared" si="0"/>
        <v>#DIV/0!</v>
      </c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</row>
    <row r="34" spans="1:150" s="18" customFormat="1" ht="30" customHeight="1">
      <c r="A34" s="80" t="s">
        <v>89</v>
      </c>
      <c r="B34" s="81"/>
      <c r="C34" s="81"/>
      <c r="D34" s="81"/>
      <c r="E34" s="81"/>
      <c r="F34" s="81"/>
      <c r="G34" s="81"/>
      <c r="H34" s="81"/>
      <c r="I34" s="82"/>
      <c r="J34" s="15"/>
      <c r="K34" s="83" t="s">
        <v>90</v>
      </c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16"/>
      <c r="BI34" s="84" t="s">
        <v>2</v>
      </c>
      <c r="BJ34" s="85"/>
      <c r="BK34" s="85"/>
      <c r="BL34" s="85"/>
      <c r="BM34" s="85"/>
      <c r="BN34" s="85"/>
      <c r="BO34" s="85"/>
      <c r="BP34" s="85"/>
      <c r="BQ34" s="85"/>
      <c r="BR34" s="85"/>
      <c r="BS34" s="86"/>
      <c r="BT34" s="36"/>
      <c r="BU34" s="36"/>
      <c r="BV34" s="20"/>
      <c r="BW34" s="19"/>
      <c r="BX34" s="30" t="e">
        <f t="shared" si="0"/>
        <v>#DIV/0!</v>
      </c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</row>
    <row r="35" spans="1:150" s="18" customFormat="1" ht="29.25" customHeight="1">
      <c r="A35" s="80" t="s">
        <v>40</v>
      </c>
      <c r="B35" s="81"/>
      <c r="C35" s="81"/>
      <c r="D35" s="81"/>
      <c r="E35" s="81"/>
      <c r="F35" s="81"/>
      <c r="G35" s="81"/>
      <c r="H35" s="81"/>
      <c r="I35" s="82"/>
      <c r="J35" s="15"/>
      <c r="K35" s="83" t="s">
        <v>41</v>
      </c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16"/>
      <c r="BI35" s="84" t="s">
        <v>2</v>
      </c>
      <c r="BJ35" s="85"/>
      <c r="BK35" s="85"/>
      <c r="BL35" s="85"/>
      <c r="BM35" s="85"/>
      <c r="BN35" s="85"/>
      <c r="BO35" s="85"/>
      <c r="BP35" s="85"/>
      <c r="BQ35" s="85"/>
      <c r="BR35" s="85"/>
      <c r="BS35" s="86"/>
      <c r="BT35" s="36">
        <f>SUM(BT36:BT48)</f>
        <v>590566.2764087061</v>
      </c>
      <c r="BU35" s="36">
        <f>SUM(BU36:BU48)</f>
        <v>589599.7262362157</v>
      </c>
      <c r="BV35" s="20"/>
      <c r="BW35" s="19"/>
      <c r="BX35" s="30">
        <f t="shared" si="0"/>
        <v>-0.0016366497903810284</v>
      </c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</row>
    <row r="36" spans="1:150" s="18" customFormat="1" ht="15" customHeight="1">
      <c r="A36" s="80" t="s">
        <v>42</v>
      </c>
      <c r="B36" s="81"/>
      <c r="C36" s="81"/>
      <c r="D36" s="81"/>
      <c r="E36" s="81"/>
      <c r="F36" s="81"/>
      <c r="G36" s="81"/>
      <c r="H36" s="81"/>
      <c r="I36" s="82"/>
      <c r="J36" s="15"/>
      <c r="K36" s="83" t="s">
        <v>43</v>
      </c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16"/>
      <c r="BI36" s="84" t="s">
        <v>2</v>
      </c>
      <c r="BJ36" s="85"/>
      <c r="BK36" s="85"/>
      <c r="BL36" s="85"/>
      <c r="BM36" s="85"/>
      <c r="BN36" s="85"/>
      <c r="BO36" s="85"/>
      <c r="BP36" s="85"/>
      <c r="BQ36" s="85"/>
      <c r="BR36" s="85"/>
      <c r="BS36" s="86"/>
      <c r="BT36" s="36">
        <v>210922.49116017856</v>
      </c>
      <c r="BU36" s="36">
        <v>214984.04150999998</v>
      </c>
      <c r="BV36" s="20"/>
      <c r="BW36" s="19"/>
      <c r="BX36" s="30">
        <f t="shared" si="0"/>
        <v>0.01925612734555182</v>
      </c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</row>
    <row r="37" spans="1:150" s="18" customFormat="1" ht="45" customHeight="1">
      <c r="A37" s="80" t="s">
        <v>44</v>
      </c>
      <c r="B37" s="81"/>
      <c r="C37" s="81"/>
      <c r="D37" s="81"/>
      <c r="E37" s="81"/>
      <c r="F37" s="81"/>
      <c r="G37" s="81"/>
      <c r="H37" s="81"/>
      <c r="I37" s="82"/>
      <c r="J37" s="15"/>
      <c r="K37" s="83" t="s">
        <v>45</v>
      </c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16"/>
      <c r="BI37" s="84" t="s">
        <v>2</v>
      </c>
      <c r="BJ37" s="85"/>
      <c r="BK37" s="85"/>
      <c r="BL37" s="85"/>
      <c r="BM37" s="85"/>
      <c r="BN37" s="85"/>
      <c r="BO37" s="85"/>
      <c r="BP37" s="85"/>
      <c r="BQ37" s="85"/>
      <c r="BR37" s="85"/>
      <c r="BS37" s="86"/>
      <c r="BT37" s="36"/>
      <c r="BU37" s="36"/>
      <c r="BV37" s="20"/>
      <c r="BW37" s="19"/>
      <c r="BX37" s="30" t="e">
        <f t="shared" si="0"/>
        <v>#DIV/0!</v>
      </c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</row>
    <row r="38" spans="1:150" s="6" customFormat="1" ht="15" customHeight="1">
      <c r="A38" s="124" t="s">
        <v>46</v>
      </c>
      <c r="B38" s="125"/>
      <c r="C38" s="125"/>
      <c r="D38" s="125"/>
      <c r="E38" s="125"/>
      <c r="F38" s="125"/>
      <c r="G38" s="125"/>
      <c r="H38" s="125"/>
      <c r="I38" s="126"/>
      <c r="J38" s="5"/>
      <c r="K38" s="127" t="s">
        <v>47</v>
      </c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7"/>
      <c r="BI38" s="128" t="s">
        <v>2</v>
      </c>
      <c r="BJ38" s="129"/>
      <c r="BK38" s="129"/>
      <c r="BL38" s="129"/>
      <c r="BM38" s="129"/>
      <c r="BN38" s="129"/>
      <c r="BO38" s="129"/>
      <c r="BP38" s="129"/>
      <c r="BQ38" s="129"/>
      <c r="BR38" s="129"/>
      <c r="BS38" s="130"/>
      <c r="BT38" s="36">
        <v>73294.90788</v>
      </c>
      <c r="BU38" s="36">
        <v>58133.17708000001</v>
      </c>
      <c r="BV38" s="20"/>
      <c r="BW38" s="12"/>
      <c r="BX38" s="30">
        <f t="shared" si="0"/>
        <v>-0.20685926537793187</v>
      </c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</row>
    <row r="39" spans="1:150" s="6" customFormat="1" ht="13.5">
      <c r="A39" s="124" t="s">
        <v>48</v>
      </c>
      <c r="B39" s="125"/>
      <c r="C39" s="125"/>
      <c r="D39" s="125"/>
      <c r="E39" s="125"/>
      <c r="F39" s="125"/>
      <c r="G39" s="125"/>
      <c r="H39" s="125"/>
      <c r="I39" s="126"/>
      <c r="J39" s="5"/>
      <c r="K39" s="127" t="s">
        <v>18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7"/>
      <c r="BI39" s="128" t="s">
        <v>2</v>
      </c>
      <c r="BJ39" s="129"/>
      <c r="BK39" s="129"/>
      <c r="BL39" s="129"/>
      <c r="BM39" s="129"/>
      <c r="BN39" s="129"/>
      <c r="BO39" s="129"/>
      <c r="BP39" s="129"/>
      <c r="BQ39" s="129"/>
      <c r="BR39" s="129"/>
      <c r="BS39" s="130"/>
      <c r="BT39" s="36">
        <v>53723.08047617674</v>
      </c>
      <c r="BU39" s="36">
        <v>52258.35644</v>
      </c>
      <c r="BV39" s="20"/>
      <c r="BW39" s="12"/>
      <c r="BX39" s="30">
        <f t="shared" si="0"/>
        <v>-0.027264334494487286</v>
      </c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</row>
    <row r="40" spans="1:150" s="6" customFormat="1" ht="45" customHeight="1">
      <c r="A40" s="124" t="s">
        <v>49</v>
      </c>
      <c r="B40" s="125"/>
      <c r="C40" s="125"/>
      <c r="D40" s="125"/>
      <c r="E40" s="125"/>
      <c r="F40" s="125"/>
      <c r="G40" s="125"/>
      <c r="H40" s="125"/>
      <c r="I40" s="126"/>
      <c r="J40" s="5"/>
      <c r="K40" s="127" t="s">
        <v>91</v>
      </c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7"/>
      <c r="BI40" s="128" t="s">
        <v>2</v>
      </c>
      <c r="BJ40" s="129"/>
      <c r="BK40" s="129"/>
      <c r="BL40" s="129"/>
      <c r="BM40" s="129"/>
      <c r="BN40" s="129"/>
      <c r="BO40" s="129"/>
      <c r="BP40" s="129"/>
      <c r="BQ40" s="129"/>
      <c r="BR40" s="129"/>
      <c r="BS40" s="130"/>
      <c r="BT40" s="36"/>
      <c r="BU40" s="36"/>
      <c r="BV40" s="20"/>
      <c r="BW40" s="12"/>
      <c r="BX40" s="30" t="e">
        <f t="shared" si="0"/>
        <v>#DIV/0!</v>
      </c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</row>
    <row r="41" spans="1:150" s="6" customFormat="1" ht="57.75" customHeight="1">
      <c r="A41" s="124" t="s">
        <v>50</v>
      </c>
      <c r="B41" s="125"/>
      <c r="C41" s="125"/>
      <c r="D41" s="125"/>
      <c r="E41" s="125"/>
      <c r="F41" s="125"/>
      <c r="G41" s="125"/>
      <c r="H41" s="125"/>
      <c r="I41" s="126"/>
      <c r="J41" s="5"/>
      <c r="K41" s="127" t="s">
        <v>92</v>
      </c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7"/>
      <c r="BI41" s="128" t="s">
        <v>2</v>
      </c>
      <c r="BJ41" s="129"/>
      <c r="BK41" s="129"/>
      <c r="BL41" s="129"/>
      <c r="BM41" s="129"/>
      <c r="BN41" s="129"/>
      <c r="BO41" s="129"/>
      <c r="BP41" s="129"/>
      <c r="BQ41" s="129"/>
      <c r="BR41" s="129"/>
      <c r="BS41" s="130"/>
      <c r="BT41" s="36">
        <v>113719.02467494497</v>
      </c>
      <c r="BU41" s="36">
        <v>146115.87976</v>
      </c>
      <c r="BV41" s="20" t="s">
        <v>145</v>
      </c>
      <c r="BW41" s="12"/>
      <c r="BX41" s="30">
        <f t="shared" si="0"/>
        <v>0.2848850944479904</v>
      </c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</row>
    <row r="42" spans="1:150" s="6" customFormat="1" ht="33" customHeight="1">
      <c r="A42" s="124" t="s">
        <v>51</v>
      </c>
      <c r="B42" s="125"/>
      <c r="C42" s="125"/>
      <c r="D42" s="125"/>
      <c r="E42" s="125"/>
      <c r="F42" s="125"/>
      <c r="G42" s="125"/>
      <c r="H42" s="125"/>
      <c r="I42" s="126"/>
      <c r="J42" s="5"/>
      <c r="K42" s="127" t="s">
        <v>93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7"/>
      <c r="BI42" s="128" t="s">
        <v>2</v>
      </c>
      <c r="BJ42" s="129"/>
      <c r="BK42" s="129"/>
      <c r="BL42" s="129"/>
      <c r="BM42" s="129"/>
      <c r="BN42" s="129"/>
      <c r="BO42" s="129"/>
      <c r="BP42" s="129"/>
      <c r="BQ42" s="129"/>
      <c r="BR42" s="129"/>
      <c r="BS42" s="130"/>
      <c r="BT42" s="36">
        <v>65545.975325055</v>
      </c>
      <c r="BU42" s="36">
        <v>33139.08667999998</v>
      </c>
      <c r="BV42" s="20" t="s">
        <v>139</v>
      </c>
      <c r="BW42" s="12"/>
      <c r="BX42" s="30">
        <f t="shared" si="0"/>
        <v>-0.4944146224744247</v>
      </c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</row>
    <row r="43" spans="1:150" s="6" customFormat="1" ht="25.5" customHeight="1">
      <c r="A43" s="124" t="s">
        <v>55</v>
      </c>
      <c r="B43" s="125"/>
      <c r="C43" s="125"/>
      <c r="D43" s="125"/>
      <c r="E43" s="125"/>
      <c r="F43" s="125"/>
      <c r="G43" s="125"/>
      <c r="H43" s="125"/>
      <c r="I43" s="126"/>
      <c r="J43" s="5"/>
      <c r="K43" s="127" t="s">
        <v>19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7"/>
      <c r="BI43" s="128" t="s">
        <v>2</v>
      </c>
      <c r="BJ43" s="129"/>
      <c r="BK43" s="129"/>
      <c r="BL43" s="129"/>
      <c r="BM43" s="129"/>
      <c r="BN43" s="129"/>
      <c r="BO43" s="129"/>
      <c r="BP43" s="129"/>
      <c r="BQ43" s="129"/>
      <c r="BR43" s="129"/>
      <c r="BS43" s="130"/>
      <c r="BT43" s="36">
        <v>25650.825448669344</v>
      </c>
      <c r="BU43" s="36">
        <v>34744.54746621563</v>
      </c>
      <c r="BV43" s="20" t="s">
        <v>140</v>
      </c>
      <c r="BW43" s="12"/>
      <c r="BX43" s="30">
        <f t="shared" si="0"/>
        <v>0.354519663928321</v>
      </c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</row>
    <row r="44" spans="1:150" s="6" customFormat="1" ht="13.5">
      <c r="A44" s="124" t="s">
        <v>94</v>
      </c>
      <c r="B44" s="125"/>
      <c r="C44" s="125"/>
      <c r="D44" s="125"/>
      <c r="E44" s="125"/>
      <c r="F44" s="125"/>
      <c r="G44" s="125"/>
      <c r="H44" s="125"/>
      <c r="I44" s="126"/>
      <c r="J44" s="5"/>
      <c r="K44" s="127" t="s">
        <v>20</v>
      </c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7"/>
      <c r="BI44" s="128" t="s">
        <v>2</v>
      </c>
      <c r="BJ44" s="129"/>
      <c r="BK44" s="129"/>
      <c r="BL44" s="129"/>
      <c r="BM44" s="129"/>
      <c r="BN44" s="129"/>
      <c r="BO44" s="129"/>
      <c r="BP44" s="129"/>
      <c r="BQ44" s="129"/>
      <c r="BR44" s="129"/>
      <c r="BS44" s="130"/>
      <c r="BT44" s="36">
        <v>37282.26877</v>
      </c>
      <c r="BU44" s="36">
        <v>40066.434</v>
      </c>
      <c r="BV44" s="20"/>
      <c r="BW44" s="12"/>
      <c r="BX44" s="30">
        <f t="shared" si="0"/>
        <v>0.07467799900204408</v>
      </c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</row>
    <row r="45" spans="1:150" s="6" customFormat="1" ht="72.75" customHeight="1">
      <c r="A45" s="124" t="s">
        <v>95</v>
      </c>
      <c r="B45" s="125"/>
      <c r="C45" s="125"/>
      <c r="D45" s="125"/>
      <c r="E45" s="125"/>
      <c r="F45" s="125"/>
      <c r="G45" s="125"/>
      <c r="H45" s="125"/>
      <c r="I45" s="126"/>
      <c r="J45" s="5"/>
      <c r="K45" s="127" t="s">
        <v>52</v>
      </c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7"/>
      <c r="BI45" s="128" t="s">
        <v>2</v>
      </c>
      <c r="BJ45" s="129"/>
      <c r="BK45" s="129"/>
      <c r="BL45" s="129"/>
      <c r="BM45" s="129"/>
      <c r="BN45" s="129"/>
      <c r="BO45" s="129"/>
      <c r="BP45" s="129"/>
      <c r="BQ45" s="129"/>
      <c r="BR45" s="129"/>
      <c r="BS45" s="130"/>
      <c r="BT45" s="36"/>
      <c r="BU45" s="36"/>
      <c r="BV45" s="20"/>
      <c r="BW45" s="12"/>
      <c r="BX45" s="30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</row>
    <row r="46" spans="1:150" s="6" customFormat="1" ht="30" customHeight="1">
      <c r="A46" s="124" t="s">
        <v>96</v>
      </c>
      <c r="B46" s="125"/>
      <c r="C46" s="125"/>
      <c r="D46" s="125"/>
      <c r="E46" s="125"/>
      <c r="F46" s="125"/>
      <c r="G46" s="125"/>
      <c r="H46" s="125"/>
      <c r="I46" s="126"/>
      <c r="J46" s="5"/>
      <c r="K46" s="127" t="s">
        <v>53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7"/>
      <c r="BI46" s="128" t="s">
        <v>54</v>
      </c>
      <c r="BJ46" s="129"/>
      <c r="BK46" s="129"/>
      <c r="BL46" s="129"/>
      <c r="BM46" s="129"/>
      <c r="BN46" s="129"/>
      <c r="BO46" s="129"/>
      <c r="BP46" s="129"/>
      <c r="BQ46" s="129"/>
      <c r="BR46" s="129"/>
      <c r="BS46" s="130"/>
      <c r="BT46" s="36"/>
      <c r="BU46" s="36"/>
      <c r="BV46" s="20"/>
      <c r="BW46" s="12"/>
      <c r="BX46" s="30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</row>
    <row r="47" spans="1:150" s="6" customFormat="1" ht="111.75" customHeight="1">
      <c r="A47" s="124" t="s">
        <v>97</v>
      </c>
      <c r="B47" s="125"/>
      <c r="C47" s="125"/>
      <c r="D47" s="125"/>
      <c r="E47" s="125"/>
      <c r="F47" s="125"/>
      <c r="G47" s="125"/>
      <c r="H47" s="125"/>
      <c r="I47" s="126"/>
      <c r="J47" s="5"/>
      <c r="K47" s="127" t="s">
        <v>56</v>
      </c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7"/>
      <c r="BI47" s="128" t="s">
        <v>2</v>
      </c>
      <c r="BJ47" s="129"/>
      <c r="BK47" s="129"/>
      <c r="BL47" s="129"/>
      <c r="BM47" s="129"/>
      <c r="BN47" s="129"/>
      <c r="BO47" s="129"/>
      <c r="BP47" s="129"/>
      <c r="BQ47" s="129"/>
      <c r="BR47" s="129"/>
      <c r="BS47" s="130"/>
      <c r="BT47" s="36"/>
      <c r="BU47" s="36"/>
      <c r="BV47" s="20"/>
      <c r="BW47" s="12"/>
      <c r="BX47" s="30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</row>
    <row r="48" spans="1:150" s="6" customFormat="1" ht="13.5">
      <c r="A48" s="124" t="s">
        <v>98</v>
      </c>
      <c r="B48" s="125"/>
      <c r="C48" s="125"/>
      <c r="D48" s="125"/>
      <c r="E48" s="125"/>
      <c r="F48" s="125"/>
      <c r="G48" s="125"/>
      <c r="H48" s="125"/>
      <c r="I48" s="126"/>
      <c r="J48" s="5"/>
      <c r="K48" s="127" t="s">
        <v>121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7"/>
      <c r="BI48" s="128" t="s">
        <v>2</v>
      </c>
      <c r="BJ48" s="129"/>
      <c r="BK48" s="129"/>
      <c r="BL48" s="129"/>
      <c r="BM48" s="129"/>
      <c r="BN48" s="129"/>
      <c r="BO48" s="129"/>
      <c r="BP48" s="129"/>
      <c r="BQ48" s="129"/>
      <c r="BR48" s="129"/>
      <c r="BS48" s="130"/>
      <c r="BT48" s="36">
        <v>10427.702673681379</v>
      </c>
      <c r="BU48" s="36">
        <v>10158.2033</v>
      </c>
      <c r="BV48" s="20"/>
      <c r="BW48" s="12"/>
      <c r="BX48" s="30">
        <f aca="true" t="shared" si="1" ref="BX48:BX66">BU48/BT48-1</f>
        <v>-0.02584455868324409</v>
      </c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</row>
    <row r="49" spans="1:150" s="6" customFormat="1" ht="55.5" customHeight="1">
      <c r="A49" s="124" t="s">
        <v>12</v>
      </c>
      <c r="B49" s="125"/>
      <c r="C49" s="125"/>
      <c r="D49" s="125"/>
      <c r="E49" s="125"/>
      <c r="F49" s="125"/>
      <c r="G49" s="125"/>
      <c r="H49" s="125"/>
      <c r="I49" s="126"/>
      <c r="J49" s="5"/>
      <c r="K49" s="127" t="s">
        <v>21</v>
      </c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7"/>
      <c r="BI49" s="128" t="s">
        <v>2</v>
      </c>
      <c r="BJ49" s="129"/>
      <c r="BK49" s="129"/>
      <c r="BL49" s="129"/>
      <c r="BM49" s="129"/>
      <c r="BN49" s="129"/>
      <c r="BO49" s="129"/>
      <c r="BP49" s="129"/>
      <c r="BQ49" s="129"/>
      <c r="BR49" s="129"/>
      <c r="BS49" s="130"/>
      <c r="BT49" s="36">
        <v>57597.439999999944</v>
      </c>
      <c r="BU49" s="36">
        <v>5389.724877664354</v>
      </c>
      <c r="BV49" s="20" t="s">
        <v>144</v>
      </c>
      <c r="BW49" s="12"/>
      <c r="BX49" s="30">
        <f t="shared" si="1"/>
        <v>-0.9064242286173767</v>
      </c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</row>
    <row r="50" spans="1:150" s="6" customFormat="1" ht="75.75" customHeight="1">
      <c r="A50" s="124" t="s">
        <v>13</v>
      </c>
      <c r="B50" s="125"/>
      <c r="C50" s="125"/>
      <c r="D50" s="125"/>
      <c r="E50" s="125"/>
      <c r="F50" s="125"/>
      <c r="G50" s="125"/>
      <c r="H50" s="125"/>
      <c r="I50" s="126"/>
      <c r="J50" s="5"/>
      <c r="K50" s="127" t="s">
        <v>124</v>
      </c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7"/>
      <c r="BI50" s="128" t="s">
        <v>2</v>
      </c>
      <c r="BJ50" s="129"/>
      <c r="BK50" s="129"/>
      <c r="BL50" s="129"/>
      <c r="BM50" s="129"/>
      <c r="BN50" s="129"/>
      <c r="BO50" s="129"/>
      <c r="BP50" s="129"/>
      <c r="BQ50" s="129"/>
      <c r="BR50" s="129"/>
      <c r="BS50" s="130"/>
      <c r="BT50" s="36">
        <f>BT22+BT24+BT26</f>
        <v>94427.14020870623</v>
      </c>
      <c r="BU50" s="36">
        <f>BU22+BU24+BU26</f>
        <v>172338.19406</v>
      </c>
      <c r="BV50" s="20" t="s">
        <v>137</v>
      </c>
      <c r="BW50" s="12"/>
      <c r="BX50" s="30">
        <f t="shared" si="1"/>
        <v>0.8250917445883883</v>
      </c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</row>
    <row r="51" spans="1:150" s="6" customFormat="1" ht="45" customHeight="1">
      <c r="A51" s="124" t="s">
        <v>14</v>
      </c>
      <c r="B51" s="125"/>
      <c r="C51" s="125"/>
      <c r="D51" s="125"/>
      <c r="E51" s="125"/>
      <c r="F51" s="125"/>
      <c r="G51" s="125"/>
      <c r="H51" s="125"/>
      <c r="I51" s="126"/>
      <c r="J51" s="5"/>
      <c r="K51" s="127" t="s">
        <v>57</v>
      </c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7"/>
      <c r="BI51" s="128" t="s">
        <v>2</v>
      </c>
      <c r="BJ51" s="129"/>
      <c r="BK51" s="129"/>
      <c r="BL51" s="129"/>
      <c r="BM51" s="129"/>
      <c r="BN51" s="129"/>
      <c r="BO51" s="129"/>
      <c r="BP51" s="129"/>
      <c r="BQ51" s="129"/>
      <c r="BR51" s="129"/>
      <c r="BS51" s="130"/>
      <c r="BT51" s="36">
        <f>BT52*BT53</f>
        <v>100541.07</v>
      </c>
      <c r="BU51" s="36">
        <f>BU52*BU53</f>
        <v>136469.42395000003</v>
      </c>
      <c r="BV51" s="20" t="s">
        <v>141</v>
      </c>
      <c r="BW51" s="12"/>
      <c r="BX51" s="30">
        <f t="shared" si="1"/>
        <v>0.3573500257158593</v>
      </c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</row>
    <row r="52" spans="1:150" s="6" customFormat="1" ht="30" customHeight="1">
      <c r="A52" s="124" t="s">
        <v>4</v>
      </c>
      <c r="B52" s="125"/>
      <c r="C52" s="125"/>
      <c r="D52" s="125"/>
      <c r="E52" s="125"/>
      <c r="F52" s="125"/>
      <c r="G52" s="125"/>
      <c r="H52" s="125"/>
      <c r="I52" s="126"/>
      <c r="J52" s="5"/>
      <c r="K52" s="127" t="s">
        <v>99</v>
      </c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7"/>
      <c r="BI52" s="128" t="s">
        <v>58</v>
      </c>
      <c r="BJ52" s="129"/>
      <c r="BK52" s="129"/>
      <c r="BL52" s="129"/>
      <c r="BM52" s="129"/>
      <c r="BN52" s="129"/>
      <c r="BO52" s="129"/>
      <c r="BP52" s="129"/>
      <c r="BQ52" s="129"/>
      <c r="BR52" s="129"/>
      <c r="BS52" s="130"/>
      <c r="BT52" s="37">
        <v>67.4008</v>
      </c>
      <c r="BU52" s="37">
        <v>67.45736600000001</v>
      </c>
      <c r="BV52" s="20"/>
      <c r="BW52" s="12"/>
      <c r="BX52" s="30">
        <f t="shared" si="1"/>
        <v>0.000839248198834408</v>
      </c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</row>
    <row r="53" spans="1:150" s="6" customFormat="1" ht="72" customHeight="1">
      <c r="A53" s="124" t="s">
        <v>40</v>
      </c>
      <c r="B53" s="125"/>
      <c r="C53" s="125"/>
      <c r="D53" s="125"/>
      <c r="E53" s="125"/>
      <c r="F53" s="125"/>
      <c r="G53" s="125"/>
      <c r="H53" s="125"/>
      <c r="I53" s="126"/>
      <c r="J53" s="5"/>
      <c r="K53" s="127" t="s">
        <v>100</v>
      </c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7"/>
      <c r="BI53" s="128" t="s">
        <v>2</v>
      </c>
      <c r="BJ53" s="129"/>
      <c r="BK53" s="129"/>
      <c r="BL53" s="129"/>
      <c r="BM53" s="129"/>
      <c r="BN53" s="129"/>
      <c r="BO53" s="129"/>
      <c r="BP53" s="129"/>
      <c r="BQ53" s="129"/>
      <c r="BR53" s="129"/>
      <c r="BS53" s="130"/>
      <c r="BT53" s="36">
        <v>1491.6895645155548</v>
      </c>
      <c r="BU53" s="36">
        <v>2023.0470301790322</v>
      </c>
      <c r="BV53" s="20" t="s">
        <v>142</v>
      </c>
      <c r="BW53" s="12"/>
      <c r="BX53" s="30">
        <f t="shared" si="1"/>
        <v>0.3562118273824906</v>
      </c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</row>
    <row r="54" spans="1:150" s="6" customFormat="1" ht="57" customHeight="1">
      <c r="A54" s="124" t="s">
        <v>22</v>
      </c>
      <c r="B54" s="125"/>
      <c r="C54" s="125"/>
      <c r="D54" s="125"/>
      <c r="E54" s="125"/>
      <c r="F54" s="125"/>
      <c r="G54" s="125"/>
      <c r="H54" s="125"/>
      <c r="I54" s="126"/>
      <c r="J54" s="5"/>
      <c r="K54" s="83" t="s">
        <v>60</v>
      </c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7"/>
      <c r="BI54" s="128" t="s">
        <v>34</v>
      </c>
      <c r="BJ54" s="129"/>
      <c r="BK54" s="129"/>
      <c r="BL54" s="129"/>
      <c r="BM54" s="129"/>
      <c r="BN54" s="129"/>
      <c r="BO54" s="129"/>
      <c r="BP54" s="129"/>
      <c r="BQ54" s="129"/>
      <c r="BR54" s="129"/>
      <c r="BS54" s="130"/>
      <c r="BT54" s="8" t="s">
        <v>34</v>
      </c>
      <c r="BU54" s="8" t="s">
        <v>34</v>
      </c>
      <c r="BV54" s="34" t="s">
        <v>34</v>
      </c>
      <c r="BW54" s="12"/>
      <c r="BX54" s="30" t="e">
        <f t="shared" si="1"/>
        <v>#VALUE!</v>
      </c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</row>
    <row r="55" spans="1:150" s="18" customFormat="1" ht="30" customHeight="1">
      <c r="A55" s="80" t="s">
        <v>3</v>
      </c>
      <c r="B55" s="81"/>
      <c r="C55" s="81"/>
      <c r="D55" s="81"/>
      <c r="E55" s="81"/>
      <c r="F55" s="81"/>
      <c r="G55" s="81"/>
      <c r="H55" s="81"/>
      <c r="I55" s="82"/>
      <c r="J55" s="15"/>
      <c r="K55" s="83" t="s">
        <v>61</v>
      </c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16"/>
      <c r="BI55" s="84" t="s">
        <v>62</v>
      </c>
      <c r="BJ55" s="85"/>
      <c r="BK55" s="85"/>
      <c r="BL55" s="85"/>
      <c r="BM55" s="85"/>
      <c r="BN55" s="85"/>
      <c r="BO55" s="85"/>
      <c r="BP55" s="85"/>
      <c r="BQ55" s="85"/>
      <c r="BR55" s="85"/>
      <c r="BS55" s="86"/>
      <c r="BT55" s="17">
        <v>1105</v>
      </c>
      <c r="BU55" s="17">
        <v>1105</v>
      </c>
      <c r="BV55" s="20"/>
      <c r="BW55" s="19"/>
      <c r="BX55" s="30">
        <f t="shared" si="1"/>
        <v>0</v>
      </c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</row>
    <row r="56" spans="1:150" s="18" customFormat="1" ht="15" customHeight="1">
      <c r="A56" s="80" t="s">
        <v>63</v>
      </c>
      <c r="B56" s="81"/>
      <c r="C56" s="81"/>
      <c r="D56" s="81"/>
      <c r="E56" s="81"/>
      <c r="F56" s="81"/>
      <c r="G56" s="81"/>
      <c r="H56" s="81"/>
      <c r="I56" s="82"/>
      <c r="J56" s="15"/>
      <c r="K56" s="83" t="s">
        <v>64</v>
      </c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16"/>
      <c r="BI56" s="84" t="s">
        <v>65</v>
      </c>
      <c r="BJ56" s="85"/>
      <c r="BK56" s="85"/>
      <c r="BL56" s="85"/>
      <c r="BM56" s="85"/>
      <c r="BN56" s="85"/>
      <c r="BO56" s="85"/>
      <c r="BP56" s="85"/>
      <c r="BQ56" s="85"/>
      <c r="BR56" s="85"/>
      <c r="BS56" s="86"/>
      <c r="BT56" s="17">
        <v>2040.17</v>
      </c>
      <c r="BU56" s="17">
        <v>2040.17</v>
      </c>
      <c r="BV56" s="20"/>
      <c r="BW56" s="19"/>
      <c r="BX56" s="30">
        <f t="shared" si="1"/>
        <v>0</v>
      </c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</row>
    <row r="57" spans="1:180" s="18" customFormat="1" ht="30" customHeight="1">
      <c r="A57" s="80" t="s">
        <v>106</v>
      </c>
      <c r="B57" s="81"/>
      <c r="C57" s="81"/>
      <c r="D57" s="81"/>
      <c r="E57" s="81"/>
      <c r="F57" s="81"/>
      <c r="G57" s="81"/>
      <c r="H57" s="81"/>
      <c r="I57" s="82"/>
      <c r="J57" s="15"/>
      <c r="K57" s="83" t="s">
        <v>107</v>
      </c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16"/>
      <c r="BI57" s="84" t="s">
        <v>65</v>
      </c>
      <c r="BJ57" s="85"/>
      <c r="BK57" s="85"/>
      <c r="BL57" s="85"/>
      <c r="BM57" s="85"/>
      <c r="BN57" s="85"/>
      <c r="BO57" s="85"/>
      <c r="BP57" s="85"/>
      <c r="BQ57" s="85"/>
      <c r="BR57" s="85"/>
      <c r="BS57" s="86"/>
      <c r="BT57" s="39"/>
      <c r="BU57" s="39"/>
      <c r="BV57" s="35"/>
      <c r="BW57" s="19"/>
      <c r="BX57" s="30" t="e">
        <f t="shared" si="1"/>
        <v>#DIV/0!</v>
      </c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</row>
    <row r="58" spans="1:150" s="18" customFormat="1" ht="30" customHeight="1">
      <c r="A58" s="80" t="s">
        <v>66</v>
      </c>
      <c r="B58" s="81"/>
      <c r="C58" s="81"/>
      <c r="D58" s="81"/>
      <c r="E58" s="81"/>
      <c r="F58" s="81"/>
      <c r="G58" s="81"/>
      <c r="H58" s="81"/>
      <c r="I58" s="82"/>
      <c r="J58" s="15"/>
      <c r="K58" s="83" t="s">
        <v>67</v>
      </c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16"/>
      <c r="BI58" s="84" t="s">
        <v>68</v>
      </c>
      <c r="BJ58" s="85"/>
      <c r="BK58" s="85"/>
      <c r="BL58" s="85"/>
      <c r="BM58" s="85"/>
      <c r="BN58" s="85"/>
      <c r="BO58" s="85"/>
      <c r="BP58" s="85"/>
      <c r="BQ58" s="85"/>
      <c r="BR58" s="85"/>
      <c r="BS58" s="86"/>
      <c r="BT58" s="17">
        <v>7778.759899999999</v>
      </c>
      <c r="BU58" s="17">
        <v>7778.759899999999</v>
      </c>
      <c r="BV58" s="20"/>
      <c r="BW58" s="19"/>
      <c r="BX58" s="30">
        <f t="shared" si="1"/>
        <v>0</v>
      </c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</row>
    <row r="59" spans="1:180" s="18" customFormat="1" ht="30" customHeight="1">
      <c r="A59" s="80" t="s">
        <v>108</v>
      </c>
      <c r="B59" s="81"/>
      <c r="C59" s="81"/>
      <c r="D59" s="81"/>
      <c r="E59" s="81"/>
      <c r="F59" s="81"/>
      <c r="G59" s="81"/>
      <c r="H59" s="81"/>
      <c r="I59" s="82"/>
      <c r="J59" s="15"/>
      <c r="K59" s="83" t="s">
        <v>109</v>
      </c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16"/>
      <c r="BI59" s="84" t="s">
        <v>68</v>
      </c>
      <c r="BJ59" s="85"/>
      <c r="BK59" s="85"/>
      <c r="BL59" s="85"/>
      <c r="BM59" s="85"/>
      <c r="BN59" s="85"/>
      <c r="BO59" s="85"/>
      <c r="BP59" s="85"/>
      <c r="BQ59" s="85"/>
      <c r="BR59" s="85"/>
      <c r="BS59" s="86"/>
      <c r="BT59" s="39"/>
      <c r="BU59" s="39"/>
      <c r="BV59" s="35"/>
      <c r="BW59" s="19"/>
      <c r="BX59" s="30" t="e">
        <f t="shared" si="1"/>
        <v>#DIV/0!</v>
      </c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</row>
    <row r="60" spans="1:150" s="18" customFormat="1" ht="30" customHeight="1">
      <c r="A60" s="80" t="s">
        <v>69</v>
      </c>
      <c r="B60" s="81"/>
      <c r="C60" s="81"/>
      <c r="D60" s="81"/>
      <c r="E60" s="81"/>
      <c r="F60" s="81"/>
      <c r="G60" s="81"/>
      <c r="H60" s="81"/>
      <c r="I60" s="82"/>
      <c r="J60" s="15"/>
      <c r="K60" s="83" t="s">
        <v>70</v>
      </c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16"/>
      <c r="BI60" s="84" t="s">
        <v>68</v>
      </c>
      <c r="BJ60" s="85"/>
      <c r="BK60" s="85"/>
      <c r="BL60" s="85"/>
      <c r="BM60" s="85"/>
      <c r="BN60" s="85"/>
      <c r="BO60" s="85"/>
      <c r="BP60" s="85"/>
      <c r="BQ60" s="85"/>
      <c r="BR60" s="85"/>
      <c r="BS60" s="86"/>
      <c r="BT60" s="17">
        <v>10818.1</v>
      </c>
      <c r="BU60" s="17">
        <v>10818.1</v>
      </c>
      <c r="BV60" s="20"/>
      <c r="BW60" s="19"/>
      <c r="BX60" s="30">
        <f t="shared" si="1"/>
        <v>0</v>
      </c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</row>
    <row r="61" spans="1:180" s="18" customFormat="1" ht="30" customHeight="1">
      <c r="A61" s="80" t="s">
        <v>110</v>
      </c>
      <c r="B61" s="81"/>
      <c r="C61" s="81"/>
      <c r="D61" s="81"/>
      <c r="E61" s="81"/>
      <c r="F61" s="81"/>
      <c r="G61" s="81"/>
      <c r="H61" s="81"/>
      <c r="I61" s="82"/>
      <c r="J61" s="15"/>
      <c r="K61" s="83" t="s">
        <v>111</v>
      </c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16"/>
      <c r="BI61" s="84" t="s">
        <v>68</v>
      </c>
      <c r="BJ61" s="85"/>
      <c r="BK61" s="85"/>
      <c r="BL61" s="85"/>
      <c r="BM61" s="85"/>
      <c r="BN61" s="85"/>
      <c r="BO61" s="85"/>
      <c r="BP61" s="85"/>
      <c r="BQ61" s="85"/>
      <c r="BR61" s="85"/>
      <c r="BS61" s="86"/>
      <c r="BT61" s="39"/>
      <c r="BU61" s="39"/>
      <c r="BV61" s="35"/>
      <c r="BW61" s="19"/>
      <c r="BX61" s="30" t="e">
        <f t="shared" si="1"/>
        <v>#DIV/0!</v>
      </c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</row>
    <row r="62" spans="1:150" s="18" customFormat="1" ht="15" customHeight="1">
      <c r="A62" s="80" t="s">
        <v>71</v>
      </c>
      <c r="B62" s="81"/>
      <c r="C62" s="81"/>
      <c r="D62" s="81"/>
      <c r="E62" s="81"/>
      <c r="F62" s="81"/>
      <c r="G62" s="81"/>
      <c r="H62" s="81"/>
      <c r="I62" s="82"/>
      <c r="J62" s="15"/>
      <c r="K62" s="83" t="s">
        <v>72</v>
      </c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16"/>
      <c r="BI62" s="84" t="s">
        <v>73</v>
      </c>
      <c r="BJ62" s="85"/>
      <c r="BK62" s="85"/>
      <c r="BL62" s="85"/>
      <c r="BM62" s="85"/>
      <c r="BN62" s="85"/>
      <c r="BO62" s="85"/>
      <c r="BP62" s="85"/>
      <c r="BQ62" s="85"/>
      <c r="BR62" s="85"/>
      <c r="BS62" s="86"/>
      <c r="BT62" s="17">
        <v>2411.071</v>
      </c>
      <c r="BU62" s="17">
        <v>2411.071</v>
      </c>
      <c r="BV62" s="20"/>
      <c r="BW62" s="19"/>
      <c r="BX62" s="30">
        <f t="shared" si="1"/>
        <v>0</v>
      </c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</row>
    <row r="63" spans="1:180" s="18" customFormat="1" ht="29.25" customHeight="1">
      <c r="A63" s="80" t="s">
        <v>112</v>
      </c>
      <c r="B63" s="81"/>
      <c r="C63" s="81"/>
      <c r="D63" s="81"/>
      <c r="E63" s="81"/>
      <c r="F63" s="81"/>
      <c r="G63" s="81"/>
      <c r="H63" s="81"/>
      <c r="I63" s="82"/>
      <c r="J63" s="15"/>
      <c r="K63" s="83" t="s">
        <v>113</v>
      </c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16"/>
      <c r="BI63" s="84" t="s">
        <v>73</v>
      </c>
      <c r="BJ63" s="85"/>
      <c r="BK63" s="85"/>
      <c r="BL63" s="85"/>
      <c r="BM63" s="85"/>
      <c r="BN63" s="85"/>
      <c r="BO63" s="85"/>
      <c r="BP63" s="85"/>
      <c r="BQ63" s="85"/>
      <c r="BR63" s="85"/>
      <c r="BS63" s="86"/>
      <c r="BT63" s="39"/>
      <c r="BU63" s="39"/>
      <c r="BV63" s="35"/>
      <c r="BW63" s="19"/>
      <c r="BX63" s="30" t="e">
        <f t="shared" si="1"/>
        <v>#DIV/0!</v>
      </c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</row>
    <row r="64" spans="1:150" s="18" customFormat="1" ht="15" customHeight="1">
      <c r="A64" s="80" t="s">
        <v>74</v>
      </c>
      <c r="B64" s="81"/>
      <c r="C64" s="81"/>
      <c r="D64" s="81"/>
      <c r="E64" s="81"/>
      <c r="F64" s="81"/>
      <c r="G64" s="81"/>
      <c r="H64" s="81"/>
      <c r="I64" s="82"/>
      <c r="J64" s="15"/>
      <c r="K64" s="83" t="s">
        <v>75</v>
      </c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16"/>
      <c r="BI64" s="84" t="s">
        <v>59</v>
      </c>
      <c r="BJ64" s="85"/>
      <c r="BK64" s="85"/>
      <c r="BL64" s="85"/>
      <c r="BM64" s="85"/>
      <c r="BN64" s="85"/>
      <c r="BO64" s="85"/>
      <c r="BP64" s="85"/>
      <c r="BQ64" s="85"/>
      <c r="BR64" s="85"/>
      <c r="BS64" s="86"/>
      <c r="BT64" s="17">
        <v>87.15164339830723</v>
      </c>
      <c r="BU64" s="17">
        <v>87.15164339830723</v>
      </c>
      <c r="BV64" s="20"/>
      <c r="BW64" s="19"/>
      <c r="BX64" s="30">
        <f t="shared" si="1"/>
        <v>0</v>
      </c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</row>
    <row r="65" spans="1:150" s="6" customFormat="1" ht="30" customHeight="1">
      <c r="A65" s="124" t="s">
        <v>76</v>
      </c>
      <c r="B65" s="125"/>
      <c r="C65" s="125"/>
      <c r="D65" s="125"/>
      <c r="E65" s="125"/>
      <c r="F65" s="125"/>
      <c r="G65" s="125"/>
      <c r="H65" s="125"/>
      <c r="I65" s="126"/>
      <c r="J65" s="5"/>
      <c r="K65" s="127" t="s">
        <v>77</v>
      </c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7"/>
      <c r="BI65" s="128" t="s">
        <v>2</v>
      </c>
      <c r="BJ65" s="129"/>
      <c r="BK65" s="129"/>
      <c r="BL65" s="129"/>
      <c r="BM65" s="129"/>
      <c r="BN65" s="129"/>
      <c r="BO65" s="129"/>
      <c r="BP65" s="129"/>
      <c r="BQ65" s="129"/>
      <c r="BR65" s="129"/>
      <c r="BS65" s="130"/>
      <c r="BT65" s="23">
        <f>BT41+BT42</f>
        <v>179264.99999999997</v>
      </c>
      <c r="BU65" s="23">
        <f>BU41+BU42</f>
        <v>179254.96644</v>
      </c>
      <c r="BV65" s="20"/>
      <c r="BW65" s="12"/>
      <c r="BX65" s="30">
        <f t="shared" si="1"/>
        <v>-5.5970546397721144E-05</v>
      </c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</row>
    <row r="66" spans="1:150" s="6" customFormat="1" ht="30" customHeight="1">
      <c r="A66" s="124" t="s">
        <v>78</v>
      </c>
      <c r="B66" s="125"/>
      <c r="C66" s="125"/>
      <c r="D66" s="125"/>
      <c r="E66" s="125"/>
      <c r="F66" s="125"/>
      <c r="G66" s="125"/>
      <c r="H66" s="125"/>
      <c r="I66" s="126"/>
      <c r="J66" s="5"/>
      <c r="K66" s="127" t="s">
        <v>79</v>
      </c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7"/>
      <c r="BI66" s="128" t="s">
        <v>2</v>
      </c>
      <c r="BJ66" s="129"/>
      <c r="BK66" s="129"/>
      <c r="BL66" s="129"/>
      <c r="BM66" s="129"/>
      <c r="BN66" s="129"/>
      <c r="BO66" s="129"/>
      <c r="BP66" s="129"/>
      <c r="BQ66" s="129"/>
      <c r="BR66" s="129"/>
      <c r="BS66" s="130"/>
      <c r="BT66" s="21"/>
      <c r="BU66" s="21"/>
      <c r="BV66" s="35"/>
      <c r="BW66" s="12"/>
      <c r="BX66" s="31" t="e">
        <f t="shared" si="1"/>
        <v>#DIV/0!</v>
      </c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</row>
    <row r="67" spans="1:150" s="6" customFormat="1" ht="45" customHeight="1">
      <c r="A67" s="124" t="s">
        <v>80</v>
      </c>
      <c r="B67" s="125"/>
      <c r="C67" s="125"/>
      <c r="D67" s="125"/>
      <c r="E67" s="125"/>
      <c r="F67" s="125"/>
      <c r="G67" s="125"/>
      <c r="H67" s="125"/>
      <c r="I67" s="126"/>
      <c r="J67" s="5"/>
      <c r="K67" s="127" t="s">
        <v>129</v>
      </c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7"/>
      <c r="BI67" s="128" t="s">
        <v>59</v>
      </c>
      <c r="BJ67" s="129"/>
      <c r="BK67" s="129"/>
      <c r="BL67" s="129"/>
      <c r="BM67" s="129"/>
      <c r="BN67" s="129"/>
      <c r="BO67" s="129"/>
      <c r="BP67" s="129"/>
      <c r="BQ67" s="129"/>
      <c r="BR67" s="129"/>
      <c r="BS67" s="130"/>
      <c r="BT67" s="5" t="s">
        <v>34</v>
      </c>
      <c r="BU67" s="5" t="s">
        <v>34</v>
      </c>
      <c r="BV67" s="34" t="s">
        <v>34</v>
      </c>
      <c r="BW67" s="12"/>
      <c r="BX67" s="27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</row>
    <row r="69" spans="7:76" s="1" customFormat="1" ht="13.5" customHeight="1">
      <c r="G69" s="1" t="s">
        <v>130</v>
      </c>
      <c r="BV69" s="32"/>
      <c r="BX69" s="28"/>
    </row>
    <row r="70" spans="1:108" s="1" customFormat="1" ht="68.25" customHeight="1">
      <c r="A70" s="133" t="s">
        <v>131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22"/>
      <c r="BX70" s="29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</row>
    <row r="71" spans="1:108" s="1" customFormat="1" ht="25.5" customHeight="1">
      <c r="A71" s="133" t="s">
        <v>136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4"/>
      <c r="DB71" s="134"/>
      <c r="DC71" s="134"/>
      <c r="DD71" s="134"/>
    </row>
    <row r="72" spans="1:108" s="1" customFormat="1" ht="25.5" customHeight="1">
      <c r="A72" s="133" t="s">
        <v>132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134"/>
      <c r="CI72" s="134"/>
      <c r="CJ72" s="134"/>
      <c r="CK72" s="134"/>
      <c r="CL72" s="134"/>
      <c r="CM72" s="134"/>
      <c r="CN72" s="134"/>
      <c r="CO72" s="134"/>
      <c r="CP72" s="134"/>
      <c r="CQ72" s="134"/>
      <c r="CR72" s="134"/>
      <c r="CS72" s="134"/>
      <c r="CT72" s="134"/>
      <c r="CU72" s="134"/>
      <c r="CV72" s="134"/>
      <c r="CW72" s="134"/>
      <c r="CX72" s="134"/>
      <c r="CY72" s="134"/>
      <c r="CZ72" s="134"/>
      <c r="DA72" s="134"/>
      <c r="DB72" s="134"/>
      <c r="DC72" s="134"/>
      <c r="DD72" s="134"/>
    </row>
    <row r="73" spans="1:108" s="1" customFormat="1" ht="25.5" customHeight="1">
      <c r="A73" s="133" t="s">
        <v>133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</row>
    <row r="74" spans="1:108" s="1" customFormat="1" ht="25.5" customHeight="1">
      <c r="A74" s="133" t="s">
        <v>134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4"/>
      <c r="BX74" s="134"/>
      <c r="BY74" s="134"/>
      <c r="BZ74" s="134"/>
      <c r="CA74" s="134"/>
      <c r="CB74" s="134"/>
      <c r="CC74" s="134"/>
      <c r="CD74" s="134"/>
      <c r="CE74" s="134"/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4"/>
      <c r="CU74" s="134"/>
      <c r="CV74" s="134"/>
      <c r="CW74" s="134"/>
      <c r="CX74" s="134"/>
      <c r="CY74" s="134"/>
      <c r="CZ74" s="134"/>
      <c r="DA74" s="134"/>
      <c r="DB74" s="134"/>
      <c r="DC74" s="134"/>
      <c r="DD74" s="134"/>
    </row>
    <row r="78" spans="72:74" ht="15" customHeight="1">
      <c r="BT78" s="41">
        <v>1154343.7089102028</v>
      </c>
      <c r="BU78" s="42">
        <v>1211456.9360272156</v>
      </c>
      <c r="BV78" s="33" t="s">
        <v>143</v>
      </c>
    </row>
    <row r="79" spans="72:74" ht="15" customHeight="1">
      <c r="BT79" s="41">
        <v>25650.825448669344</v>
      </c>
      <c r="BU79" s="41">
        <v>34744.54746621563</v>
      </c>
      <c r="BV79" s="33" t="s">
        <v>19</v>
      </c>
    </row>
    <row r="80" ht="15" customHeight="1">
      <c r="BT80" s="43">
        <f>BT78-BT18</f>
        <v>42943.63000000012</v>
      </c>
    </row>
    <row r="81" ht="15" customHeight="1">
      <c r="BT81" s="43"/>
    </row>
  </sheetData>
  <sheetProtection/>
  <mergeCells count="178">
    <mergeCell ref="BV21:BV22"/>
    <mergeCell ref="A73:BV73"/>
    <mergeCell ref="BW73:DD73"/>
    <mergeCell ref="A74:BV74"/>
    <mergeCell ref="BW74:DD74"/>
    <mergeCell ref="A70:BV70"/>
    <mergeCell ref="A71:BV71"/>
    <mergeCell ref="BW71:DD71"/>
    <mergeCell ref="A72:BV72"/>
    <mergeCell ref="BW72:DD72"/>
    <mergeCell ref="A5:BV5"/>
    <mergeCell ref="A6:BV6"/>
    <mergeCell ref="A7:BV7"/>
    <mergeCell ref="A8:BV8"/>
    <mergeCell ref="AG10:BU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BU15"/>
    <mergeCell ref="BV15:BV16"/>
    <mergeCell ref="A17:I17"/>
    <mergeCell ref="K17:BG17"/>
    <mergeCell ref="BI17:BS17"/>
    <mergeCell ref="A18:I18"/>
    <mergeCell ref="K18:BG18"/>
    <mergeCell ref="BI18:BS18"/>
    <mergeCell ref="A19:I19"/>
    <mergeCell ref="K19:BG19"/>
    <mergeCell ref="BI19:BS19"/>
    <mergeCell ref="A20:I20"/>
    <mergeCell ref="K20:BG20"/>
    <mergeCell ref="BI20:BS20"/>
    <mergeCell ref="A21:I21"/>
    <mergeCell ref="K21:BG21"/>
    <mergeCell ref="BI21:BS21"/>
    <mergeCell ref="A22:I22"/>
    <mergeCell ref="K22:BG22"/>
    <mergeCell ref="BI22:BS22"/>
    <mergeCell ref="A23:I23"/>
    <mergeCell ref="K23:BG23"/>
    <mergeCell ref="BI23:BS23"/>
    <mergeCell ref="A24:I24"/>
    <mergeCell ref="K24:BG24"/>
    <mergeCell ref="BI24:BS24"/>
    <mergeCell ref="A25:I25"/>
    <mergeCell ref="K25:BG25"/>
    <mergeCell ref="BI25:BS25"/>
    <mergeCell ref="A26:I26"/>
    <mergeCell ref="K26:BG26"/>
    <mergeCell ref="BI26:BS26"/>
    <mergeCell ref="A27:I27"/>
    <mergeCell ref="K27:BG27"/>
    <mergeCell ref="BI27:BS27"/>
    <mergeCell ref="A28:I28"/>
    <mergeCell ref="K28:BG28"/>
    <mergeCell ref="BI28:BS28"/>
    <mergeCell ref="A29:I29"/>
    <mergeCell ref="K29:BG29"/>
    <mergeCell ref="BI29:BS29"/>
    <mergeCell ref="A30:I30"/>
    <mergeCell ref="K30:BG30"/>
    <mergeCell ref="BI30:BS30"/>
    <mergeCell ref="A31:I31"/>
    <mergeCell ref="K31:BG31"/>
    <mergeCell ref="BI31:BS31"/>
    <mergeCell ref="A32:I32"/>
    <mergeCell ref="K32:BG32"/>
    <mergeCell ref="BI32:BS32"/>
    <mergeCell ref="A33:I33"/>
    <mergeCell ref="K33:BG33"/>
    <mergeCell ref="BI33:BS33"/>
    <mergeCell ref="A34:I34"/>
    <mergeCell ref="K34:BG34"/>
    <mergeCell ref="BI34:BS34"/>
    <mergeCell ref="A35:I35"/>
    <mergeCell ref="K35:BG35"/>
    <mergeCell ref="BI35:BS35"/>
    <mergeCell ref="A36:I36"/>
    <mergeCell ref="K36:BG36"/>
    <mergeCell ref="BI36:BS36"/>
    <mergeCell ref="A37:I37"/>
    <mergeCell ref="K37:BG37"/>
    <mergeCell ref="BI37:BS37"/>
    <mergeCell ref="A38:I38"/>
    <mergeCell ref="K38:BG38"/>
    <mergeCell ref="BI38:BS38"/>
    <mergeCell ref="A39:I39"/>
    <mergeCell ref="K39:BG39"/>
    <mergeCell ref="BI39:BS39"/>
    <mergeCell ref="A40:I40"/>
    <mergeCell ref="K40:BG40"/>
    <mergeCell ref="BI40:BS40"/>
    <mergeCell ref="A41:I41"/>
    <mergeCell ref="K41:BG41"/>
    <mergeCell ref="BI41:BS41"/>
    <mergeCell ref="A42:I42"/>
    <mergeCell ref="K42:BG42"/>
    <mergeCell ref="BI42:BS42"/>
    <mergeCell ref="A43:I43"/>
    <mergeCell ref="K43:BG43"/>
    <mergeCell ref="BI43:BS43"/>
    <mergeCell ref="A44:I44"/>
    <mergeCell ref="K44:BG44"/>
    <mergeCell ref="BI44:BS44"/>
    <mergeCell ref="A45:I45"/>
    <mergeCell ref="K45:BG45"/>
    <mergeCell ref="BI45:BS45"/>
    <mergeCell ref="A46:I46"/>
    <mergeCell ref="K46:BG46"/>
    <mergeCell ref="BI46:BS46"/>
    <mergeCell ref="A47:I47"/>
    <mergeCell ref="K47:BG47"/>
    <mergeCell ref="BI47:BS47"/>
    <mergeCell ref="A48:I48"/>
    <mergeCell ref="K48:BG48"/>
    <mergeCell ref="BI48:BS48"/>
    <mergeCell ref="A49:I49"/>
    <mergeCell ref="K49:BG49"/>
    <mergeCell ref="BI49:BS49"/>
    <mergeCell ref="A50:I50"/>
    <mergeCell ref="K50:BG50"/>
    <mergeCell ref="BI50:BS50"/>
    <mergeCell ref="A51:I51"/>
    <mergeCell ref="K51:BG51"/>
    <mergeCell ref="BI51:BS51"/>
    <mergeCell ref="A52:I52"/>
    <mergeCell ref="K52:BG52"/>
    <mergeCell ref="BI52:BS52"/>
    <mergeCell ref="A53:I53"/>
    <mergeCell ref="K53:BG53"/>
    <mergeCell ref="BI53:BS53"/>
    <mergeCell ref="A54:I54"/>
    <mergeCell ref="K54:BG54"/>
    <mergeCell ref="BI54:BS54"/>
    <mergeCell ref="A55:I55"/>
    <mergeCell ref="K55:BG55"/>
    <mergeCell ref="BI55:BS55"/>
    <mergeCell ref="A56:I56"/>
    <mergeCell ref="K56:BG56"/>
    <mergeCell ref="BI56:BS56"/>
    <mergeCell ref="A57:I57"/>
    <mergeCell ref="K57:BG57"/>
    <mergeCell ref="BI57:BS57"/>
    <mergeCell ref="A58:I58"/>
    <mergeCell ref="K58:BG58"/>
    <mergeCell ref="BI58:BS58"/>
    <mergeCell ref="BI62:BS62"/>
    <mergeCell ref="A59:I59"/>
    <mergeCell ref="K59:BG59"/>
    <mergeCell ref="BI59:BS59"/>
    <mergeCell ref="A60:I60"/>
    <mergeCell ref="K60:BG60"/>
    <mergeCell ref="BI60:BS60"/>
    <mergeCell ref="K64:BG64"/>
    <mergeCell ref="BI64:BS64"/>
    <mergeCell ref="A65:I65"/>
    <mergeCell ref="K65:BG65"/>
    <mergeCell ref="BI65:BS65"/>
    <mergeCell ref="A61:I61"/>
    <mergeCell ref="K61:BG61"/>
    <mergeCell ref="BI61:BS61"/>
    <mergeCell ref="A62:I62"/>
    <mergeCell ref="K62:BG62"/>
    <mergeCell ref="A66:I66"/>
    <mergeCell ref="K66:BG66"/>
    <mergeCell ref="BI66:BS66"/>
    <mergeCell ref="A67:I67"/>
    <mergeCell ref="K67:BG67"/>
    <mergeCell ref="A63:I63"/>
    <mergeCell ref="K63:BG63"/>
    <mergeCell ref="BI63:BS63"/>
    <mergeCell ref="BI67:BS67"/>
    <mergeCell ref="A64:I64"/>
  </mergeCells>
  <printOptions/>
  <pageMargins left="0.7874015748031497" right="0.31496062992125984" top="0.5905511811023623" bottom="0.3937007874015748" header="0.1968503937007874" footer="0.1968503937007874"/>
  <pageSetup fitToHeight="2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Anastasia.Denisova@evraz.com</cp:lastModifiedBy>
  <cp:lastPrinted>2022-03-29T06:03:50Z</cp:lastPrinted>
  <dcterms:created xsi:type="dcterms:W3CDTF">2010-05-19T10:50:44Z</dcterms:created>
  <dcterms:modified xsi:type="dcterms:W3CDTF">2022-04-20T07:47:41Z</dcterms:modified>
  <cp:category/>
  <cp:version/>
  <cp:contentType/>
  <cp:contentStatus/>
</cp:coreProperties>
</file>