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6390" windowWidth="28830" windowHeight="6435"/>
  </bookViews>
  <sheets>
    <sheet name="План закупок" sheetId="3" r:id="rId1"/>
    <sheet name="процен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'План закупок'!$A$17:$S$155</definedName>
    <definedName name="ed_izmerenia">[1]Лист5!$D$3:$D$31</definedName>
    <definedName name="edin_izm">[2]Лист5!$D$3:$D$27</definedName>
    <definedName name="ei">[3]Лист3!$D$3:$D$8</definedName>
    <definedName name="func_blok">[4]Лист3!$C$3:$C$15</definedName>
    <definedName name="group_product">[4]Лист3!$B$6:$B$29</definedName>
    <definedName name="ist_fin">[5]Лист2!$C$5:$C$23</definedName>
    <definedName name="istfin">[1]Лист7!$A$5:$A$25</definedName>
    <definedName name="istoch_fin">[6]Лист7!$A$4:$A$24</definedName>
    <definedName name="kod_vida_deyatelnosti">[3]Лист2!$A$3:$A$10</definedName>
    <definedName name="org_str">[3]Лист4!$B$3:$B$143</definedName>
    <definedName name="spos_zak">[7]Лист6!$A$3:$A$15</definedName>
    <definedName name="spos_zakupki">[8]Лист6!$A$3:$A$16</definedName>
    <definedName name="sposob_zakupki">[3]Лист4!$A$3:$A$15</definedName>
    <definedName name="vid_zakupki">[3]Лист4!$C$3:$C$4</definedName>
    <definedName name="а">[1]Лист5!$D$3:$D$31</definedName>
  </definedNames>
  <calcPr calcId="145621"/>
</workbook>
</file>

<file path=xl/calcChain.xml><?xml version="1.0" encoding="utf-8"?>
<calcChain xmlns="http://schemas.openxmlformats.org/spreadsheetml/2006/main">
  <c r="K73" i="3" l="1"/>
  <c r="K121" i="3" l="1"/>
  <c r="K98" i="3" l="1"/>
  <c r="K122" i="3"/>
  <c r="K128" i="3"/>
  <c r="K127" i="3"/>
  <c r="K126" i="3"/>
  <c r="K124" i="3"/>
  <c r="K80" i="3"/>
  <c r="K55" i="3" l="1"/>
  <c r="K141" i="3" l="1"/>
  <c r="K18" i="3" l="1"/>
  <c r="K145" i="3" l="1"/>
  <c r="K139" i="3" l="1"/>
  <c r="K146" i="3"/>
  <c r="K101" i="3"/>
  <c r="K153" i="3"/>
  <c r="K144" i="3"/>
  <c r="K32" i="3" l="1"/>
  <c r="K31" i="3"/>
  <c r="K29" i="3" l="1"/>
  <c r="K28" i="3"/>
  <c r="K107" i="3" l="1"/>
  <c r="K142" i="3" l="1"/>
  <c r="K138" i="3"/>
  <c r="K137" i="3"/>
  <c r="K136" i="3"/>
  <c r="K135" i="3"/>
  <c r="K134" i="3"/>
  <c r="K133" i="3"/>
  <c r="K132" i="3"/>
  <c r="K131" i="3"/>
  <c r="K125" i="3"/>
  <c r="K123" i="3"/>
  <c r="K100" i="3"/>
  <c r="K99" i="3"/>
  <c r="K77" i="3"/>
  <c r="K76" i="3"/>
  <c r="K118" i="3" l="1"/>
  <c r="K74" i="3"/>
  <c r="K53" i="3"/>
  <c r="K26" i="3"/>
  <c r="K147" i="3"/>
  <c r="K19" i="3" l="1"/>
  <c r="K102" i="3" l="1"/>
  <c r="K109" i="3" l="1"/>
  <c r="K88" i="3"/>
  <c r="K87" i="3"/>
  <c r="K108" i="3"/>
  <c r="K89" i="3"/>
  <c r="K83" i="3" l="1"/>
  <c r="K85" i="3"/>
  <c r="K82" i="3"/>
  <c r="K91" i="3" l="1"/>
  <c r="K114" i="3"/>
  <c r="K117" i="3"/>
  <c r="K113" i="3"/>
  <c r="K116" i="3"/>
  <c r="K115" i="3"/>
</calcChain>
</file>

<file path=xl/comments1.xml><?xml version="1.0" encoding="utf-8"?>
<comments xmlns="http://schemas.openxmlformats.org/spreadsheetml/2006/main">
  <authors>
    <author>Ekaterina.Khalina@evraz.com</author>
  </authors>
  <commentList>
    <comment ref="L154" authorId="0">
      <text>
        <r>
          <rPr>
            <b/>
            <sz val="9"/>
            <color indexed="81"/>
            <rFont val="Tahoma"/>
            <family val="2"/>
            <charset val="204"/>
          </rPr>
          <t>Ekaterina.Khalina@evraz.com:</t>
        </r>
        <r>
          <rPr>
            <sz val="9"/>
            <color indexed="81"/>
            <rFont val="Tahoma"/>
            <family val="2"/>
            <charset val="204"/>
          </rPr>
          <t xml:space="preserve">
соблюдение 223-ФЗ</t>
        </r>
      </text>
    </comment>
    <comment ref="L155" authorId="0">
      <text>
        <r>
          <rPr>
            <b/>
            <sz val="9"/>
            <color indexed="81"/>
            <rFont val="Tahoma"/>
            <family val="2"/>
            <charset val="204"/>
          </rPr>
          <t>Ekaterina.Khalina@evraz.com:</t>
        </r>
        <r>
          <rPr>
            <sz val="9"/>
            <color indexed="81"/>
            <rFont val="Tahoma"/>
            <family val="2"/>
            <charset val="204"/>
          </rPr>
          <t xml:space="preserve">
соблюдение 223-ФЗ</t>
        </r>
      </text>
    </comment>
  </commentList>
</comments>
</file>

<file path=xl/sharedStrings.xml><?xml version="1.0" encoding="utf-8"?>
<sst xmlns="http://schemas.openxmlformats.org/spreadsheetml/2006/main" count="1655" uniqueCount="331">
  <si>
    <t>Способ закупки</t>
  </si>
  <si>
    <t>наименование</t>
  </si>
  <si>
    <t>ФОРМА</t>
  </si>
  <si>
    <t>плана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</si>
  <si>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</si>
  <si>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</si>
  <si>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</si>
  <si>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</si>
  <si>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</si>
  <si>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</si>
  <si>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</si>
  <si>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Общество с ограниченной ответственностью "ЕвразЭнергоТранс"</t>
  </si>
  <si>
    <t>654006, Кемеровская область, г. Новокузнецк ул. Рудокопровая, 4</t>
  </si>
  <si>
    <t>(3843) 357-600</t>
  </si>
  <si>
    <t>код по ОКЕИ</t>
  </si>
  <si>
    <t>Закупка в электронной форме да/нет</t>
  </si>
  <si>
    <t xml:space="preserve"> код по ОКАТО</t>
  </si>
  <si>
    <t xml:space="preserve">планируемая дата или период размещения извещения о закупке (месяц, год) </t>
  </si>
  <si>
    <t xml:space="preserve">срок исполнения договора (месяц,год) </t>
  </si>
  <si>
    <t xml:space="preserve"> Условия договора </t>
  </si>
  <si>
    <t>Предмет договора</t>
  </si>
  <si>
    <t xml:space="preserve">Минимально необходимые требования,предъявляемые к закупаемым товарам (работам, услугам) </t>
  </si>
  <si>
    <t xml:space="preserve"> Единица измерения </t>
  </si>
  <si>
    <t>Сведения о количестве (объеме)</t>
  </si>
  <si>
    <t xml:space="preserve"> Регион поставки товаров (выполнения работ, оказания услуг) </t>
  </si>
  <si>
    <t xml:space="preserve">График осуществления процедур закупки </t>
  </si>
  <si>
    <t xml:space="preserve">Порядковый номер </t>
  </si>
  <si>
    <t>Сведения о начальной (максимальной) цене договора (цене лота) в руб. с НДС</t>
  </si>
  <si>
    <t xml:space="preserve"> Код по ОКВЭД2</t>
  </si>
  <si>
    <t>energotrans@evraz.com</t>
  </si>
  <si>
    <t>Закупка проводится только среди субъектов МСП да/нет</t>
  </si>
  <si>
    <t>МСП</t>
  </si>
  <si>
    <t>Всего закупок</t>
  </si>
  <si>
    <t>Процент</t>
  </si>
  <si>
    <t>Размещение в 2020 г.</t>
  </si>
  <si>
    <t>итого</t>
  </si>
  <si>
    <t>на 2021 год (январь-декабрь)</t>
  </si>
  <si>
    <t>Капитальный ремонт Т-1 ПС-12</t>
  </si>
  <si>
    <t>33.14</t>
  </si>
  <si>
    <t>43.21.10   33.20.50</t>
  </si>
  <si>
    <t>В соответствии с техническим заданием (ведомостью дефектов) и условиями договора, опыт аналогичных работ</t>
  </si>
  <si>
    <t>796</t>
  </si>
  <si>
    <t>шт</t>
  </si>
  <si>
    <t>Согласно закупочной документации</t>
  </si>
  <si>
    <t>65476000000</t>
  </si>
  <si>
    <t>Свердловская обл., г. Качканар</t>
  </si>
  <si>
    <t>Запрос оферт</t>
  </si>
  <si>
    <t>нет</t>
  </si>
  <si>
    <t>Свердловская обл., г. Нижний Тагил</t>
  </si>
  <si>
    <t>Капитальный ремонт балансной защиты фидеров связи ПС НТМК</t>
  </si>
  <si>
    <t xml:space="preserve">Капитальный ремонт здания АКБ ПС Прокатная </t>
  </si>
  <si>
    <t>Диагностическое обследование конструкций здания ПС Магнетитовая</t>
  </si>
  <si>
    <t>Диагностическое обследование конструкций здания ПС Аглофабрика</t>
  </si>
  <si>
    <t>Измерение сопротивления петли фаза-ноль</t>
  </si>
  <si>
    <t xml:space="preserve">Обследование заземляющих устройств опор ВЛ-110 кВ оп. </t>
  </si>
  <si>
    <t xml:space="preserve">Техническое обслуживание системы полной автоматической компенсации емкостных токов сетей 6-10 кВ ГПП-2, ГПП-4, ГПП-10. </t>
  </si>
  <si>
    <t>Техническое обслуживание регистраторов аварийных событий</t>
  </si>
  <si>
    <t>Реконструкция ПС 110/35/6 кВ "Коксовая"</t>
  </si>
  <si>
    <t>Реконструкция системы компенсации емкостных токов  ПС "Прокатная"</t>
  </si>
  <si>
    <t>Реконструкция системы телемеханизации подстанций, с внедрением СОТИАССО (ПС НТМК, ПС Доменная)</t>
  </si>
  <si>
    <t>Реконструкция ЗРУ-6 кВ ПС "Евстюниха"</t>
  </si>
  <si>
    <t>Реконструкция ПС "Горная" с организацией второго ввода 35 кВ</t>
  </si>
  <si>
    <t>72.20</t>
  </si>
  <si>
    <t>71.20; 72</t>
  </si>
  <si>
    <t>Оказание услуг по проведению хроматографического анализа трансформаторного масла</t>
  </si>
  <si>
    <t>Свердловская обл., г. Нижний Тагил, г. Качканар</t>
  </si>
  <si>
    <t>да</t>
  </si>
  <si>
    <t>Техническое обслуживание аккумуляторных батарей на ПС ЦСиП ВГОК; диагностика  (обслуживание) ПЗУ на ПС ЦСиП ВГОК; ТО ШУОТ, зарядно-выпрямительных устройств  ПС-2, 10, 14, 15, 17, 18</t>
  </si>
  <si>
    <t>02</t>
  </si>
  <si>
    <t>02.40.1</t>
  </si>
  <si>
    <t>41.20; 42.22</t>
  </si>
  <si>
    <t>41.10.10.000; 43.21.10</t>
  </si>
  <si>
    <t>Реконструкция системы АИИСКУЭ ЦСиП НТМК</t>
  </si>
  <si>
    <t>Расчистка охранных зон ВЛ ЦСиП Ванадий</t>
  </si>
  <si>
    <t>63.11</t>
  </si>
  <si>
    <t>63.11.11.000</t>
  </si>
  <si>
    <t>Информационные услуги</t>
  </si>
  <si>
    <t>В соответствии с условиями договора</t>
  </si>
  <si>
    <t>Согласно приложения к договору</t>
  </si>
  <si>
    <t>32431000000</t>
  </si>
  <si>
    <t>Кемеровская обл., г. Новокузнецк</t>
  </si>
  <si>
    <t>Единственный источник</t>
  </si>
  <si>
    <t>58.29</t>
  </si>
  <si>
    <t>58.29.50</t>
  </si>
  <si>
    <t xml:space="preserve">Поставка Лицензионного програмного обеспечения </t>
  </si>
  <si>
    <t>84.24</t>
  </si>
  <si>
    <t>84.24.1</t>
  </si>
  <si>
    <t>Охрана объектов</t>
  </si>
  <si>
    <t xml:space="preserve">В соответствии с пропускным и внутри объектовым режимом </t>
  </si>
  <si>
    <t>356</t>
  </si>
  <si>
    <t>час</t>
  </si>
  <si>
    <t>32000000000</t>
  </si>
  <si>
    <t xml:space="preserve">Кемеровская область </t>
  </si>
  <si>
    <t xml:space="preserve">нет </t>
  </si>
  <si>
    <t>Охрана объектов (с помощью ПЦН)</t>
  </si>
  <si>
    <t>43.21</t>
  </si>
  <si>
    <t>64.20.16.119</t>
  </si>
  <si>
    <t>Организация охранного видеонаблюдения на подстанциях</t>
  </si>
  <si>
    <t>02.20</t>
  </si>
  <si>
    <t xml:space="preserve">Оказание услуг по расчистка от древесно-кустарниковой растительности (ДКР) охранной зоны ВЛ </t>
  </si>
  <si>
    <t xml:space="preserve">В соответстии с техническим заданием и условиями договора:  иметь опыт работы , квалифицированный персонал, наличие производственной базы  </t>
  </si>
  <si>
    <t>В соответствии с Техническим заданием и условиями договора</t>
  </si>
  <si>
    <t>71.2</t>
  </si>
  <si>
    <t>Оказание услуг по диагностике энергетических комплексов (трансформаторов) на территории Кемеровской области</t>
  </si>
  <si>
    <t>71.12</t>
  </si>
  <si>
    <t xml:space="preserve">Оказание услуг по установлению охранных зон воздушных линий электропередач (ВЛ) и ПС </t>
  </si>
  <si>
    <t>В соответстии с техническим заданием и условиями договора:  иметь опыт работы , квалифицированный персонал.</t>
  </si>
  <si>
    <t>Кемеровская обл., г. Новокузнецк, пос. Елань, пос. Усково, пос. Ерунаково</t>
  </si>
  <si>
    <t>71.12.1</t>
  </si>
  <si>
    <t>Оказание услуг по комплексному обследованию  зданий, сооружений ЦРЭО, ЦСиП СП,ЦСиП РП на территории Кемеровской области</t>
  </si>
  <si>
    <t>В соответствии с требованиями ГОСТ 31937-2011, техническим заданием и условиями договора</t>
  </si>
  <si>
    <t>32431000000                32219000000</t>
  </si>
  <si>
    <t>01404000000</t>
  </si>
  <si>
    <t>Декабрь 2021</t>
  </si>
  <si>
    <t>Кемеровская область, г. Новокузнецк</t>
  </si>
  <si>
    <t>32431373000, 65401364000</t>
  </si>
  <si>
    <t>Запрос котировок</t>
  </si>
  <si>
    <t>86.90.4</t>
  </si>
  <si>
    <t>86.10</t>
  </si>
  <si>
    <t>В соответствии с требованиями ГОСТ, техническим заданием и условиями договора</t>
  </si>
  <si>
    <t>Кемеровская обл., г. Новокузнецк,Свердловская область, г. Нижний Тагил</t>
  </si>
  <si>
    <t>14.1</t>
  </si>
  <si>
    <t>14.12</t>
  </si>
  <si>
    <t>796, 839</t>
  </si>
  <si>
    <t>шт;компл</t>
  </si>
  <si>
    <t xml:space="preserve"> 65401364000, 32431373000</t>
  </si>
  <si>
    <t>26.51</t>
  </si>
  <si>
    <t>Поставка КИПиА</t>
  </si>
  <si>
    <t>В соответствии с техническим заданием</t>
  </si>
  <si>
    <t>32431373000</t>
  </si>
  <si>
    <t>27</t>
  </si>
  <si>
    <t>27.12</t>
  </si>
  <si>
    <t>Поставка реле</t>
  </si>
  <si>
    <t>23</t>
  </si>
  <si>
    <t>Поставка масла трансформаторного</t>
  </si>
  <si>
    <t>т</t>
  </si>
  <si>
    <t>Поставка телемеханики</t>
  </si>
  <si>
    <t>Конкурс</t>
  </si>
  <si>
    <t>шт.</t>
  </si>
  <si>
    <t>Согласно условий договора</t>
  </si>
  <si>
    <t>03403000000</t>
  </si>
  <si>
    <t>Свердловская область, г.Нижний Тагил</t>
  </si>
  <si>
    <t xml:space="preserve">Единственный источник </t>
  </si>
  <si>
    <t>86.21</t>
  </si>
  <si>
    <t>Услуги по проведению периодических медицинских осмотров работников Филиала (Управление, ЦСиП НТМК, ЦСиП ВГОК)</t>
  </si>
  <si>
    <t>Свердловская область, г. Нижний Тагил</t>
  </si>
  <si>
    <t>797</t>
  </si>
  <si>
    <t>Свердловская обл., г. Нижний Тагил, Кемеровская область, г. Новокузнецк</t>
  </si>
  <si>
    <t>20.30</t>
  </si>
  <si>
    <t>Поставка лакокрасочных материалов</t>
  </si>
  <si>
    <t>796, 112, 166</t>
  </si>
  <si>
    <t>шт, л, кг</t>
  </si>
  <si>
    <t>Поставка сиз от падения с высоты</t>
  </si>
  <si>
    <t>29.3</t>
  </si>
  <si>
    <t xml:space="preserve">Поставка Автозапчастей </t>
  </si>
  <si>
    <t>25</t>
  </si>
  <si>
    <t>25.73</t>
  </si>
  <si>
    <t>Поставка механизированного  инструмента</t>
  </si>
  <si>
    <t>839;796</t>
  </si>
  <si>
    <t>компл;шт</t>
  </si>
  <si>
    <t>26.20</t>
  </si>
  <si>
    <t>Поставка  оргтехники</t>
  </si>
  <si>
    <t>29.10.</t>
  </si>
  <si>
    <t>Поставка Автомобилей УАЗ, ГАЗ</t>
  </si>
  <si>
    <t>28.24.</t>
  </si>
  <si>
    <t>Поставка слесарного, ручного инструмента</t>
  </si>
  <si>
    <t>27.12.</t>
  </si>
  <si>
    <t>27.33</t>
  </si>
  <si>
    <t>Поставка запсных частей к низковольтному  оборудованию</t>
  </si>
  <si>
    <t>71.20</t>
  </si>
  <si>
    <t>71.20.1</t>
  </si>
  <si>
    <t>Комплексное обследование, планово-высотная съемка  крановых путей,  проверка и наладка приборов безопасности подъемных сооружений</t>
  </si>
  <si>
    <t>Согласно приложению к договору</t>
  </si>
  <si>
    <t xml:space="preserve"> 32431362</t>
  </si>
  <si>
    <t>33.14.1</t>
  </si>
  <si>
    <t>Оказание услуг по техническому обслуживанию и планово-предупредительному ремонту систем противопожарной защиты на объектах ООО «ЕвразЭнергоТранс» 
(территория Кемеровской области – Кузбасс)</t>
  </si>
  <si>
    <t>В соответствии с техническим заданием  и условиями договора</t>
  </si>
  <si>
    <t>Кемеровская область -Кузбасс, г. Новокузнецк, Центральный район</t>
  </si>
  <si>
    <t>86.10.1</t>
  </si>
  <si>
    <t>Услуги по проведению периодических медицинских осмотров работников Общества (Площадка строительного проката)</t>
  </si>
  <si>
    <t>792</t>
  </si>
  <si>
    <t>чел</t>
  </si>
  <si>
    <t>32431362</t>
  </si>
  <si>
    <t>Услуги по проведению периодических медицинских осмотров работников Общества (Площадка рельсового проката)</t>
  </si>
  <si>
    <t>32431373</t>
  </si>
  <si>
    <t>47.30</t>
  </si>
  <si>
    <t>47.30.10.000</t>
  </si>
  <si>
    <t xml:space="preserve">Поставка ГСМ для автомобилей, осуществляемая стационарными автозаправочными станциями </t>
  </si>
  <si>
    <t>Запрос цен</t>
  </si>
  <si>
    <t>29.10</t>
  </si>
  <si>
    <t>29.10.2</t>
  </si>
  <si>
    <t>Поставка автомобиля 4Х4</t>
  </si>
  <si>
    <t>49.41</t>
  </si>
  <si>
    <t>49.41.19</t>
  </si>
  <si>
    <t>Оказание услуг спецтехникой в Таштагольском районе</t>
  </si>
  <si>
    <t xml:space="preserve">Оказание услуг спецтехникой  </t>
  </si>
  <si>
    <t>Оказание услуг перевозки людей автобусом</t>
  </si>
  <si>
    <t xml:space="preserve">Поставка легкового автомобиля </t>
  </si>
  <si>
    <t>Поставка  серверного оборудования</t>
  </si>
  <si>
    <t>Поставка приборов КИПиА</t>
  </si>
  <si>
    <t>Свердловская область         г. Н.Тагил</t>
  </si>
  <si>
    <t>Поверка Средств измеререний г. Нижний Тагил Свердловской области</t>
  </si>
  <si>
    <t>Метрология и поверка СИ, проведение поверки средств измерений (Свердловская область).</t>
  </si>
  <si>
    <t>055</t>
  </si>
  <si>
    <t>Закупки бюджет 2021 г</t>
  </si>
  <si>
    <t>ЦСиП РП. ПС 220кВ КМК-1. Капитальный ремонт разъединителей 110 кВ</t>
  </si>
  <si>
    <t>В соответствии с техническим заданием (ведомостьюобъемов работ) и условиями договора: иметь свидетельство СРО, опыт работы по выполнению ремонтов</t>
  </si>
  <si>
    <t xml:space="preserve">ЦСиП РП. ПС 110 кВ Казская. Ремонт металлических козырьков, окраска металлоконструкций ОРУ-110 кВ </t>
  </si>
  <si>
    <t>Кемеровская обл., Таштагольский р-он</t>
  </si>
  <si>
    <t>ЕЭТ. ЦОПСАД. РП. Капитальный ремонт систем приёма передачи информации с поверкой средств СДТУ: ПС 220 кВ КМК-1, ПС 110 кВ Обогатительная, ПС 110 кВ Опорная -19, ПС 220кВ Опорная-9, Центральная ТЭЦ</t>
  </si>
  <si>
    <t>ПС 110 кВ Ульяновская. Капитальный ремонт трансформаторов напряжения 110 кВ (2шт.), разъединителей 110 кВ (2 шт.), системы освещения подстанции</t>
  </si>
  <si>
    <t>ОП-11 ЗСМК. Капитальный ремонт  трансформатора ТРДЦН-80000/110 кВ</t>
  </si>
  <si>
    <t>ЦРЭО РП. Капитальный ремонт шинопровода 6 кВ (замена опрорных и проходных изоляторов 6 кВ) и конструкций шинной галереи</t>
  </si>
  <si>
    <t>41.20.40.000</t>
  </si>
  <si>
    <t xml:space="preserve">ПС 220 кВ КМК-1. Капитальный ремонт наружного  ограждения ОРУ-110кВ, ОРУ-220кВ </t>
  </si>
  <si>
    <t xml:space="preserve">ПС 220 кВ КМК-1. Окраска металлоконструкций мачт освещения, выключателей  элегазовых  110 кВ, выключателей элегазовых 220 кВ, разъединителей 3х-фазных 220 кВ,разъединителей 1-фазных 220 кВ, трансформаторов тока 220 кВ </t>
  </si>
  <si>
    <t>ПС 220 кВ КМК-1. Капитальный ремонт трубопроводов пожарно-хозяйственного водовода, запорной арматуры, 4-х гидрантов, колодцев, емкостей пожаротушения.</t>
  </si>
  <si>
    <t>ЦСиП РП. ПС 110 кВ Зелёная. Капитальный ремонт фундаментов здания, мачт освещения, оборудования ОРУ-110 кВ.</t>
  </si>
  <si>
    <t>32443000000</t>
  </si>
  <si>
    <t>ЦСиП РП. ВЛ-110 кВ "Еланская-Хвостохранилище". Капитальный ремонт фундаментов (гидроизоляция), окраска металлоконструкций , ремонт металлоконструкций опор</t>
  </si>
  <si>
    <t xml:space="preserve">ЦРЭО РП. Здание АБК. Капитальный ремонт металлической кровли </t>
  </si>
  <si>
    <t>ЦРЭО РП. Здание теплой стоянки. Капитальный ремонт пожарного и холодного водопровода, канализации, отопления, внутренних помещений</t>
  </si>
  <si>
    <t>ЦРЭО СП. Склад-гараж. Капитальный ремонт системы отопления, освещения, внутренних помещений, ворот.</t>
  </si>
  <si>
    <t>ЦСиП СП. ОП-3 ЗСМК. Здание трансформаторов. Капитальный ремонт здания подстанции наружние работы (ремонт металлической кровли, пожарной лестницы, окраска металлоконструкций здания).</t>
  </si>
  <si>
    <t>ОП-19. Капитальный ремонт сооружений ОРУ-110 кВ</t>
  </si>
  <si>
    <t xml:space="preserve"> ЦРЭО РП. Кабельный тоннель 6 кВ (подземный) от ОП-6 НКМК.Капитальный ремонт сооружений вентиляционных шахт и помещений шинных тоннелей 6 кВ</t>
  </si>
  <si>
    <t>ЦРЭО РП. Кабельный тоннель 6 кВ КП-2 - ПС-20. Капитальный ремонт стен, кровли, системы освещения</t>
  </si>
  <si>
    <t xml:space="preserve">ПС 110 кВ Ульяновская. Капитальный ремонт ограждения подстанции </t>
  </si>
  <si>
    <t>ПС 110 кВ Хвостохранилище. Капитальный ремонт здания подстанции (внутренние и наружные работы)</t>
  </si>
  <si>
    <t>ЦСиП РП. ОП-3 НКМК. Капитальный ремонт мягкой кровли, фасада здания, внутренних помещений</t>
  </si>
  <si>
    <t>Размещение в 2021 г.</t>
  </si>
  <si>
    <t>Поставка оборудования пожарного</t>
  </si>
  <si>
    <t>330263050</t>
  </si>
  <si>
    <t>28.99</t>
  </si>
  <si>
    <t>Код по ОКПД2</t>
  </si>
  <si>
    <t>Капитальный ремонт ЗРУ 6 кВ ПС НТМК Ф 1,2 ПС 10А</t>
  </si>
  <si>
    <t>62.01</t>
  </si>
  <si>
    <t>Обновление ПО "Энергосфера"</t>
  </si>
  <si>
    <t>46.69.5</t>
  </si>
  <si>
    <t>Поставка устройства синхронизации времени</t>
  </si>
  <si>
    <t>65401364000</t>
  </si>
  <si>
    <t>Управление. г.Новокузнецк. Капитальный ремонт мягкой кровли,системы отопления, внутренних помещений</t>
  </si>
  <si>
    <t>41.20</t>
  </si>
  <si>
    <t>41.10</t>
  </si>
  <si>
    <t>Строительство нового РП-6 кВ со строительством кабельной эстакады 6 кВ от ОП-3 НКМК</t>
  </si>
  <si>
    <t>Реконструкция ПС 110/6 кВ ОП-4 НКМК</t>
  </si>
  <si>
    <t>Реконструкция  ПС 6 кВ № 9 НКМК</t>
  </si>
  <si>
    <t xml:space="preserve">Реконструкция ОРУ-110 кВ ПС 110/10 кВ ОП-6 ЗСМК </t>
  </si>
  <si>
    <t>Реконструкция ПС 110/6 кВ «Казская-110» (перевод  ДОФ 1 (яч.4) и ДОФ2 (яч.9))</t>
  </si>
  <si>
    <t>Поставка кабельно-проводниковой продукции</t>
  </si>
  <si>
    <t>27.90</t>
  </si>
  <si>
    <t>Поставка трансформатора ОП-6 (Реконструкция ОРУ-110 кВ ПС 110/10 кВ ОП-6 ЗСМК )</t>
  </si>
  <si>
    <t>25.99</t>
  </si>
  <si>
    <t>17.12</t>
  </si>
  <si>
    <t>Офисная бумага</t>
  </si>
  <si>
    <t>_</t>
  </si>
  <si>
    <t>69.20</t>
  </si>
  <si>
    <t xml:space="preserve"> 69.20.2;
69.20.3</t>
  </si>
  <si>
    <t>Ведение бухгалтерского и налогового учета</t>
  </si>
  <si>
    <t>32431373000,
 65401364000</t>
  </si>
  <si>
    <t>Кемеровская область, г. Новокузнецк,
Свердловская обл., г. Нижний Тагил</t>
  </si>
  <si>
    <t>Капитальный ремонт шинопроводов №1, 2 от ПС-4 до РУ-6 кВ №425</t>
  </si>
  <si>
    <t>Поставка изоляторов(ВЛ-110)</t>
  </si>
  <si>
    <t xml:space="preserve"> 65401364000,</t>
  </si>
  <si>
    <t>27.40</t>
  </si>
  <si>
    <t xml:space="preserve">Поставка светотехники </t>
  </si>
  <si>
    <t>Поставка спецодежды для защиты от термических рисков электрической дуги</t>
  </si>
  <si>
    <t>Поставка специальной обуви</t>
  </si>
  <si>
    <t>ВЛ-110 кВ "Еланская-Хвостохранилище". Капитальный ремонт подвесной изоляции</t>
  </si>
  <si>
    <t>В соответствии с техническим заданием (перечень работ, задание на проектированием) и условиями договора: иметь свидетельство СРО, опыт работы по выполнению реконструкции</t>
  </si>
  <si>
    <t>32431000000, 32443000000</t>
  </si>
  <si>
    <t>ВЛ-110 кВ "Темирская-Казская". Капитальный ремонт фундаментов (гидроизоляция)</t>
  </si>
  <si>
    <t>Кемеровская обл., Ташгольский р-он</t>
  </si>
  <si>
    <t xml:space="preserve">ЦРЭО СП. Капитальный ремонт кабельной линии 10 кВ от ОП-2 до РП-21, Т- 2 c частичной заменой кабеля 10 кВ </t>
  </si>
  <si>
    <t xml:space="preserve">ОП-4 ЗСМК. Капитальный ремонт  вспомогательного оборудования ОРУ-110кВ (клеммные шкафы трансформаторов напряжения, трансформаторов тока, выключателей и разъединителей 110 кВ), электрокабельные лотки, окраска металоконструкций ОРУ </t>
  </si>
  <si>
    <t>Питьевая бутилированная вода</t>
  </si>
  <si>
    <t>л</t>
  </si>
  <si>
    <t>Автотранспортные услуги</t>
  </si>
  <si>
    <t>В соответствии с требованиями ГОСТ,  условиями договора</t>
  </si>
  <si>
    <t>Согласно спецификации  к договору</t>
  </si>
  <si>
    <t>65448000000</t>
  </si>
  <si>
    <t xml:space="preserve">Поставка спецодежды и СИЗ </t>
  </si>
  <si>
    <t>36.00</t>
  </si>
  <si>
    <t>52.2</t>
  </si>
  <si>
    <t xml:space="preserve">Приобретение путевок в Санаторий Барнаульский на оздоровление работников Общества в соответствии с Коллективным договором </t>
  </si>
  <si>
    <t xml:space="preserve">Приобретение путевок в Санаторий Таврия на оздоровление работников Общества в соответствии с Коллективным договором </t>
  </si>
  <si>
    <t xml:space="preserve">Приобретение путевок Сибиряк на оздоровление работников Общества в соответствии с Коллективным договором </t>
  </si>
  <si>
    <t xml:space="preserve">Приобретение путевок в санаторий Кедровый бор на оздоровление работников Общества в соответствии с Коллективным договором </t>
  </si>
  <si>
    <t xml:space="preserve">Приобретение путевок оздоровительный центр Орбита-1 на оздоровление работников Общества в соответствии с Коллективным договором </t>
  </si>
  <si>
    <t>Приобретение путевок на санаторно-курортное лечение работников и их детей филиала ООО "ЕвразЭнергоТранс" в г.Н.Тагил с ЧУ "СП "Леневка"</t>
  </si>
  <si>
    <t>65232000023</t>
  </si>
  <si>
    <t>Приобретение путевок на санаторно-курортное лечение работников и их детей филиала ООО "ЕвразЭнергоТранс" в г.Н.Тагил с ООО МЦМиР "Курорт Увильды"</t>
  </si>
  <si>
    <t>75206860009</t>
  </si>
  <si>
    <t>Приобретение путевок на санаторно-курортное лечение работников и их детей филиала ООО "ЕвразЭнергоТранс" в г.Н.Тагил с АО "Санаторий "БФО"</t>
  </si>
  <si>
    <t>Свердловская область, г.Нижний Тагил
Кемеровская область, г.Новокузнецк</t>
  </si>
  <si>
    <t>Приобретение путевок на санаторно-курортное лечение работников и их детей филиала ООО "ЕвразЭнергоТранс" в г.Н.Тагил с ООО "МСЧ "Ванадий" (СП "Зеленый мыс")</t>
  </si>
  <si>
    <t>55.20</t>
  </si>
  <si>
    <t>55.20.11</t>
  </si>
  <si>
    <t>Приобретение путевок на оздоровление детей работников филиала ООО "ЕвразЭнергоТранс" в г.Н-Тагил с АО "ЕВРАЗ НТМК" (ДОК "Баранчинские огоньки")</t>
  </si>
  <si>
    <t>65476382000</t>
  </si>
  <si>
    <t>Приобретение путевок на оздоровление детей работников филиала ООО "ЕвразЭнергоТранс" в г.Н-Тагил с МАУ "ДОК "Звездный"</t>
  </si>
  <si>
    <t>65232852006</t>
  </si>
  <si>
    <t>Приобретение путевок на оздоровление детей работников филиала ООО "ЕвразЭнергоТранс" в г.Н-Тагил с МАУ "ЦОО и ОД" (ЗОЛ "Уральский огонек")</t>
  </si>
  <si>
    <t>65476374000</t>
  </si>
  <si>
    <t>Приобретение путевок на оздоровление детей работников филиала ООО "ЕвразЭнергоТранс" в г.Н-Тагил с ООО "Рембыткомплекс" (ОЛ "Чайка")</t>
  </si>
  <si>
    <t>ЦРЭО СП. Капитальный ремонт кабельной линии 10 кВ от ОП-2 яч.42 до РП-24 яч. 2-9 ввод №2 c частичной заменой кабеля 10 кВ</t>
  </si>
  <si>
    <t>Ремонт кровли Хлебозаводская 2Б,2Б/1,2Б/2.</t>
  </si>
  <si>
    <t>Капитальный ремонт  РУ-6 кВ №431 (яч. 17), РУ-6 кВ №816 (яч. 29, 34, 4, 17), ПС-11 (яч. 4, 14)</t>
  </si>
  <si>
    <t>Капитальный ремонт непроизводственных помещений ЦСиП ВГОК</t>
  </si>
  <si>
    <t>Капитальный ремонт непроизводственных помещений ЦСиП НТМК</t>
  </si>
  <si>
    <t>Капитальный ремонт непроизводственных помещений ЦСиП Ванадий</t>
  </si>
  <si>
    <t>71.20.7</t>
  </si>
  <si>
    <t>71.20.11</t>
  </si>
  <si>
    <t>Услуги по проведению специальной оценки условий труда на рабочих местах ЦСиП НТМК, ЦСиП Ванадий, ЦСиП ВГОК, Управления</t>
  </si>
  <si>
    <t>Свердловская область, г. Нижний Тагил, г. Качканар</t>
  </si>
  <si>
    <t>Поставка  клемных шкафов ОП-4</t>
  </si>
  <si>
    <t>ЕИ</t>
  </si>
  <si>
    <t>27.20</t>
  </si>
  <si>
    <t xml:space="preserve">Банки для аккумуляторной батареи Sprinter P12V1575, технология AGM, </t>
  </si>
  <si>
    <t>31.01.1</t>
  </si>
  <si>
    <t>Стол диспетчерский</t>
  </si>
  <si>
    <t>"      "</t>
  </si>
  <si>
    <t>2021 г.</t>
  </si>
  <si>
    <t>(дата утверждения)</t>
  </si>
  <si>
    <t>Поставка спецодежды для защиты от термических рисков электрической дуги (костюм летний)</t>
  </si>
  <si>
    <t>Поставка спецодежды для защиты от термических рисков электрической дуги (костюм зимний)</t>
  </si>
  <si>
    <t>Поставка спецодежды для защиты от термических рисков электрической дуги (куртка-накидка)</t>
  </si>
  <si>
    <t>Поставка спецодежды для защиты от термических рисков электрической дуги (куртка-рубашка)</t>
  </si>
  <si>
    <t>Поставка спецодежды для защиты от термических рисков электрической дуги (подшлемник летний)</t>
  </si>
  <si>
    <t>Поставка спецодежды для защиты от термических рисков электрической дуги (подшлемник зимний)</t>
  </si>
  <si>
    <t>Поставка спецодежды для защиты от термических рисков электрической дуги (фуфайка-свитер)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</si>
</sst>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mmmm\ yyyy;@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1"/>
      <color theme="1"/>
      <name val="Calibri"/>
      <family val="2"/>
      <scheme val="minor"/>
    </font>
    <font>
      <sz val="10"/>
      <name val="Franklin Gothic Book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4"/>
      <name val="Franklin Gothic Book"/>
      <family val="2"/>
      <charset val="204"/>
    </font>
    <font>
      <sz val="11"/>
      <name val="Times New Roman"/>
      <family val="1"/>
      <charset val="204"/>
    </font>
    <font>
      <sz val="11"/>
      <name val="Franklin Gothic Book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trike/>
      <sz val="12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02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0" fillId="0" borderId="1" xfId="14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28" applyFont="1" applyBorder="1"/>
    <xf numFmtId="0" fontId="0" fillId="0" borderId="1" xfId="0" applyBorder="1"/>
    <xf numFmtId="0" fontId="13" fillId="0" borderId="1" xfId="0" applyFont="1" applyBorder="1"/>
    <xf numFmtId="164" fontId="0" fillId="0" borderId="1" xfId="14" applyFont="1" applyBorder="1"/>
    <xf numFmtId="0" fontId="14" fillId="0" borderId="1" xfId="0" applyFont="1" applyBorder="1"/>
    <xf numFmtId="4" fontId="0" fillId="0" borderId="1" xfId="0" applyNumberFormat="1" applyBorder="1"/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4" fontId="0" fillId="0" borderId="0" xfId="14" applyFont="1"/>
    <xf numFmtId="4" fontId="15" fillId="0" borderId="1" xfId="0" applyNumberFormat="1" applyFont="1" applyBorder="1"/>
    <xf numFmtId="165" fontId="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7" fillId="2" borderId="1" xfId="14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" xfId="26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29" applyFont="1" applyFill="1" applyBorder="1" applyAlignment="1">
      <alignment vertical="center" wrapText="1"/>
    </xf>
    <xf numFmtId="4" fontId="7" fillId="2" borderId="1" xfId="27" applyNumberFormat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" fontId="7" fillId="2" borderId="1" xfId="27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6" fillId="2" borderId="21" xfId="0" applyNumberFormat="1" applyFont="1" applyFill="1" applyBorder="1" applyAlignment="1">
      <alignment vertical="center" wrapText="1"/>
    </xf>
    <xf numFmtId="0" fontId="7" fillId="2" borderId="21" xfId="26" applyNumberFormat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26" applyNumberFormat="1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 wrapText="1"/>
    </xf>
    <xf numFmtId="4" fontId="7" fillId="2" borderId="1" xfId="27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2" fillId="0" borderId="0" xfId="0" applyFont="1" applyAlignment="1">
      <alignment horizontal="center"/>
    </xf>
  </cellXfs>
  <cellStyles count="30">
    <cellStyle name="Обычный" xfId="0" builtinId="0"/>
    <cellStyle name="Обычный 10" xfId="1"/>
    <cellStyle name="Обычный 10 2" xfId="17"/>
    <cellStyle name="Обычный 10 3" xfId="2"/>
    <cellStyle name="Обычный 10 6" xfId="25"/>
    <cellStyle name="Обычный 2" xfId="3"/>
    <cellStyle name="Обычный 2 2" xfId="4"/>
    <cellStyle name="Обычный 2 2 2" xfId="18"/>
    <cellStyle name="Обычный 2 3" xfId="5"/>
    <cellStyle name="Обычный 2 3 2" xfId="6"/>
    <cellStyle name="Обычный 2 3 2 2" xfId="19"/>
    <cellStyle name="Обычный 3" xfId="7"/>
    <cellStyle name="Обычный 3 2" xfId="20"/>
    <cellStyle name="Обычный 4" xfId="8"/>
    <cellStyle name="Обычный 4 2" xfId="21"/>
    <cellStyle name="Обычный 5" xfId="9"/>
    <cellStyle name="Обычный 5 2" xfId="22"/>
    <cellStyle name="Обычный 6" xfId="10"/>
    <cellStyle name="Обычный 6 2" xfId="23"/>
    <cellStyle name="Обычный_Бюджет ЕЭТ 2012_Приказ_Приложение 2 (формы)" xfId="26"/>
    <cellStyle name="Обычный_КГОК то 2012 (23.09.2011)" xfId="27"/>
    <cellStyle name="Обычный_техобслуживание_ВГОК титулы 2013 испр 3 испр общ.1" xfId="29"/>
    <cellStyle name="Процентный" xfId="28" builtinId="5"/>
    <cellStyle name="Стиль 1" xfId="11"/>
    <cellStyle name="Стиль 1 2" xfId="12"/>
    <cellStyle name="Стиль 1_Отчёт о выполнении закупок  и тех.заданий по ГКПЗ  2010г. ОУС от 10.11.10" xfId="13"/>
    <cellStyle name="Финансовый" xfId="14" builtinId="3"/>
    <cellStyle name="Финансовый 2" xfId="15"/>
    <cellStyle name="Финансовый 2 2" xfId="16"/>
    <cellStyle name="Финансовый 2 2 2" xfId="24"/>
  </cellStyles>
  <dxfs count="0"/>
  <tableStyles count="0" defaultTableStyle="TableStyleMedium2" defaultPivotStyle="PivotStyleLight16"/>
  <colors>
    <mruColors>
      <color rgb="FFFF99CC"/>
      <color rgb="FFDA9694"/>
      <color rgb="FF622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0;&#1086;&#1085;&#1089;&#1086;&#1083;&#1080;&#1076;&#1080;&#1088;&#1086;&#1074;&#1072;&#1085;&#1085;&#1072;&#1103;%20&#1082;&#1086;&#1088;&#1088;&#1077;&#1082;&#1090;&#1080;&#1088;&#1086;&#1074;&#1082;&#1072;%20&#1043;&#1050;&#1055;&#1047;%202011-2012%20&#1044;&#1054;&#1058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DOCUME~1\lenaar\LOCALS~1\Temp\Xl000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42;&#1085;&#1091;&#1090;&#1088;&#1077;&#1085;&#1085;&#1080;&#1077;\&#1054;&#1052;&#1058;&#1054;\2011%20&#1075;\&#1055;&#1080;&#1089;&#1100;&#1084;&#1072;%20&#1085;&#1072;%20&#1062;&#1047;&#1054;\22.12.2011&#1075;\&#1055;&#1088;&#1080;&#1083;&#1086;&#1078;&#1077;&#1085;&#1080;&#1077;%20&#8470;1%20&#1082;%20&#1087;&#1080;&#1089;&#1100;&#1084;&#1091;%20&#1085;&#1072;%20&#1062;&#1047;&#1054;%20&#1086;&#1090;%20%2022.12.2011&#1075;.%20&#1043;&#1050;&#1055;&#1047;-&#1050;&#1086;&#1075;&#1085;&#1086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2;&#1072;&#1087;&#1080;&#1090;&#1072;&#1083;&#1100;&#1085;&#1086;&#1075;&#1086;%20&#1089;&#1090;&#1088;&#1086;&#1080;&#1090;&#1077;&#1083;&#1100;&#1089;&#1090;&#1074;&#1072;/&#1057;&#1055;&#1050;/!2012/2012%20&#1058;&#1047;%20&#1074;%20&#1088;&#1072;&#1073;&#1086;&#1090;&#1077;/&#1055;&#1080;&#1089;&#1100;&#1084;&#1072;/&#1050;&#1086;&#1088;&#1088;&#1077;&#1082;&#1090;&#1080;&#1088;&#1086;&#1074;&#1082;&#1080;%20&#1043;&#1050;&#1055;&#1047;/&#1042;&#1082;&#1083;%20&#1074;%20&#1043;&#1050;&#1055;&#1047;%205%20&#1086;&#1073;&#1098;&#1077;&#1082;&#1090;&#1086;&#1074;/&#1055;&#1088;&#1080;&#1083;&#1086;&#1078;&#1077;&#1085;&#1080;&#1077;%20&#1050;&#1086;&#1088;&#1088;%20&#1043;&#1050;&#1055;&#1047;%20-%202011%20&#1087;&#1086;&#1076;%202012%20(5%20&#1086;&#1073;&#1098;&#1077;&#1082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aakulov\Local%20Settings\Temporary%20Internet%20Files\Content.Outlook\P144Y078\&#1055;&#1088;&#1080;&#1083;&#1086;&#1078;&#1077;&#1085;&#1080;&#1077;%20&#1080;&#1079;&#1084;&#1077;&#1085;&#1077;&#1085;&#1080;&#1077;%20&#1082;%20%20&#1043;&#1050;&#1055;&#1047;%202011%20&#1085;&#1072;%202012%20&#1086;&#1093;&#1088;&#1072;&#1085;&#1072;%2087%20&#1088;%20&#1095;&#1077;&#1083;%20&#1095;&#1072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76;&#1080;&#1090;\&#1042;&#1085;&#1091;&#1090;&#1088;&#1077;&#1085;&#1085;&#1080;&#1077;\&#1054;&#1073;&#1097;&#1080;&#1077;%20&#1076;&#1086;&#1082;&#1091;&#1084;&#1077;&#1085;&#1090;&#1099;\_&#1059;&#1087;&#1088;&#1072;&#1074;&#1083;&#1077;&#1085;&#1080;&#1077;%20&#1076;&#1077;&#1103;&#1090;&#1077;&#1083;&#1100;&#1085;&#1086;&#1089;&#1090;&#1100;&#1102;%20&#1044;&#1048;&#1058;\&#1043;&#1050;&#1055;&#1047;\&#1043;&#1050;&#1055;&#1047;%202012\&#1044;&#1072;&#1085;&#1085;&#1099;&#1077;%20&#1076;&#1083;&#1103;%20&#1092;&#1086;&#1088;&#1084;&#1080;&#1088;&#1086;&#1074;&#1072;&#1085;&#1080;&#1103;%20&#1043;&#1050;&#1055;&#1047;%202012\&#1055;&#1077;&#1088;&#1084;&#1101;&#1085;&#1077;&#1088;&#1075;&#1086;\&#1043;&#1055;&#1047;_2012_&#1059;&#1048;&#1058;_&#1055;&#1069;_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Mikryukova-aa.IA\Local%20Settings\Temporary%20Internet%20Files\Content.Outlook\Y4OUJDTH\&#1058;&#1072;&#1083;&#1069;&#1057;%20&#1055;&#1088;&#1086;&#1077;&#1082;&#1090;%20&#1043;&#1050;&#1055;&#104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под 2012"/>
      <sheetName val="2012"/>
      <sheetName val="Лист2"/>
      <sheetName val="Лист3"/>
      <sheetName val="Лист4"/>
      <sheetName val="Лист5"/>
      <sheetName val="Лист6"/>
      <sheetName val="Лист7"/>
      <sheetName val="Лист8"/>
      <sheetName val="ИТ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ПС</v>
          </cell>
        </row>
        <row r="10">
          <cell r="D10" t="str">
            <v>М2</v>
          </cell>
        </row>
        <row r="11">
          <cell r="D11" t="str">
            <v>КЛ</v>
          </cell>
        </row>
        <row r="12">
          <cell r="D12" t="str">
            <v>М</v>
          </cell>
        </row>
        <row r="13">
          <cell r="D13" t="str">
            <v>Здания</v>
          </cell>
        </row>
        <row r="14">
          <cell r="D14" t="str">
            <v>Пог. М.</v>
          </cell>
        </row>
        <row r="15">
          <cell r="D15" t="str">
            <v>Ячейка</v>
          </cell>
        </row>
        <row r="16">
          <cell r="D16" t="str">
            <v>Тыс.</v>
          </cell>
        </row>
        <row r="17">
          <cell r="D17" t="str">
            <v>Тыс. руб.</v>
          </cell>
        </row>
        <row r="18">
          <cell r="D18" t="str">
            <v>Руб.</v>
          </cell>
        </row>
        <row r="19">
          <cell r="D19" t="str">
            <v>Т.у.</v>
          </cell>
        </row>
        <row r="20">
          <cell r="D20" t="str">
            <v>Га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кг</v>
          </cell>
        </row>
        <row r="27">
          <cell r="D27" t="str">
            <v>Тонна</v>
          </cell>
        </row>
        <row r="28">
          <cell r="D28" t="str">
            <v>Услуга</v>
          </cell>
        </row>
        <row r="29">
          <cell r="D29" t="str">
            <v>маш/час</v>
          </cell>
        </row>
        <row r="30">
          <cell r="D30" t="str">
            <v>летный час</v>
          </cell>
        </row>
        <row r="31">
          <cell r="D31" t="str">
            <v>литр</v>
          </cell>
        </row>
      </sheetData>
      <sheetData sheetId="6"/>
      <sheetData sheetId="7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кГ</v>
          </cell>
        </row>
        <row r="10">
          <cell r="D10" t="str">
            <v>ПС</v>
          </cell>
        </row>
        <row r="11">
          <cell r="D11" t="str">
            <v>М2</v>
          </cell>
        </row>
        <row r="12">
          <cell r="D12" t="str">
            <v>КЛ</v>
          </cell>
        </row>
        <row r="13">
          <cell r="D13" t="str">
            <v>М</v>
          </cell>
        </row>
        <row r="14">
          <cell r="D14" t="str">
            <v>Здания</v>
          </cell>
        </row>
        <row r="15">
          <cell r="D15" t="str">
            <v>Пог. М.</v>
          </cell>
        </row>
        <row r="16">
          <cell r="D16" t="str">
            <v>Ячейка</v>
          </cell>
        </row>
        <row r="17">
          <cell r="D17" t="str">
            <v>Тыс.</v>
          </cell>
        </row>
        <row r="18">
          <cell r="D18" t="str">
            <v>Тыс. руб.</v>
          </cell>
        </row>
        <row r="19">
          <cell r="D19" t="str">
            <v>Руб.</v>
          </cell>
        </row>
        <row r="20">
          <cell r="D20" t="str">
            <v>Т.у.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Тонна</v>
          </cell>
        </row>
        <row r="27">
          <cell r="D27" t="str">
            <v>Услуга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  <row r="4">
          <cell r="A4" t="str">
            <v>Реконструкция и техперевооружение электросетевых объектов</v>
          </cell>
        </row>
        <row r="5">
          <cell r="A5" t="str">
            <v>Энергоремонтное (ремонтное) производство, техническое обслуживание</v>
          </cell>
        </row>
        <row r="6">
          <cell r="A6" t="str">
            <v>ИТ-закупки</v>
          </cell>
        </row>
        <row r="7">
          <cell r="A7" t="str">
            <v>НИОКР</v>
          </cell>
        </row>
        <row r="8">
          <cell r="A8" t="str">
            <v>Консультационные услуги</v>
          </cell>
        </row>
        <row r="9">
          <cell r="A9" t="str">
            <v>Услуги оценщиков</v>
          </cell>
        </row>
        <row r="10">
          <cell r="A10" t="str">
            <v>Прочие закупки</v>
          </cell>
        </row>
      </sheetData>
      <sheetData sheetId="2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</v>
          </cell>
        </row>
      </sheetData>
      <sheetData sheetId="3">
        <row r="3">
          <cell r="A3" t="str">
            <v xml:space="preserve">ОК </v>
          </cell>
          <cell r="B3" t="str">
            <v>Холдинг МРСК</v>
          </cell>
          <cell r="C3" t="str">
            <v>B2B-Energo</v>
          </cell>
        </row>
        <row r="4">
          <cell r="A4" t="str">
            <v>ЗК</v>
          </cell>
          <cell r="B4" t="str">
            <v xml:space="preserve">  Сетевые ДЗО</v>
          </cell>
          <cell r="C4" t="str">
            <v>Неэлектронная</v>
          </cell>
        </row>
        <row r="5">
          <cell r="A5" t="str">
            <v xml:space="preserve">ОЗЦ </v>
          </cell>
          <cell r="B5" t="str">
            <v xml:space="preserve">    ОАО "МРСК ЦЕНТРА"</v>
          </cell>
        </row>
        <row r="6">
          <cell r="A6" t="str">
            <v>ЗЗЦ</v>
          </cell>
          <cell r="B6" t="str">
            <v xml:space="preserve">      МРСК Центра (ИА)</v>
          </cell>
        </row>
        <row r="7">
          <cell r="A7" t="str">
            <v>ОЗП</v>
          </cell>
          <cell r="B7" t="str">
            <v xml:space="preserve">      Белгородэнерго (филиал)</v>
          </cell>
        </row>
        <row r="8">
          <cell r="A8" t="str">
            <v>ЗЗП</v>
          </cell>
          <cell r="B8" t="str">
            <v xml:space="preserve">      Брянскэнерго (филиал)</v>
          </cell>
        </row>
        <row r="9">
          <cell r="A9" t="str">
            <v>ОКП</v>
          </cell>
          <cell r="B9" t="str">
            <v xml:space="preserve">      Воронежэнерго (филиал)</v>
          </cell>
        </row>
        <row r="10">
          <cell r="A10" t="str">
            <v>ЗКП</v>
          </cell>
          <cell r="B10" t="str">
            <v xml:space="preserve">      Костромаэнерго (филиал)</v>
          </cell>
        </row>
        <row r="11">
          <cell r="A11" t="str">
            <v>ЕИ</v>
          </cell>
          <cell r="B11" t="str">
            <v xml:space="preserve">      Курскэнерго (филиал)</v>
          </cell>
        </row>
        <row r="12">
          <cell r="A12" t="str">
            <v xml:space="preserve">ЕИ(по результат.несостоявшихся открытых процедур) </v>
          </cell>
          <cell r="B12" t="str">
            <v xml:space="preserve">      Липецкэнерго (филиал)</v>
          </cell>
        </row>
        <row r="13">
          <cell r="B13" t="str">
            <v xml:space="preserve">      Орелэнерго (филиал)</v>
          </cell>
        </row>
        <row r="14">
          <cell r="B14" t="str">
            <v xml:space="preserve">      Смоленскэнерго (филиал)</v>
          </cell>
        </row>
        <row r="15">
          <cell r="B15" t="str">
            <v xml:space="preserve">      Тамбовэнерго (филиал)</v>
          </cell>
        </row>
        <row r="16">
          <cell r="B16" t="str">
            <v xml:space="preserve">      Тверьэнерго (филиал)</v>
          </cell>
        </row>
        <row r="17">
          <cell r="B17" t="str">
            <v xml:space="preserve">      Ярэнерго (филиал)</v>
          </cell>
        </row>
        <row r="18">
          <cell r="B18" t="str">
            <v xml:space="preserve">    ОАО "МРСК СЕВЕРО-ЗАПАДА"</v>
          </cell>
        </row>
        <row r="19">
          <cell r="B19" t="str">
            <v xml:space="preserve">      МРСК Северо-Запада (ИА)</v>
          </cell>
        </row>
        <row r="20">
          <cell r="B20" t="str">
            <v xml:space="preserve">      Архэнерго (филиал)</v>
          </cell>
        </row>
        <row r="21">
          <cell r="B21" t="str">
            <v xml:space="preserve">      Вологдаэнерго (филиал)</v>
          </cell>
        </row>
        <row r="22">
          <cell r="B22" t="str">
            <v xml:space="preserve">      Карелэнерго (филиал)</v>
          </cell>
        </row>
        <row r="23">
          <cell r="B23" t="str">
            <v xml:space="preserve">      Колэнерго (филиал)</v>
          </cell>
        </row>
        <row r="24">
          <cell r="B24" t="str">
            <v xml:space="preserve">      Комиэнерго (филиал)</v>
          </cell>
        </row>
        <row r="25">
          <cell r="B25" t="str">
            <v xml:space="preserve">      Новгородэнерго (филиал)</v>
          </cell>
        </row>
        <row r="26">
          <cell r="B26" t="str">
            <v xml:space="preserve">      Псковэнерго (филиал)</v>
          </cell>
        </row>
        <row r="27">
          <cell r="B27" t="str">
            <v xml:space="preserve">    ОАО "МРСК УРАЛА"</v>
          </cell>
        </row>
        <row r="28">
          <cell r="B28" t="str">
            <v xml:space="preserve">      МРСК Урала (филиалы)</v>
          </cell>
        </row>
        <row r="29">
          <cell r="B29" t="str">
            <v xml:space="preserve">        МРСК Урала (ИА)</v>
          </cell>
        </row>
        <row r="30">
          <cell r="B30" t="str">
            <v xml:space="preserve">        Пермэнерго (филиал)</v>
          </cell>
        </row>
        <row r="31">
          <cell r="B31" t="str">
            <v xml:space="preserve">        Свердловэнерго (филиал)</v>
          </cell>
        </row>
        <row r="32">
          <cell r="B32" t="str">
            <v xml:space="preserve">        Челябэнерго (филиал)</v>
          </cell>
        </row>
        <row r="33">
          <cell r="B33" t="str">
            <v xml:space="preserve">      МРСК Урала (РСК )</v>
          </cell>
        </row>
        <row r="34">
          <cell r="B34" t="str">
            <v xml:space="preserve">        ОАО "Курганэнерго"</v>
          </cell>
        </row>
        <row r="35">
          <cell r="B35" t="str">
            <v xml:space="preserve">        ОАО "Екатеринбург.электросетевая компания"</v>
          </cell>
        </row>
        <row r="36">
          <cell r="B36" t="str">
            <v xml:space="preserve">    ОАО "МРСК ВОЛГИ"</v>
          </cell>
        </row>
        <row r="37">
          <cell r="B37" t="str">
            <v xml:space="preserve">      МРСК Волги (ИА)</v>
          </cell>
        </row>
        <row r="38">
          <cell r="B38" t="str">
            <v xml:space="preserve">      Самарские распределительные сети (филиал)</v>
          </cell>
        </row>
        <row r="39">
          <cell r="B39" t="str">
            <v xml:space="preserve">      Саратовские распределительные сети (филиал)</v>
          </cell>
        </row>
        <row r="40">
          <cell r="B40" t="str">
            <v xml:space="preserve">      Ульяновские распределительные сети (филиал)</v>
          </cell>
        </row>
        <row r="41">
          <cell r="B41" t="str">
            <v xml:space="preserve">      Мордовэнерго (филиал)</v>
          </cell>
        </row>
        <row r="42">
          <cell r="B42" t="str">
            <v xml:space="preserve">      Оренбургэнерго (филиал)</v>
          </cell>
        </row>
        <row r="43">
          <cell r="B43" t="str">
            <v xml:space="preserve">      Пензаэнерго (филиал)</v>
          </cell>
        </row>
        <row r="44">
          <cell r="B44" t="str">
            <v xml:space="preserve">      Чувашэнерго (филиал)</v>
          </cell>
        </row>
        <row r="45">
          <cell r="B45" t="str">
            <v xml:space="preserve">    ОАО "МРСК СИБИРИ"</v>
          </cell>
        </row>
        <row r="46">
          <cell r="B46" t="str">
            <v xml:space="preserve">      МРСК Сибири (филиалы)</v>
          </cell>
        </row>
        <row r="47">
          <cell r="B47" t="str">
            <v xml:space="preserve">        МРСК Сибири (ИА)</v>
          </cell>
        </row>
        <row r="48">
          <cell r="B48" t="str">
            <v xml:space="preserve">        Алтайэнерго (филиал)</v>
          </cell>
        </row>
        <row r="49">
          <cell r="B49" t="str">
            <v xml:space="preserve">        Бурятэнерго (филиал)</v>
          </cell>
        </row>
        <row r="50">
          <cell r="B50" t="str">
            <v xml:space="preserve">        Горно-Алтайские электрические сети(филиал)</v>
          </cell>
        </row>
        <row r="51">
          <cell r="B51" t="str">
            <v xml:space="preserve">        Красноярскэнерго (филиал)</v>
          </cell>
        </row>
        <row r="52">
          <cell r="B52" t="str">
            <v xml:space="preserve">        Кузбассэнерго-РЭС (филиал)</v>
          </cell>
        </row>
        <row r="53">
          <cell r="B53" t="str">
            <v xml:space="preserve">        Омскэнерго (филиал)</v>
          </cell>
        </row>
        <row r="54">
          <cell r="B54" t="str">
            <v xml:space="preserve">        Хакасэнерго (филиал)</v>
          </cell>
        </row>
        <row r="55">
          <cell r="B55" t="str">
            <v xml:space="preserve">        Читаэнерго (филиал)</v>
          </cell>
        </row>
        <row r="56">
          <cell r="B56" t="str">
            <v xml:space="preserve">      МРСК Сибири (РСК)</v>
          </cell>
        </row>
        <row r="57">
          <cell r="B57" t="str">
            <v xml:space="preserve">        ОАО "Томская распределительная компания"</v>
          </cell>
        </row>
        <row r="58">
          <cell r="B58" t="str">
            <v xml:space="preserve">        ОАО "Тываэнерго"</v>
          </cell>
        </row>
        <row r="59">
          <cell r="B59" t="str">
            <v xml:space="preserve">        ОАО "Улан-Удэ энерго"</v>
          </cell>
        </row>
        <row r="60">
          <cell r="B60" t="str">
            <v xml:space="preserve">    ОАО "МРСК ЮГА"</v>
          </cell>
        </row>
        <row r="61">
          <cell r="B61" t="str">
            <v xml:space="preserve">      МРСК Юга (ИА)</v>
          </cell>
        </row>
        <row r="62">
          <cell r="B62" t="str">
            <v xml:space="preserve">      Астраханьэнерго (филиал)</v>
          </cell>
        </row>
        <row r="63">
          <cell r="B63" t="str">
            <v xml:space="preserve">      Калмэнерго (филиал)</v>
          </cell>
        </row>
        <row r="64">
          <cell r="B64" t="str">
            <v xml:space="preserve">      Ростовэнерго (филиал)</v>
          </cell>
        </row>
        <row r="65">
          <cell r="B65" t="str">
            <v xml:space="preserve">      Волгоградэнерго (филиал)</v>
          </cell>
        </row>
        <row r="66">
          <cell r="B66" t="str">
            <v xml:space="preserve">    ОАО "Кубаньэнерго"</v>
          </cell>
        </row>
        <row r="67">
          <cell r="B67" t="str">
            <v xml:space="preserve">      Кубаньэнерго (ИА)</v>
          </cell>
        </row>
        <row r="68">
          <cell r="B68" t="str">
            <v xml:space="preserve">      Адыгейские ЭС</v>
          </cell>
        </row>
        <row r="69">
          <cell r="B69" t="str">
            <v xml:space="preserve">      Армавирские ЭС</v>
          </cell>
        </row>
        <row r="70">
          <cell r="B70" t="str">
            <v xml:space="preserve">      Краснодарские ЭС</v>
          </cell>
        </row>
        <row r="71">
          <cell r="B71" t="str">
            <v xml:space="preserve">      Лабинские ЭС</v>
          </cell>
        </row>
        <row r="72">
          <cell r="B72" t="str">
            <v xml:space="preserve">      Ленинградские ЭС</v>
          </cell>
        </row>
        <row r="73">
          <cell r="B73" t="str">
            <v xml:space="preserve">      Славянские ЭС</v>
          </cell>
        </row>
        <row r="74">
          <cell r="B74" t="str">
            <v xml:space="preserve">      Сочинские ЭС</v>
          </cell>
        </row>
        <row r="75">
          <cell r="B75" t="str">
            <v xml:space="preserve">      Тимашевские ЭС</v>
          </cell>
        </row>
        <row r="76">
          <cell r="B76" t="str">
            <v xml:space="preserve">      Тихорецкие ЭС</v>
          </cell>
        </row>
        <row r="77">
          <cell r="B77" t="str">
            <v xml:space="preserve">      Усть-Лабинские ЭС</v>
          </cell>
        </row>
        <row r="78">
          <cell r="B78" t="str">
            <v xml:space="preserve">      Юго-Западные ЭС</v>
          </cell>
        </row>
        <row r="79">
          <cell r="B79" t="str">
            <v xml:space="preserve">    ОАО "МРСК ЦЕНТРА И ПРИВОЛЖЬЯ"</v>
          </cell>
        </row>
        <row r="80">
          <cell r="B80" t="str">
            <v xml:space="preserve">      МРСК Центра и  Приволжья (ИА)</v>
          </cell>
        </row>
        <row r="81">
          <cell r="B81" t="str">
            <v xml:space="preserve">      Владимирэнерго (филиал)</v>
          </cell>
        </row>
        <row r="82">
          <cell r="B82" t="str">
            <v xml:space="preserve">      Ивэнерго (филиал)</v>
          </cell>
        </row>
        <row r="83">
          <cell r="B83" t="str">
            <v xml:space="preserve">      Калугаэнерго (филиал)</v>
          </cell>
        </row>
        <row r="84">
          <cell r="B84" t="str">
            <v xml:space="preserve">      Кировэнерго (филиал)</v>
          </cell>
        </row>
        <row r="85">
          <cell r="B85" t="str">
            <v xml:space="preserve">      Мариэнерго (филиал)</v>
          </cell>
        </row>
        <row r="86">
          <cell r="B86" t="str">
            <v xml:space="preserve">      Нижновэнерго (филиал)</v>
          </cell>
        </row>
        <row r="87">
          <cell r="B87" t="str">
            <v xml:space="preserve">      Рязаньэнерго (филиал)</v>
          </cell>
        </row>
        <row r="88">
          <cell r="B88" t="str">
            <v xml:space="preserve">      Тулэнерго (филиал)</v>
          </cell>
        </row>
        <row r="89">
          <cell r="B89" t="str">
            <v xml:space="preserve">      Удмуртэнерго (филиал)</v>
          </cell>
        </row>
        <row r="90">
          <cell r="B90" t="str">
            <v xml:space="preserve">    ОАО "МРСК СЕВЕРНОГО КАВКАЗА"</v>
          </cell>
        </row>
        <row r="91">
          <cell r="B91" t="str">
            <v xml:space="preserve">      МРСК Северного Кавказа (филиалы)</v>
          </cell>
        </row>
        <row r="92">
          <cell r="B92" t="str">
            <v xml:space="preserve">        МРСК Северного Кавказа (ИА)</v>
          </cell>
        </row>
        <row r="93">
          <cell r="B93" t="str">
            <v xml:space="preserve">        Кабардино-Балкарский (филиал)</v>
          </cell>
        </row>
        <row r="94">
          <cell r="B94" t="str">
            <v xml:space="preserve">        Северо-Осетинский (филиал)</v>
          </cell>
        </row>
        <row r="95">
          <cell r="B95" t="str">
            <v xml:space="preserve">        Карачаево-Черкесский (филиал)</v>
          </cell>
        </row>
        <row r="96">
          <cell r="B96" t="str">
            <v xml:space="preserve">        Ставропольэнерго (филиал)</v>
          </cell>
        </row>
        <row r="97">
          <cell r="B97" t="str">
            <v xml:space="preserve">        Дагэнерго (филиал)</v>
          </cell>
        </row>
        <row r="98">
          <cell r="B98" t="str">
            <v xml:space="preserve">      МРСК Северного Кавказа (РСК)</v>
          </cell>
        </row>
        <row r="99">
          <cell r="B99" t="str">
            <v xml:space="preserve">        ОАО "Дагэнергосеть"</v>
          </cell>
        </row>
        <row r="100">
          <cell r="B100" t="str">
            <v xml:space="preserve">        ОАО "Нурэнерго"</v>
          </cell>
        </row>
        <row r="101">
          <cell r="B101" t="str">
            <v xml:space="preserve">    ОАО "ТЮМЕНЬЭНЕРГО"</v>
          </cell>
        </row>
        <row r="102">
          <cell r="B102" t="str">
            <v xml:space="preserve">      Тюменьэнерго (ИА)</v>
          </cell>
        </row>
        <row r="103">
          <cell r="B103" t="str">
            <v xml:space="preserve">      Тюменьэнерго (филиалы)</v>
          </cell>
        </row>
        <row r="104">
          <cell r="B104" t="str">
            <v xml:space="preserve">    ОАО "ЯНТАРЬЭНЕРГО"</v>
          </cell>
        </row>
        <row r="105">
          <cell r="B105" t="str">
            <v xml:space="preserve">      Янтарьэнерго (ИА)</v>
          </cell>
        </row>
        <row r="106">
          <cell r="B106" t="str">
            <v xml:space="preserve">      Янтарьэнерго (филиалы)</v>
          </cell>
        </row>
        <row r="107">
          <cell r="B107" t="str">
            <v xml:space="preserve">    ОАО "МОЭСК"</v>
          </cell>
        </row>
        <row r="108">
          <cell r="B108" t="str">
            <v xml:space="preserve">      МОЭСК (ИА)</v>
          </cell>
        </row>
        <row r="109">
          <cell r="B109" t="str">
            <v xml:space="preserve">      Московская область</v>
          </cell>
        </row>
        <row r="110">
          <cell r="B110" t="str">
            <v xml:space="preserve">        Восточные электрические сети</v>
          </cell>
        </row>
        <row r="111">
          <cell r="B111" t="str">
            <v xml:space="preserve">        Западные электрические сети</v>
          </cell>
        </row>
        <row r="112">
          <cell r="B112" t="str">
            <v xml:space="preserve">        Южные электрические сети</v>
          </cell>
        </row>
        <row r="113">
          <cell r="B113" t="str">
            <v xml:space="preserve">        Северные  электрические сети</v>
          </cell>
        </row>
        <row r="114">
          <cell r="B114" t="str">
            <v xml:space="preserve">      Москва</v>
          </cell>
        </row>
        <row r="115">
          <cell r="B115" t="str">
            <v xml:space="preserve">        Центральные электрические сети</v>
          </cell>
        </row>
        <row r="116">
          <cell r="B116" t="str">
            <v xml:space="preserve">        Высоковольтные кабельные сети</v>
          </cell>
        </row>
        <row r="117">
          <cell r="B117" t="str">
            <v xml:space="preserve">        Московские кабельные сети</v>
          </cell>
        </row>
        <row r="118">
          <cell r="B118" t="str">
            <v xml:space="preserve">    ОАО "ЛЕНЭНЕРГО"</v>
          </cell>
        </row>
        <row r="119">
          <cell r="B119" t="str">
            <v xml:space="preserve">      Ленэнерго (ИА)</v>
          </cell>
        </row>
        <row r="120">
          <cell r="B120" t="str">
            <v xml:space="preserve">      Ленэнерго (филиалы)</v>
          </cell>
        </row>
        <row r="121">
          <cell r="B121" t="str">
            <v xml:space="preserve">  Сбытовые ДЗО</v>
          </cell>
        </row>
        <row r="122">
          <cell r="B122" t="str">
            <v xml:space="preserve">    ОАО "Тываэнергосбыт"</v>
          </cell>
        </row>
        <row r="123">
          <cell r="B123" t="str">
            <v xml:space="preserve">    ОАО «Дагестанская энергосбытовая компания»</v>
          </cell>
        </row>
        <row r="124">
          <cell r="B124" t="str">
            <v xml:space="preserve">    ОАО "Екатеринбургэнергосбыт"</v>
          </cell>
        </row>
        <row r="125">
          <cell r="B125" t="str">
            <v xml:space="preserve">    ОАО "Ингушэнерго"</v>
          </cell>
        </row>
        <row r="126">
          <cell r="B126" t="str">
            <v xml:space="preserve">    ОАО "Каббалкэнерго"</v>
          </cell>
        </row>
        <row r="127">
          <cell r="B127" t="str">
            <v xml:space="preserve">    ОАО "Калмэнергосбыт"</v>
          </cell>
        </row>
        <row r="128">
          <cell r="B128" t="str">
            <v xml:space="preserve">    ОАО "Карачаево-Черкесскэнерго"</v>
          </cell>
        </row>
        <row r="129">
          <cell r="B129" t="str">
            <v xml:space="preserve">    ОАО "Севкавказэнерго"</v>
          </cell>
        </row>
        <row r="130">
          <cell r="B130" t="str">
            <v xml:space="preserve">  Непрофильные ДЗО</v>
          </cell>
        </row>
        <row r="131">
          <cell r="B131" t="str">
            <v xml:space="preserve">    ОАО "ВНИПИэнергопром"</v>
          </cell>
        </row>
        <row r="132">
          <cell r="B132" t="str">
            <v xml:space="preserve">    ОАО СевЗап НТЦ</v>
          </cell>
        </row>
        <row r="133">
          <cell r="B133" t="str">
            <v xml:space="preserve">    ОАО "ИЦЭ Поволжья"</v>
          </cell>
        </row>
        <row r="134">
          <cell r="B134" t="str">
            <v xml:space="preserve">    ОАО "СЗЭУК"</v>
          </cell>
        </row>
        <row r="135">
          <cell r="B135" t="str">
            <v xml:space="preserve">    ОАО "СКБ ВТИ"</v>
          </cell>
        </row>
        <row r="136">
          <cell r="B136" t="str">
            <v xml:space="preserve">    ОАО "Центр оптимизации расчетов ЕЭС"</v>
          </cell>
        </row>
        <row r="137">
          <cell r="B137" t="str">
            <v xml:space="preserve">    ОАО "ЭНИН"</v>
          </cell>
        </row>
        <row r="138">
          <cell r="B138" t="str">
            <v xml:space="preserve">    ОАО "НИИЭЭ"</v>
          </cell>
        </row>
        <row r="139">
          <cell r="B139" t="str">
            <v xml:space="preserve">    ОАО "Сибэнергосетьпроект"</v>
          </cell>
        </row>
        <row r="140">
          <cell r="B140" t="str">
            <v xml:space="preserve">    ОАО "НИЦ ЕЭС"</v>
          </cell>
        </row>
        <row r="141">
          <cell r="B141" t="str">
            <v xml:space="preserve">    ОАО "Недвижимость ВНИПИэнергопром"</v>
          </cell>
        </row>
        <row r="142">
          <cell r="B142" t="str">
            <v xml:space="preserve">    ОАО "НИЦ Поволжья"</v>
          </cell>
        </row>
        <row r="143">
          <cell r="B143" t="str">
            <v xml:space="preserve">    ОАО "НИЦ Северо-Запада"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ламентиров.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3">
          <cell r="C3" t="str">
            <v>Технический блок (в т.ч. Техническая инспекция)</v>
          </cell>
        </row>
        <row r="4">
          <cell r="C4" t="str">
            <v>Блок по развитию и реализации услуг</v>
          </cell>
        </row>
        <row r="5">
          <cell r="C5" t="str">
            <v>Блок экономики и финансов (в т.ч. Бухгалтерия)</v>
          </cell>
        </row>
        <row r="6">
          <cell r="B6" t="str">
            <v xml:space="preserve">      ВЛЭП 110-220 кВ (ВН)</v>
          </cell>
          <cell r="C6" t="str">
            <v>Блок капитального строительства и инвестиций</v>
          </cell>
        </row>
        <row r="7">
          <cell r="B7" t="str">
            <v xml:space="preserve">      ВЛЭП 35 кВ (СН1)</v>
          </cell>
          <cell r="C7" t="str">
            <v>Блок корпоративного управления</v>
          </cell>
        </row>
        <row r="8">
          <cell r="B8" t="str">
            <v xml:space="preserve">      ВЛЭП 1-20 кВ (СН2)</v>
          </cell>
          <cell r="C8" t="str">
            <v>Блок управления собственностью</v>
          </cell>
        </row>
        <row r="9">
          <cell r="B9" t="str">
            <v xml:space="preserve">      ВЛЭП 0,4 кВ (НН)</v>
          </cell>
          <cell r="C9" t="str">
            <v>Блок правового обеспечения</v>
          </cell>
        </row>
        <row r="10">
          <cell r="B10" t="str">
            <v xml:space="preserve">      ВЛЭП (несколько классов напряжения)</v>
          </cell>
          <cell r="C10" t="str">
            <v>Блок ИТ и телекоммуникаций</v>
          </cell>
        </row>
        <row r="11">
          <cell r="B11" t="str">
            <v xml:space="preserve">      КЛЭП 110 кВ (ВН)</v>
          </cell>
          <cell r="C11" t="str">
            <v>Блок УП и орг. проектирования</v>
          </cell>
        </row>
        <row r="12">
          <cell r="B12" t="str">
            <v xml:space="preserve">      КЛЭП 20-35 кВ (СН1)</v>
          </cell>
          <cell r="C12" t="str">
            <v>Блок экономической безопасности и режима</v>
          </cell>
        </row>
        <row r="13">
          <cell r="B13" t="str">
            <v xml:space="preserve">      КЛЭП 3-10 кВ (СН2)</v>
          </cell>
          <cell r="C13" t="str">
            <v>Блок по работе с органами власти, общ.орг.и СМИ</v>
          </cell>
        </row>
        <row r="14">
          <cell r="B14" t="str">
            <v xml:space="preserve">      КЛЭП до 1 кВ (НН)</v>
          </cell>
          <cell r="C14" t="str">
            <v>Блок административного управления</v>
          </cell>
        </row>
        <row r="15">
          <cell r="B15" t="str">
            <v xml:space="preserve">      КЛЭП (несколько классов напряжения)</v>
          </cell>
          <cell r="C15" t="str">
            <v>Блок по логистике и МТО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"/>
      <sheetName val="Корректировка ГКПЗ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5">
          <cell r="C5" t="str">
            <v xml:space="preserve">    Амортизация отчетного года</v>
          </cell>
        </row>
        <row r="6">
          <cell r="C6" t="str">
            <v xml:space="preserve">    Неиспользованная амортизация прошлых лет</v>
          </cell>
        </row>
        <row r="7">
          <cell r="C7" t="str">
            <v xml:space="preserve">  Неиспользованная прибыль прошлых лет</v>
          </cell>
        </row>
        <row r="8">
          <cell r="C8" t="str">
            <v xml:space="preserve">    Реновация, включенная РЭК в тариф (прибыль на развитие производства)</v>
          </cell>
        </row>
        <row r="9">
          <cell r="C9" t="str">
            <v xml:space="preserve">    Реализация профильных внеоборотных активов</v>
          </cell>
        </row>
        <row r="10">
          <cell r="C10" t="str">
            <v xml:space="preserve">    Реализация непрофильных внеобротных активов</v>
          </cell>
        </row>
        <row r="11">
          <cell r="C11" t="str">
            <v xml:space="preserve">    Плата за технологическое присоединенние</v>
          </cell>
        </row>
        <row r="12">
          <cell r="C12" t="str">
            <v xml:space="preserve"> Прочие собственные источники, в т.ч.продажа акций</v>
          </cell>
        </row>
        <row r="13">
          <cell r="C13" t="str">
            <v xml:space="preserve">    Использование банковских кредитов для осуществления капитальных вложений</v>
          </cell>
        </row>
        <row r="14">
          <cell r="C14" t="str">
            <v xml:space="preserve">    Облигационные займы</v>
          </cell>
        </row>
        <row r="15">
          <cell r="C15" t="str">
            <v xml:space="preserve">    Корпоративн.займы,в т.ч.от ОАО "Холдинг МРСК"</v>
          </cell>
        </row>
        <row r="16">
          <cell r="C16" t="str">
            <v xml:space="preserve">    Прочие заемные средства</v>
          </cell>
        </row>
        <row r="17">
          <cell r="C17" t="str">
            <v xml:space="preserve">  Средства от продажи векселей</v>
          </cell>
        </row>
        <row r="18">
          <cell r="C18" t="str">
            <v xml:space="preserve">    Целевые инвестиционные средства ОАО "Холдинг МРСК"</v>
          </cell>
        </row>
        <row r="19">
          <cell r="C19" t="str">
            <v xml:space="preserve">    Средства федерального бюджета</v>
          </cell>
        </row>
        <row r="20">
          <cell r="C20" t="str">
            <v xml:space="preserve">    Средства местных и региональных бюджетов</v>
          </cell>
        </row>
        <row r="21">
          <cell r="C21" t="str">
            <v xml:space="preserve">  Плата за технологическое присоединение</v>
          </cell>
        </row>
        <row r="22">
          <cell r="C22" t="str">
            <v xml:space="preserve">    Долевое участие в строительстве за счет прочих источников</v>
          </cell>
        </row>
        <row r="23">
          <cell r="C23" t="str">
            <v xml:space="preserve">    Прочие источники внешнего финансирования (расшифровать), в т.ч. лизинг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   Плата за технологическое присоединенние</v>
          </cell>
        </row>
        <row r="12">
          <cell r="A12" t="str">
            <v xml:space="preserve"> Прочие собственные источники, в т.ч.продажа акций</v>
          </cell>
        </row>
        <row r="13">
          <cell r="A13" t="str">
            <v xml:space="preserve">    Использование банковских кредитов для осуществления капитальных вложений</v>
          </cell>
        </row>
        <row r="14">
          <cell r="A14" t="str">
            <v xml:space="preserve">    Облигационные займы</v>
          </cell>
        </row>
        <row r="15">
          <cell r="A15" t="str">
            <v xml:space="preserve">    Корпоративн.займы,в т.ч.от ОАО "Холдинг МРСК"</v>
          </cell>
        </row>
        <row r="16">
          <cell r="A16" t="str">
            <v xml:space="preserve">    Прочие заемные средства</v>
          </cell>
        </row>
        <row r="17">
          <cell r="A17" t="str">
            <v xml:space="preserve">  Средства от продажи векселей</v>
          </cell>
        </row>
        <row r="18">
          <cell r="A18" t="str">
            <v xml:space="preserve">    Целевые инвестиционные средства ОАО "Холдинг МРСК"</v>
          </cell>
        </row>
        <row r="19">
          <cell r="A19" t="str">
            <v xml:space="preserve">    Средства федерального бюджета</v>
          </cell>
        </row>
        <row r="20">
          <cell r="A20" t="str">
            <v xml:space="preserve">    Средства местных и региональных бюджетов</v>
          </cell>
        </row>
        <row r="21">
          <cell r="A21" t="str">
            <v xml:space="preserve">  Плата за технологическое присоединение</v>
          </cell>
        </row>
        <row r="22">
          <cell r="A22" t="str">
            <v xml:space="preserve">    Долевое участие в строительстве за счет прочих источников</v>
          </cell>
        </row>
        <row r="23">
          <cell r="A23" t="str">
            <v xml:space="preserve">    Прочие источники внешнего финансирования (расшифровать), в т.ч. лизинг</v>
          </cell>
        </row>
        <row r="24">
          <cell r="A24" t="str">
            <v xml:space="preserve"> Себестоимость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ГПЗ 2011"/>
      <sheetName val="ГПЗ 2012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ЭиР"/>
      <sheetName val="Лист2"/>
      <sheetName val="Лист3"/>
      <sheetName val="Лист4"/>
      <sheetName val="Лист5"/>
      <sheetName val="Лист6"/>
      <sheetName val="Лист7"/>
      <sheetName val="СМиИ"/>
      <sheetName val="СМиТ"/>
      <sheetName val="СРЗиА"/>
      <sheetName val="СДиКИ"/>
      <sheetName val="СЭЗиС"/>
      <sheetName val="АХО"/>
      <sheetName val="УС"/>
      <sheetName val="СМИ"/>
      <sheetName val="Охрана"/>
      <sheetName val="УАСТУ"/>
      <sheetName val="СПКиОТ"/>
      <sheetName val="Анализ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6">
          <cell r="A16" t="str">
            <v>Аукцион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62"/>
  <sheetViews>
    <sheetView showGridLines="0" tabSelected="1" topLeftCell="A148" zoomScale="60" zoomScaleNormal="60" workbookViewId="0">
      <selection activeCell="R159" sqref="R159"/>
    </sheetView>
  </sheetViews>
  <sheetFormatPr defaultColWidth="9.140625" defaultRowHeight="16.5" outlineLevelCol="1" x14ac:dyDescent="0.2"/>
  <cols>
    <col min="1" max="1" width="7" style="2" customWidth="1"/>
    <col min="2" max="2" width="8.85546875" style="2" customWidth="1"/>
    <col min="3" max="3" width="10" style="4" customWidth="1"/>
    <col min="4" max="4" width="38.140625" style="5" customWidth="1" collapsed="1"/>
    <col min="5" max="5" width="34.28515625" style="5" customWidth="1" outlineLevel="1"/>
    <col min="6" max="6" width="7.140625" style="2" customWidth="1" outlineLevel="1"/>
    <col min="7" max="7" width="8.85546875" style="2" customWidth="1" outlineLevel="1"/>
    <col min="8" max="8" width="20.5703125" style="2" customWidth="1" outlineLevel="1"/>
    <col min="9" max="9" width="18" style="2" customWidth="1" outlineLevel="1"/>
    <col min="10" max="10" width="26.85546875" style="5" customWidth="1"/>
    <col min="11" max="11" width="22.85546875" style="6" customWidth="1"/>
    <col min="12" max="12" width="18.7109375" style="2" customWidth="1"/>
    <col min="13" max="13" width="21.5703125" style="2" customWidth="1"/>
    <col min="14" max="14" width="18.42578125" style="2" customWidth="1" outlineLevel="1"/>
    <col min="15" max="15" width="11.85546875" style="2" customWidth="1" outlineLevel="1"/>
    <col min="16" max="16" width="12.140625" style="1" customWidth="1" outlineLevel="1"/>
    <col min="17" max="17" width="9.140625" style="1"/>
    <col min="18" max="18" width="19.140625" style="1" customWidth="1"/>
    <col min="19" max="19" width="12.7109375" style="1" customWidth="1"/>
    <col min="20" max="16384" width="9.140625" style="1"/>
  </cols>
  <sheetData>
    <row r="2" spans="1:16" s="1" customFormat="1" x14ac:dyDescent="0.2">
      <c r="A2" s="2"/>
      <c r="B2" s="2"/>
      <c r="C2" s="4"/>
      <c r="D2" s="5"/>
      <c r="E2" s="5"/>
      <c r="F2" s="2"/>
      <c r="G2" s="2"/>
      <c r="H2" s="2" t="s">
        <v>2</v>
      </c>
      <c r="I2" s="2"/>
      <c r="J2" s="5"/>
      <c r="K2" s="6"/>
      <c r="L2" s="2"/>
      <c r="M2" s="2"/>
      <c r="N2" s="2"/>
      <c r="O2" s="2"/>
    </row>
    <row r="3" spans="1:16" s="1" customFormat="1" x14ac:dyDescent="0.2">
      <c r="A3" s="2"/>
      <c r="B3" s="2"/>
      <c r="C3" s="4"/>
      <c r="D3" s="5"/>
      <c r="E3" s="5"/>
      <c r="F3" s="2"/>
      <c r="G3" s="2"/>
      <c r="H3" s="2" t="s">
        <v>3</v>
      </c>
      <c r="I3" s="2"/>
      <c r="J3" s="5"/>
      <c r="K3" s="6"/>
      <c r="L3" s="2"/>
      <c r="M3" s="2"/>
      <c r="N3" s="2"/>
      <c r="O3" s="2"/>
    </row>
    <row r="4" spans="1:16" s="1" customFormat="1" x14ac:dyDescent="0.2">
      <c r="A4" s="2"/>
      <c r="B4" s="2"/>
      <c r="C4" s="4"/>
      <c r="D4" s="5"/>
      <c r="E4" s="5"/>
      <c r="F4" s="2"/>
      <c r="G4" s="2"/>
      <c r="H4" s="76" t="s">
        <v>36</v>
      </c>
      <c r="I4" s="2"/>
      <c r="J4" s="5"/>
      <c r="K4" s="6"/>
      <c r="L4" s="2"/>
      <c r="M4" s="2"/>
      <c r="N4" s="2"/>
      <c r="O4" s="2"/>
    </row>
    <row r="6" spans="1:16" s="1" customFormat="1" x14ac:dyDescent="0.2">
      <c r="A6" s="91" t="s">
        <v>4</v>
      </c>
      <c r="B6" s="92"/>
      <c r="C6" s="91"/>
      <c r="D6" s="91" t="s">
        <v>11</v>
      </c>
      <c r="E6" s="91"/>
      <c r="F6" s="92"/>
      <c r="G6" s="7"/>
      <c r="H6" s="7"/>
      <c r="I6" s="7"/>
      <c r="J6" s="8"/>
      <c r="K6" s="9"/>
      <c r="L6" s="7"/>
      <c r="M6" s="7"/>
      <c r="N6" s="7"/>
      <c r="O6" s="7"/>
    </row>
    <row r="7" spans="1:16" s="1" customFormat="1" x14ac:dyDescent="0.2">
      <c r="A7" s="91" t="s">
        <v>5</v>
      </c>
      <c r="B7" s="92"/>
      <c r="C7" s="91"/>
      <c r="D7" s="91" t="s">
        <v>12</v>
      </c>
      <c r="E7" s="91"/>
      <c r="F7" s="92"/>
      <c r="G7" s="7"/>
      <c r="H7" s="7"/>
      <c r="I7" s="7"/>
      <c r="J7" s="8"/>
      <c r="K7" s="9"/>
      <c r="L7" s="7"/>
      <c r="M7" s="7"/>
      <c r="N7" s="7"/>
      <c r="O7" s="7"/>
    </row>
    <row r="8" spans="1:16" s="1" customFormat="1" x14ac:dyDescent="0.2">
      <c r="A8" s="91" t="s">
        <v>6</v>
      </c>
      <c r="B8" s="92"/>
      <c r="C8" s="91"/>
      <c r="D8" s="91" t="s">
        <v>13</v>
      </c>
      <c r="E8" s="91"/>
      <c r="F8" s="92"/>
      <c r="G8" s="7"/>
      <c r="H8" s="7"/>
      <c r="I8" s="7"/>
      <c r="J8" s="8"/>
      <c r="K8" s="9"/>
      <c r="L8" s="7"/>
      <c r="M8" s="7"/>
      <c r="N8" s="7"/>
      <c r="O8" s="7"/>
    </row>
    <row r="9" spans="1:16" s="1" customFormat="1" x14ac:dyDescent="0.2">
      <c r="A9" s="91" t="s">
        <v>7</v>
      </c>
      <c r="B9" s="92"/>
      <c r="C9" s="91"/>
      <c r="D9" s="100" t="s">
        <v>29</v>
      </c>
      <c r="E9" s="100"/>
      <c r="F9" s="100"/>
      <c r="G9" s="7"/>
      <c r="H9" s="7"/>
      <c r="I9" s="7"/>
      <c r="J9" s="8"/>
      <c r="K9" s="9"/>
      <c r="L9" s="7"/>
      <c r="M9" s="7"/>
      <c r="N9" s="7"/>
      <c r="O9" s="7"/>
    </row>
    <row r="10" spans="1:16" s="1" customFormat="1" x14ac:dyDescent="0.2">
      <c r="A10" s="91" t="s">
        <v>8</v>
      </c>
      <c r="B10" s="92"/>
      <c r="C10" s="91"/>
      <c r="D10" s="91">
        <v>4217084532</v>
      </c>
      <c r="E10" s="91"/>
      <c r="F10" s="92"/>
      <c r="G10" s="7"/>
      <c r="H10" s="7"/>
      <c r="I10" s="10"/>
      <c r="J10" s="8"/>
      <c r="K10" s="9"/>
      <c r="L10" s="7"/>
      <c r="M10" s="10"/>
      <c r="N10" s="7"/>
      <c r="O10" s="7"/>
    </row>
    <row r="11" spans="1:16" s="1" customFormat="1" x14ac:dyDescent="0.2">
      <c r="A11" s="91" t="s">
        <v>9</v>
      </c>
      <c r="B11" s="92"/>
      <c r="C11" s="91"/>
      <c r="D11" s="91">
        <v>421701001</v>
      </c>
      <c r="E11" s="91"/>
      <c r="F11" s="92"/>
      <c r="G11" s="7"/>
      <c r="H11" s="7"/>
      <c r="I11" s="7"/>
      <c r="J11" s="8"/>
      <c r="K11" s="9"/>
      <c r="L11" s="7"/>
      <c r="M11" s="7"/>
      <c r="N11" s="7"/>
      <c r="O11" s="7"/>
    </row>
    <row r="12" spans="1:16" s="1" customFormat="1" x14ac:dyDescent="0.2">
      <c r="A12" s="91" t="s">
        <v>10</v>
      </c>
      <c r="B12" s="92"/>
      <c r="C12" s="91"/>
      <c r="D12" s="91">
        <v>32431000000</v>
      </c>
      <c r="E12" s="91"/>
      <c r="F12" s="92"/>
      <c r="G12" s="7"/>
      <c r="H12" s="7"/>
      <c r="I12" s="7"/>
      <c r="J12" s="8"/>
      <c r="K12" s="9"/>
      <c r="L12" s="7"/>
      <c r="M12" s="7"/>
      <c r="N12" s="7"/>
      <c r="O12" s="7"/>
    </row>
    <row r="13" spans="1:16" s="1" customFormat="1" ht="17.25" collapsed="1" thickBot="1" x14ac:dyDescent="0.25">
      <c r="A13" s="2"/>
      <c r="B13" s="2"/>
      <c r="C13" s="4"/>
      <c r="D13" s="5"/>
      <c r="E13" s="5"/>
      <c r="F13" s="2"/>
      <c r="G13" s="2"/>
      <c r="H13" s="2"/>
      <c r="I13" s="2"/>
      <c r="J13" s="5"/>
      <c r="K13" s="6"/>
      <c r="L13" s="2"/>
      <c r="M13" s="2"/>
      <c r="N13" s="2"/>
      <c r="O13" s="2"/>
    </row>
    <row r="14" spans="1:16" s="2" customFormat="1" ht="17.25" customHeight="1" thickBot="1" x14ac:dyDescent="0.25">
      <c r="A14" s="80" t="s">
        <v>26</v>
      </c>
      <c r="B14" s="97" t="s">
        <v>28</v>
      </c>
      <c r="C14" s="80" t="s">
        <v>234</v>
      </c>
      <c r="D14" s="89" t="s">
        <v>19</v>
      </c>
      <c r="E14" s="90"/>
      <c r="F14" s="90"/>
      <c r="G14" s="90"/>
      <c r="H14" s="90"/>
      <c r="I14" s="90"/>
      <c r="J14" s="90"/>
      <c r="K14" s="90"/>
      <c r="L14" s="90"/>
      <c r="M14" s="96"/>
      <c r="N14" s="86" t="s">
        <v>0</v>
      </c>
      <c r="O14" s="83" t="s">
        <v>15</v>
      </c>
      <c r="P14" s="70"/>
    </row>
    <row r="15" spans="1:16" s="2" customFormat="1" ht="17.25" customHeight="1" thickBot="1" x14ac:dyDescent="0.25">
      <c r="A15" s="81"/>
      <c r="B15" s="98"/>
      <c r="C15" s="81"/>
      <c r="D15" s="80" t="s">
        <v>20</v>
      </c>
      <c r="E15" s="80" t="s">
        <v>21</v>
      </c>
      <c r="F15" s="89" t="s">
        <v>22</v>
      </c>
      <c r="G15" s="96"/>
      <c r="H15" s="80" t="s">
        <v>23</v>
      </c>
      <c r="I15" s="89" t="s">
        <v>24</v>
      </c>
      <c r="J15" s="95"/>
      <c r="K15" s="93" t="s">
        <v>27</v>
      </c>
      <c r="L15" s="89" t="s">
        <v>25</v>
      </c>
      <c r="M15" s="90"/>
      <c r="N15" s="87"/>
      <c r="O15" s="84"/>
      <c r="P15" s="11"/>
    </row>
    <row r="16" spans="1:16" s="2" customFormat="1" ht="116.25" thickBot="1" x14ac:dyDescent="0.25">
      <c r="A16" s="82"/>
      <c r="B16" s="99"/>
      <c r="C16" s="82"/>
      <c r="D16" s="82"/>
      <c r="E16" s="82"/>
      <c r="F16" s="12" t="s">
        <v>14</v>
      </c>
      <c r="G16" s="73" t="s">
        <v>1</v>
      </c>
      <c r="H16" s="82"/>
      <c r="I16" s="12" t="s">
        <v>16</v>
      </c>
      <c r="J16" s="73" t="s">
        <v>1</v>
      </c>
      <c r="K16" s="94"/>
      <c r="L16" s="12" t="s">
        <v>17</v>
      </c>
      <c r="M16" s="72" t="s">
        <v>18</v>
      </c>
      <c r="N16" s="88"/>
      <c r="O16" s="85"/>
      <c r="P16" s="71" t="s">
        <v>30</v>
      </c>
    </row>
    <row r="17" spans="1:16" s="2" customFormat="1" x14ac:dyDescent="0.2">
      <c r="A17" s="13">
        <v>1</v>
      </c>
      <c r="B17" s="14">
        <v>2</v>
      </c>
      <c r="C17" s="15">
        <v>3</v>
      </c>
      <c r="D17" s="14">
        <v>4</v>
      </c>
      <c r="E17" s="14">
        <v>5</v>
      </c>
      <c r="F17" s="16">
        <v>6</v>
      </c>
      <c r="G17" s="14">
        <v>7</v>
      </c>
      <c r="H17" s="14">
        <v>8</v>
      </c>
      <c r="I17" s="16">
        <v>9</v>
      </c>
      <c r="J17" s="14">
        <v>10</v>
      </c>
      <c r="K17" s="14">
        <v>11</v>
      </c>
      <c r="L17" s="16">
        <v>12</v>
      </c>
      <c r="M17" s="14">
        <v>13</v>
      </c>
      <c r="N17" s="16">
        <v>14</v>
      </c>
      <c r="O17" s="14">
        <v>15</v>
      </c>
      <c r="P17" s="16">
        <v>16</v>
      </c>
    </row>
    <row r="18" spans="1:16" s="3" customFormat="1" ht="49.5" x14ac:dyDescent="0.2">
      <c r="A18" s="13">
        <v>1</v>
      </c>
      <c r="B18" s="69" t="s">
        <v>85</v>
      </c>
      <c r="C18" s="27" t="s">
        <v>86</v>
      </c>
      <c r="D18" s="68" t="s">
        <v>87</v>
      </c>
      <c r="E18" s="68" t="s">
        <v>88</v>
      </c>
      <c r="F18" s="28" t="s">
        <v>89</v>
      </c>
      <c r="G18" s="69" t="s">
        <v>90</v>
      </c>
      <c r="H18" s="69" t="s">
        <v>78</v>
      </c>
      <c r="I18" s="27" t="s">
        <v>91</v>
      </c>
      <c r="J18" s="68" t="s">
        <v>92</v>
      </c>
      <c r="K18" s="29">
        <f>13390548*1.2*3</f>
        <v>48205972.799999997</v>
      </c>
      <c r="L18" s="33">
        <v>44197</v>
      </c>
      <c r="M18" s="30">
        <v>45261</v>
      </c>
      <c r="N18" s="69" t="s">
        <v>81</v>
      </c>
      <c r="O18" s="26" t="s">
        <v>47</v>
      </c>
      <c r="P18" s="69" t="s">
        <v>93</v>
      </c>
    </row>
    <row r="19" spans="1:16" s="3" customFormat="1" ht="49.5" x14ac:dyDescent="0.2">
      <c r="A19" s="13">
        <v>2</v>
      </c>
      <c r="B19" s="69" t="s">
        <v>95</v>
      </c>
      <c r="C19" s="27" t="s">
        <v>96</v>
      </c>
      <c r="D19" s="68" t="s">
        <v>97</v>
      </c>
      <c r="E19" s="68" t="s">
        <v>88</v>
      </c>
      <c r="F19" s="28" t="s">
        <v>89</v>
      </c>
      <c r="G19" s="69" t="s">
        <v>90</v>
      </c>
      <c r="H19" s="69" t="s">
        <v>78</v>
      </c>
      <c r="I19" s="27" t="s">
        <v>91</v>
      </c>
      <c r="J19" s="68" t="s">
        <v>92</v>
      </c>
      <c r="K19" s="29">
        <f>510000*1.2</f>
        <v>612000</v>
      </c>
      <c r="L19" s="30">
        <v>44197</v>
      </c>
      <c r="M19" s="30">
        <v>44531</v>
      </c>
      <c r="N19" s="69" t="s">
        <v>81</v>
      </c>
      <c r="O19" s="69" t="s">
        <v>47</v>
      </c>
      <c r="P19" s="69" t="s">
        <v>93</v>
      </c>
    </row>
    <row r="20" spans="1:16" s="3" customFormat="1" ht="115.5" x14ac:dyDescent="0.2">
      <c r="A20" s="13">
        <v>3</v>
      </c>
      <c r="B20" s="69" t="s">
        <v>121</v>
      </c>
      <c r="C20" s="27" t="s">
        <v>122</v>
      </c>
      <c r="D20" s="47" t="s">
        <v>267</v>
      </c>
      <c r="E20" s="68" t="s">
        <v>119</v>
      </c>
      <c r="F20" s="28" t="s">
        <v>123</v>
      </c>
      <c r="G20" s="69" t="s">
        <v>124</v>
      </c>
      <c r="H20" s="69" t="s">
        <v>119</v>
      </c>
      <c r="I20" s="27" t="s">
        <v>115</v>
      </c>
      <c r="J20" s="68" t="s">
        <v>120</v>
      </c>
      <c r="K20" s="35">
        <v>617441.85</v>
      </c>
      <c r="L20" s="30">
        <v>44197</v>
      </c>
      <c r="M20" s="30">
        <v>44469</v>
      </c>
      <c r="N20" s="69" t="s">
        <v>81</v>
      </c>
      <c r="O20" s="69" t="s">
        <v>47</v>
      </c>
      <c r="P20" s="69" t="s">
        <v>66</v>
      </c>
    </row>
    <row r="21" spans="1:16" s="3" customFormat="1" ht="66" x14ac:dyDescent="0.2">
      <c r="A21" s="13">
        <v>4</v>
      </c>
      <c r="B21" s="69" t="s">
        <v>121</v>
      </c>
      <c r="C21" s="27" t="s">
        <v>122</v>
      </c>
      <c r="D21" s="47" t="s">
        <v>266</v>
      </c>
      <c r="E21" s="68" t="s">
        <v>119</v>
      </c>
      <c r="F21" s="28" t="s">
        <v>123</v>
      </c>
      <c r="G21" s="69" t="s">
        <v>124</v>
      </c>
      <c r="H21" s="69" t="s">
        <v>43</v>
      </c>
      <c r="I21" s="27" t="s">
        <v>115</v>
      </c>
      <c r="J21" s="68" t="s">
        <v>120</v>
      </c>
      <c r="K21" s="35">
        <v>1444675.86</v>
      </c>
      <c r="L21" s="30">
        <v>44197</v>
      </c>
      <c r="M21" s="30">
        <v>44469</v>
      </c>
      <c r="N21" s="69" t="s">
        <v>81</v>
      </c>
      <c r="O21" s="69" t="s">
        <v>47</v>
      </c>
      <c r="P21" s="69" t="s">
        <v>66</v>
      </c>
    </row>
    <row r="22" spans="1:16" s="3" customFormat="1" ht="66" x14ac:dyDescent="0.2">
      <c r="A22" s="13">
        <v>5</v>
      </c>
      <c r="B22" s="69">
        <v>26</v>
      </c>
      <c r="C22" s="27" t="s">
        <v>126</v>
      </c>
      <c r="D22" s="68" t="s">
        <v>127</v>
      </c>
      <c r="E22" s="68" t="s">
        <v>128</v>
      </c>
      <c r="F22" s="28" t="s">
        <v>41</v>
      </c>
      <c r="G22" s="69" t="s">
        <v>42</v>
      </c>
      <c r="H22" s="69" t="s">
        <v>43</v>
      </c>
      <c r="I22" s="27" t="s">
        <v>125</v>
      </c>
      <c r="J22" s="68" t="s">
        <v>147</v>
      </c>
      <c r="K22" s="29">
        <v>272468</v>
      </c>
      <c r="L22" s="30">
        <v>44197</v>
      </c>
      <c r="M22" s="30">
        <v>44378</v>
      </c>
      <c r="N22" s="69" t="s">
        <v>116</v>
      </c>
      <c r="O22" s="69" t="s">
        <v>66</v>
      </c>
      <c r="P22" s="69" t="s">
        <v>66</v>
      </c>
    </row>
    <row r="23" spans="1:16" s="3" customFormat="1" ht="49.5" x14ac:dyDescent="0.2">
      <c r="A23" s="13">
        <v>6</v>
      </c>
      <c r="B23" s="69" t="s">
        <v>130</v>
      </c>
      <c r="C23" s="27" t="s">
        <v>131</v>
      </c>
      <c r="D23" s="38" t="s">
        <v>132</v>
      </c>
      <c r="E23" s="68" t="s">
        <v>128</v>
      </c>
      <c r="F23" s="28">
        <v>796</v>
      </c>
      <c r="G23" s="69" t="s">
        <v>42</v>
      </c>
      <c r="H23" s="69" t="s">
        <v>43</v>
      </c>
      <c r="I23" s="27" t="s">
        <v>129</v>
      </c>
      <c r="J23" s="68" t="s">
        <v>114</v>
      </c>
      <c r="K23" s="29">
        <v>139788</v>
      </c>
      <c r="L23" s="30">
        <v>44197</v>
      </c>
      <c r="M23" s="30">
        <v>44379</v>
      </c>
      <c r="N23" s="69" t="s">
        <v>116</v>
      </c>
      <c r="O23" s="69" t="s">
        <v>66</v>
      </c>
      <c r="P23" s="69" t="s">
        <v>66</v>
      </c>
    </row>
    <row r="24" spans="1:16" s="3" customFormat="1" ht="66" x14ac:dyDescent="0.2">
      <c r="A24" s="13">
        <v>7</v>
      </c>
      <c r="B24" s="69" t="s">
        <v>102</v>
      </c>
      <c r="C24" s="27" t="s">
        <v>102</v>
      </c>
      <c r="D24" s="68" t="s">
        <v>201</v>
      </c>
      <c r="E24" s="68" t="s">
        <v>202</v>
      </c>
      <c r="F24" s="28" t="s">
        <v>203</v>
      </c>
      <c r="G24" s="69" t="s">
        <v>42</v>
      </c>
      <c r="H24" s="69" t="s">
        <v>78</v>
      </c>
      <c r="I24" s="27" t="s">
        <v>44</v>
      </c>
      <c r="J24" s="69" t="s">
        <v>200</v>
      </c>
      <c r="K24" s="36">
        <v>1024912.6679999999</v>
      </c>
      <c r="L24" s="30">
        <v>44197</v>
      </c>
      <c r="M24" s="30">
        <v>44561</v>
      </c>
      <c r="N24" s="69" t="s">
        <v>46</v>
      </c>
      <c r="O24" s="69" t="s">
        <v>47</v>
      </c>
      <c r="P24" s="69" t="s">
        <v>47</v>
      </c>
    </row>
    <row r="25" spans="1:16" s="3" customFormat="1" ht="82.5" x14ac:dyDescent="0.2">
      <c r="A25" s="13">
        <v>8</v>
      </c>
      <c r="B25" s="69" t="s">
        <v>169</v>
      </c>
      <c r="C25" s="27" t="s">
        <v>170</v>
      </c>
      <c r="D25" s="37" t="s">
        <v>171</v>
      </c>
      <c r="E25" s="68" t="s">
        <v>119</v>
      </c>
      <c r="F25" s="28" t="s">
        <v>41</v>
      </c>
      <c r="G25" s="69" t="s">
        <v>42</v>
      </c>
      <c r="H25" s="69" t="s">
        <v>172</v>
      </c>
      <c r="I25" s="27" t="s">
        <v>173</v>
      </c>
      <c r="J25" s="68" t="s">
        <v>80</v>
      </c>
      <c r="K25" s="29">
        <v>173512</v>
      </c>
      <c r="L25" s="33">
        <v>44197</v>
      </c>
      <c r="M25" s="30">
        <v>44531</v>
      </c>
      <c r="N25" s="69" t="s">
        <v>137</v>
      </c>
      <c r="O25" s="69" t="s">
        <v>66</v>
      </c>
      <c r="P25" s="69" t="s">
        <v>66</v>
      </c>
    </row>
    <row r="26" spans="1:16" s="3" customFormat="1" ht="49.5" x14ac:dyDescent="0.2">
      <c r="A26" s="13">
        <v>9</v>
      </c>
      <c r="B26" s="69" t="s">
        <v>192</v>
      </c>
      <c r="C26" s="27" t="s">
        <v>193</v>
      </c>
      <c r="D26" s="68" t="s">
        <v>194</v>
      </c>
      <c r="E26" s="68" t="s">
        <v>119</v>
      </c>
      <c r="F26" s="28" t="s">
        <v>41</v>
      </c>
      <c r="G26" s="69" t="s">
        <v>42</v>
      </c>
      <c r="H26" s="69" t="s">
        <v>78</v>
      </c>
      <c r="I26" s="27" t="s">
        <v>115</v>
      </c>
      <c r="J26" s="68" t="s">
        <v>80</v>
      </c>
      <c r="K26" s="29">
        <f>386000*1.2</f>
        <v>463200</v>
      </c>
      <c r="L26" s="30">
        <v>44197</v>
      </c>
      <c r="M26" s="30">
        <v>44621</v>
      </c>
      <c r="N26" s="69" t="s">
        <v>137</v>
      </c>
      <c r="O26" s="26" t="s">
        <v>66</v>
      </c>
      <c r="P26" s="26" t="s">
        <v>66</v>
      </c>
    </row>
    <row r="27" spans="1:16" s="1" customFormat="1" ht="66" x14ac:dyDescent="0.2">
      <c r="A27" s="13">
        <v>10</v>
      </c>
      <c r="B27" s="69">
        <v>27</v>
      </c>
      <c r="C27" s="27" t="s">
        <v>264</v>
      </c>
      <c r="D27" s="34" t="s">
        <v>265</v>
      </c>
      <c r="E27" s="68" t="s">
        <v>119</v>
      </c>
      <c r="F27" s="28" t="s">
        <v>41</v>
      </c>
      <c r="G27" s="69" t="s">
        <v>42</v>
      </c>
      <c r="H27" s="69" t="s">
        <v>43</v>
      </c>
      <c r="I27" s="27" t="s">
        <v>115</v>
      </c>
      <c r="J27" s="68" t="s">
        <v>120</v>
      </c>
      <c r="K27" s="29">
        <v>1816535.18</v>
      </c>
      <c r="L27" s="30">
        <v>44197</v>
      </c>
      <c r="M27" s="30">
        <v>44378</v>
      </c>
      <c r="N27" s="69" t="s">
        <v>137</v>
      </c>
      <c r="O27" s="69" t="s">
        <v>66</v>
      </c>
      <c r="P27" s="69" t="s">
        <v>66</v>
      </c>
    </row>
    <row r="28" spans="1:16" s="1" customFormat="1" ht="49.5" x14ac:dyDescent="0.2">
      <c r="A28" s="13">
        <v>11</v>
      </c>
      <c r="B28" s="69" t="s">
        <v>85</v>
      </c>
      <c r="C28" s="27" t="s">
        <v>86</v>
      </c>
      <c r="D28" s="68" t="s">
        <v>94</v>
      </c>
      <c r="E28" s="68" t="s">
        <v>88</v>
      </c>
      <c r="F28" s="28" t="s">
        <v>89</v>
      </c>
      <c r="G28" s="69" t="s">
        <v>90</v>
      </c>
      <c r="H28" s="69" t="s">
        <v>78</v>
      </c>
      <c r="I28" s="27" t="s">
        <v>91</v>
      </c>
      <c r="J28" s="68" t="s">
        <v>92</v>
      </c>
      <c r="K28" s="29">
        <f>930837.6*3</f>
        <v>2792512.8</v>
      </c>
      <c r="L28" s="33">
        <v>44198</v>
      </c>
      <c r="M28" s="30">
        <v>45262</v>
      </c>
      <c r="N28" s="69" t="s">
        <v>81</v>
      </c>
      <c r="O28" s="26" t="s">
        <v>47</v>
      </c>
      <c r="P28" s="69" t="s">
        <v>93</v>
      </c>
    </row>
    <row r="29" spans="1:16" s="3" customFormat="1" ht="49.5" x14ac:dyDescent="0.2">
      <c r="A29" s="13">
        <v>12</v>
      </c>
      <c r="B29" s="69" t="s">
        <v>85</v>
      </c>
      <c r="C29" s="27" t="s">
        <v>86</v>
      </c>
      <c r="D29" s="37" t="s">
        <v>94</v>
      </c>
      <c r="E29" s="68" t="s">
        <v>88</v>
      </c>
      <c r="F29" s="28" t="s">
        <v>89</v>
      </c>
      <c r="G29" s="69" t="s">
        <v>90</v>
      </c>
      <c r="H29" s="69" t="s">
        <v>78</v>
      </c>
      <c r="I29" s="27" t="s">
        <v>91</v>
      </c>
      <c r="J29" s="68" t="s">
        <v>92</v>
      </c>
      <c r="K29" s="29">
        <f>253864.8*3</f>
        <v>761594.39999999991</v>
      </c>
      <c r="L29" s="33">
        <v>44199</v>
      </c>
      <c r="M29" s="30">
        <v>45263</v>
      </c>
      <c r="N29" s="69" t="s">
        <v>81</v>
      </c>
      <c r="O29" s="26" t="s">
        <v>47</v>
      </c>
      <c r="P29" s="69" t="s">
        <v>93</v>
      </c>
    </row>
    <row r="30" spans="1:16" s="3" customFormat="1" ht="49.5" x14ac:dyDescent="0.2">
      <c r="A30" s="13">
        <v>13</v>
      </c>
      <c r="B30" s="69" t="s">
        <v>153</v>
      </c>
      <c r="C30" s="27" t="s">
        <v>252</v>
      </c>
      <c r="D30" s="68" t="s">
        <v>154</v>
      </c>
      <c r="E30" s="68" t="s">
        <v>119</v>
      </c>
      <c r="F30" s="28" t="s">
        <v>41</v>
      </c>
      <c r="G30" s="69" t="s">
        <v>42</v>
      </c>
      <c r="H30" s="69" t="s">
        <v>43</v>
      </c>
      <c r="I30" s="27" t="s">
        <v>44</v>
      </c>
      <c r="J30" s="68" t="s">
        <v>48</v>
      </c>
      <c r="K30" s="29">
        <v>238892.51</v>
      </c>
      <c r="L30" s="33">
        <v>44201</v>
      </c>
      <c r="M30" s="33">
        <v>44356</v>
      </c>
      <c r="N30" s="69" t="s">
        <v>116</v>
      </c>
      <c r="O30" s="26" t="s">
        <v>66</v>
      </c>
      <c r="P30" s="69" t="s">
        <v>66</v>
      </c>
    </row>
    <row r="31" spans="1:16" s="3" customFormat="1" ht="49.5" x14ac:dyDescent="0.2">
      <c r="A31" s="13">
        <v>14</v>
      </c>
      <c r="B31" s="69" t="s">
        <v>236</v>
      </c>
      <c r="C31" s="27" t="s">
        <v>236</v>
      </c>
      <c r="D31" s="68" t="s">
        <v>237</v>
      </c>
      <c r="E31" s="68" t="s">
        <v>77</v>
      </c>
      <c r="F31" s="28">
        <v>796</v>
      </c>
      <c r="G31" s="69" t="s">
        <v>42</v>
      </c>
      <c r="H31" s="69" t="s">
        <v>78</v>
      </c>
      <c r="I31" s="27" t="s">
        <v>79</v>
      </c>
      <c r="J31" s="68" t="s">
        <v>80</v>
      </c>
      <c r="K31" s="29">
        <f>2124240*1.2</f>
        <v>2549088</v>
      </c>
      <c r="L31" s="30">
        <v>44206</v>
      </c>
      <c r="M31" s="33">
        <v>44286</v>
      </c>
      <c r="N31" s="33" t="s">
        <v>46</v>
      </c>
      <c r="O31" s="69" t="s">
        <v>47</v>
      </c>
      <c r="P31" s="69" t="s">
        <v>47</v>
      </c>
    </row>
    <row r="32" spans="1:16" s="3" customFormat="1" ht="49.5" x14ac:dyDescent="0.2">
      <c r="A32" s="13">
        <v>15</v>
      </c>
      <c r="B32" s="69" t="s">
        <v>238</v>
      </c>
      <c r="C32" s="69" t="s">
        <v>238</v>
      </c>
      <c r="D32" s="68" t="s">
        <v>239</v>
      </c>
      <c r="E32" s="68" t="s">
        <v>77</v>
      </c>
      <c r="F32" s="28">
        <v>796</v>
      </c>
      <c r="G32" s="69" t="s">
        <v>42</v>
      </c>
      <c r="H32" s="69" t="s">
        <v>78</v>
      </c>
      <c r="I32" s="27" t="s">
        <v>79</v>
      </c>
      <c r="J32" s="68" t="s">
        <v>80</v>
      </c>
      <c r="K32" s="29">
        <f>200000*1.2</f>
        <v>240000</v>
      </c>
      <c r="L32" s="30">
        <v>44206</v>
      </c>
      <c r="M32" s="33">
        <v>44316</v>
      </c>
      <c r="N32" s="33" t="s">
        <v>46</v>
      </c>
      <c r="O32" s="69" t="s">
        <v>47</v>
      </c>
      <c r="P32" s="69" t="s">
        <v>47</v>
      </c>
    </row>
    <row r="33" spans="1:16" s="3" customFormat="1" ht="115.5" x14ac:dyDescent="0.2">
      <c r="A33" s="13">
        <v>16</v>
      </c>
      <c r="B33" s="69" t="s">
        <v>148</v>
      </c>
      <c r="C33" s="27" t="s">
        <v>148</v>
      </c>
      <c r="D33" s="68" t="s">
        <v>149</v>
      </c>
      <c r="E33" s="68" t="s">
        <v>119</v>
      </c>
      <c r="F33" s="28" t="s">
        <v>150</v>
      </c>
      <c r="G33" s="69" t="s">
        <v>151</v>
      </c>
      <c r="H33" s="69" t="s">
        <v>119</v>
      </c>
      <c r="I33" s="27" t="s">
        <v>44</v>
      </c>
      <c r="J33" s="68" t="s">
        <v>48</v>
      </c>
      <c r="K33" s="29">
        <v>315679.24207518791</v>
      </c>
      <c r="L33" s="33">
        <v>44211</v>
      </c>
      <c r="M33" s="30">
        <v>44367</v>
      </c>
      <c r="N33" s="69" t="s">
        <v>116</v>
      </c>
      <c r="O33" s="26" t="s">
        <v>66</v>
      </c>
      <c r="P33" s="69" t="s">
        <v>66</v>
      </c>
    </row>
    <row r="34" spans="1:16" s="3" customFormat="1" ht="115.5" x14ac:dyDescent="0.2">
      <c r="A34" s="13">
        <v>17</v>
      </c>
      <c r="B34" s="69" t="s">
        <v>121</v>
      </c>
      <c r="C34" s="27" t="s">
        <v>122</v>
      </c>
      <c r="D34" s="49" t="s">
        <v>152</v>
      </c>
      <c r="E34" s="68" t="s">
        <v>119</v>
      </c>
      <c r="F34" s="28" t="s">
        <v>123</v>
      </c>
      <c r="G34" s="69" t="s">
        <v>124</v>
      </c>
      <c r="H34" s="69" t="s">
        <v>119</v>
      </c>
      <c r="I34" s="27" t="s">
        <v>115</v>
      </c>
      <c r="J34" s="68" t="s">
        <v>120</v>
      </c>
      <c r="K34" s="29">
        <v>280080.31079999998</v>
      </c>
      <c r="L34" s="33">
        <v>44212</v>
      </c>
      <c r="M34" s="33">
        <v>44294</v>
      </c>
      <c r="N34" s="69" t="s">
        <v>116</v>
      </c>
      <c r="O34" s="26" t="s">
        <v>66</v>
      </c>
      <c r="P34" s="69" t="s">
        <v>66</v>
      </c>
    </row>
    <row r="35" spans="1:16" s="3" customFormat="1" ht="49.5" x14ac:dyDescent="0.2">
      <c r="A35" s="13">
        <v>18</v>
      </c>
      <c r="B35" s="69" t="s">
        <v>185</v>
      </c>
      <c r="C35" s="27" t="s">
        <v>186</v>
      </c>
      <c r="D35" s="34" t="s">
        <v>187</v>
      </c>
      <c r="E35" s="68" t="s">
        <v>119</v>
      </c>
      <c r="F35" s="28" t="s">
        <v>41</v>
      </c>
      <c r="G35" s="69" t="s">
        <v>42</v>
      </c>
      <c r="H35" s="69" t="s">
        <v>43</v>
      </c>
      <c r="I35" s="27" t="s">
        <v>240</v>
      </c>
      <c r="J35" s="68" t="s">
        <v>80</v>
      </c>
      <c r="K35" s="29">
        <v>3894695.04</v>
      </c>
      <c r="L35" s="30">
        <v>44216</v>
      </c>
      <c r="M35" s="30">
        <v>44652</v>
      </c>
      <c r="N35" s="69" t="s">
        <v>188</v>
      </c>
      <c r="O35" s="26" t="s">
        <v>66</v>
      </c>
      <c r="P35" s="69" t="s">
        <v>47</v>
      </c>
    </row>
    <row r="36" spans="1:16" s="3" customFormat="1" ht="115.5" x14ac:dyDescent="0.2">
      <c r="A36" s="13">
        <v>19</v>
      </c>
      <c r="B36" s="69">
        <v>43</v>
      </c>
      <c r="C36" s="27" t="s">
        <v>213</v>
      </c>
      <c r="D36" s="34" t="s">
        <v>268</v>
      </c>
      <c r="E36" s="68" t="s">
        <v>269</v>
      </c>
      <c r="F36" s="28" t="s">
        <v>41</v>
      </c>
      <c r="G36" s="69" t="s">
        <v>42</v>
      </c>
      <c r="H36" s="69" t="s">
        <v>43</v>
      </c>
      <c r="I36" s="27" t="s">
        <v>270</v>
      </c>
      <c r="J36" s="68" t="s">
        <v>80</v>
      </c>
      <c r="K36" s="29">
        <v>10527554.41</v>
      </c>
      <c r="L36" s="30">
        <v>44222</v>
      </c>
      <c r="M36" s="33">
        <v>44464</v>
      </c>
      <c r="N36" s="69" t="s">
        <v>46</v>
      </c>
      <c r="O36" s="26" t="s">
        <v>47</v>
      </c>
      <c r="P36" s="69" t="s">
        <v>47</v>
      </c>
    </row>
    <row r="37" spans="1:16" s="3" customFormat="1" ht="115.5" x14ac:dyDescent="0.2">
      <c r="A37" s="13">
        <v>20</v>
      </c>
      <c r="B37" s="69" t="s">
        <v>38</v>
      </c>
      <c r="C37" s="27" t="s">
        <v>39</v>
      </c>
      <c r="D37" s="34" t="s">
        <v>271</v>
      </c>
      <c r="E37" s="68" t="s">
        <v>269</v>
      </c>
      <c r="F37" s="28" t="s">
        <v>41</v>
      </c>
      <c r="G37" s="69" t="s">
        <v>42</v>
      </c>
      <c r="H37" s="69" t="s">
        <v>43</v>
      </c>
      <c r="I37" s="27" t="s">
        <v>270</v>
      </c>
      <c r="J37" s="68" t="s">
        <v>272</v>
      </c>
      <c r="K37" s="29">
        <v>3412113.49</v>
      </c>
      <c r="L37" s="30">
        <v>44222</v>
      </c>
      <c r="M37" s="33">
        <v>44402</v>
      </c>
      <c r="N37" s="69" t="s">
        <v>46</v>
      </c>
      <c r="O37" s="26" t="s">
        <v>47</v>
      </c>
      <c r="P37" s="69" t="s">
        <v>47</v>
      </c>
    </row>
    <row r="38" spans="1:16" s="3" customFormat="1" ht="82.5" x14ac:dyDescent="0.2">
      <c r="A38" s="13">
        <v>21</v>
      </c>
      <c r="B38" s="69" t="s">
        <v>117</v>
      </c>
      <c r="C38" s="27" t="s">
        <v>118</v>
      </c>
      <c r="D38" s="68" t="s">
        <v>284</v>
      </c>
      <c r="E38" s="68" t="s">
        <v>77</v>
      </c>
      <c r="F38" s="28" t="s">
        <v>41</v>
      </c>
      <c r="G38" s="69" t="s">
        <v>42</v>
      </c>
      <c r="H38" s="69" t="s">
        <v>78</v>
      </c>
      <c r="I38" s="27" t="s">
        <v>112</v>
      </c>
      <c r="J38" s="68" t="s">
        <v>80</v>
      </c>
      <c r="K38" s="29">
        <v>256200</v>
      </c>
      <c r="L38" s="33">
        <v>44228</v>
      </c>
      <c r="M38" s="27" t="s">
        <v>113</v>
      </c>
      <c r="N38" s="69" t="s">
        <v>81</v>
      </c>
      <c r="O38" s="69" t="s">
        <v>47</v>
      </c>
      <c r="P38" s="69" t="s">
        <v>47</v>
      </c>
    </row>
    <row r="39" spans="1:16" s="3" customFormat="1" ht="82.5" x14ac:dyDescent="0.2">
      <c r="A39" s="13">
        <v>22</v>
      </c>
      <c r="B39" s="69" t="s">
        <v>117</v>
      </c>
      <c r="C39" s="27" t="s">
        <v>118</v>
      </c>
      <c r="D39" s="68" t="s">
        <v>285</v>
      </c>
      <c r="E39" s="68" t="s">
        <v>77</v>
      </c>
      <c r="F39" s="28" t="s">
        <v>41</v>
      </c>
      <c r="G39" s="69" t="s">
        <v>42</v>
      </c>
      <c r="H39" s="69" t="s">
        <v>78</v>
      </c>
      <c r="I39" s="27" t="s">
        <v>112</v>
      </c>
      <c r="J39" s="68" t="s">
        <v>120</v>
      </c>
      <c r="K39" s="29">
        <v>623200</v>
      </c>
      <c r="L39" s="33">
        <v>44228</v>
      </c>
      <c r="M39" s="27" t="s">
        <v>113</v>
      </c>
      <c r="N39" s="69" t="s">
        <v>81</v>
      </c>
      <c r="O39" s="69" t="s">
        <v>47</v>
      </c>
      <c r="P39" s="69" t="s">
        <v>47</v>
      </c>
    </row>
    <row r="40" spans="1:16" s="3" customFormat="1" ht="66" x14ac:dyDescent="0.2">
      <c r="A40" s="13">
        <v>23</v>
      </c>
      <c r="B40" s="69" t="s">
        <v>117</v>
      </c>
      <c r="C40" s="27" t="s">
        <v>118</v>
      </c>
      <c r="D40" s="68" t="s">
        <v>286</v>
      </c>
      <c r="E40" s="68" t="s">
        <v>77</v>
      </c>
      <c r="F40" s="28" t="s">
        <v>41</v>
      </c>
      <c r="G40" s="69" t="s">
        <v>42</v>
      </c>
      <c r="H40" s="69" t="s">
        <v>78</v>
      </c>
      <c r="I40" s="27" t="s">
        <v>112</v>
      </c>
      <c r="J40" s="68" t="s">
        <v>80</v>
      </c>
      <c r="K40" s="29">
        <v>492300</v>
      </c>
      <c r="L40" s="33">
        <v>44228</v>
      </c>
      <c r="M40" s="27" t="s">
        <v>113</v>
      </c>
      <c r="N40" s="69" t="s">
        <v>81</v>
      </c>
      <c r="O40" s="69" t="s">
        <v>47</v>
      </c>
      <c r="P40" s="69" t="s">
        <v>47</v>
      </c>
    </row>
    <row r="41" spans="1:16" s="3" customFormat="1" ht="82.5" x14ac:dyDescent="0.2">
      <c r="A41" s="13">
        <v>24</v>
      </c>
      <c r="B41" s="69" t="s">
        <v>117</v>
      </c>
      <c r="C41" s="27" t="s">
        <v>118</v>
      </c>
      <c r="D41" s="68" t="s">
        <v>287</v>
      </c>
      <c r="E41" s="68" t="s">
        <v>77</v>
      </c>
      <c r="F41" s="28" t="s">
        <v>41</v>
      </c>
      <c r="G41" s="69" t="s">
        <v>42</v>
      </c>
      <c r="H41" s="69" t="s">
        <v>78</v>
      </c>
      <c r="I41" s="27" t="s">
        <v>112</v>
      </c>
      <c r="J41" s="68" t="s">
        <v>80</v>
      </c>
      <c r="K41" s="29">
        <v>221160</v>
      </c>
      <c r="L41" s="33">
        <v>44228</v>
      </c>
      <c r="M41" s="27" t="s">
        <v>113</v>
      </c>
      <c r="N41" s="69" t="s">
        <v>81</v>
      </c>
      <c r="O41" s="69" t="s">
        <v>47</v>
      </c>
      <c r="P41" s="69" t="s">
        <v>47</v>
      </c>
    </row>
    <row r="42" spans="1:16" s="3" customFormat="1" ht="82.5" x14ac:dyDescent="0.2">
      <c r="A42" s="13">
        <v>25</v>
      </c>
      <c r="B42" s="69" t="s">
        <v>117</v>
      </c>
      <c r="C42" s="27" t="s">
        <v>118</v>
      </c>
      <c r="D42" s="68" t="s">
        <v>288</v>
      </c>
      <c r="E42" s="68" t="s">
        <v>77</v>
      </c>
      <c r="F42" s="28" t="s">
        <v>41</v>
      </c>
      <c r="G42" s="69" t="s">
        <v>42</v>
      </c>
      <c r="H42" s="69" t="s">
        <v>78</v>
      </c>
      <c r="I42" s="27" t="s">
        <v>112</v>
      </c>
      <c r="J42" s="68" t="s">
        <v>80</v>
      </c>
      <c r="K42" s="29">
        <v>195600</v>
      </c>
      <c r="L42" s="33">
        <v>44228</v>
      </c>
      <c r="M42" s="27" t="s">
        <v>113</v>
      </c>
      <c r="N42" s="69" t="s">
        <v>81</v>
      </c>
      <c r="O42" s="69" t="s">
        <v>47</v>
      </c>
      <c r="P42" s="69" t="s">
        <v>47</v>
      </c>
    </row>
    <row r="43" spans="1:16" s="3" customFormat="1" ht="82.5" x14ac:dyDescent="0.2">
      <c r="A43" s="13">
        <v>26</v>
      </c>
      <c r="B43" s="69" t="s">
        <v>117</v>
      </c>
      <c r="C43" s="27" t="s">
        <v>118</v>
      </c>
      <c r="D43" s="68" t="s">
        <v>289</v>
      </c>
      <c r="E43" s="68" t="s">
        <v>77</v>
      </c>
      <c r="F43" s="28" t="s">
        <v>41</v>
      </c>
      <c r="G43" s="69" t="s">
        <v>138</v>
      </c>
      <c r="H43" s="69" t="s">
        <v>139</v>
      </c>
      <c r="I43" s="27" t="s">
        <v>290</v>
      </c>
      <c r="J43" s="68" t="s">
        <v>141</v>
      </c>
      <c r="K43" s="29">
        <v>473200</v>
      </c>
      <c r="L43" s="30">
        <v>44228</v>
      </c>
      <c r="M43" s="30">
        <v>44561</v>
      </c>
      <c r="N43" s="69" t="s">
        <v>142</v>
      </c>
      <c r="O43" s="69" t="s">
        <v>47</v>
      </c>
      <c r="P43" s="69" t="s">
        <v>47</v>
      </c>
    </row>
    <row r="44" spans="1:16" s="3" customFormat="1" ht="99" x14ac:dyDescent="0.2">
      <c r="A44" s="13">
        <v>27</v>
      </c>
      <c r="B44" s="69" t="s">
        <v>117</v>
      </c>
      <c r="C44" s="27" t="s">
        <v>118</v>
      </c>
      <c r="D44" s="68" t="s">
        <v>291</v>
      </c>
      <c r="E44" s="68" t="s">
        <v>77</v>
      </c>
      <c r="F44" s="28" t="s">
        <v>41</v>
      </c>
      <c r="G44" s="69" t="s">
        <v>138</v>
      </c>
      <c r="H44" s="69" t="s">
        <v>139</v>
      </c>
      <c r="I44" s="27" t="s">
        <v>292</v>
      </c>
      <c r="J44" s="68" t="s">
        <v>141</v>
      </c>
      <c r="K44" s="29">
        <v>159600</v>
      </c>
      <c r="L44" s="30">
        <v>44228</v>
      </c>
      <c r="M44" s="30">
        <v>44561</v>
      </c>
      <c r="N44" s="69" t="s">
        <v>142</v>
      </c>
      <c r="O44" s="69" t="s">
        <v>47</v>
      </c>
      <c r="P44" s="69" t="s">
        <v>47</v>
      </c>
    </row>
    <row r="45" spans="1:16" s="3" customFormat="1" ht="99" x14ac:dyDescent="0.2">
      <c r="A45" s="13">
        <v>28</v>
      </c>
      <c r="B45" s="69" t="s">
        <v>117</v>
      </c>
      <c r="C45" s="27" t="s">
        <v>118</v>
      </c>
      <c r="D45" s="68" t="s">
        <v>295</v>
      </c>
      <c r="E45" s="68" t="s">
        <v>77</v>
      </c>
      <c r="F45" s="28" t="s">
        <v>41</v>
      </c>
      <c r="G45" s="69" t="s">
        <v>138</v>
      </c>
      <c r="H45" s="69" t="s">
        <v>139</v>
      </c>
      <c r="I45" s="27" t="s">
        <v>280</v>
      </c>
      <c r="J45" s="68" t="s">
        <v>141</v>
      </c>
      <c r="K45" s="29">
        <v>54000</v>
      </c>
      <c r="L45" s="30">
        <v>44228</v>
      </c>
      <c r="M45" s="30">
        <v>44561</v>
      </c>
      <c r="N45" s="69" t="s">
        <v>142</v>
      </c>
      <c r="O45" s="69" t="s">
        <v>47</v>
      </c>
      <c r="P45" s="69" t="s">
        <v>47</v>
      </c>
    </row>
    <row r="46" spans="1:16" s="3" customFormat="1" ht="49.5" x14ac:dyDescent="0.2">
      <c r="A46" s="13">
        <v>29</v>
      </c>
      <c r="B46" s="69">
        <v>17</v>
      </c>
      <c r="C46" s="27" t="s">
        <v>253</v>
      </c>
      <c r="D46" s="34" t="s">
        <v>254</v>
      </c>
      <c r="E46" s="68" t="s">
        <v>119</v>
      </c>
      <c r="F46" s="28" t="s">
        <v>146</v>
      </c>
      <c r="G46" s="69" t="s">
        <v>42</v>
      </c>
      <c r="H46" s="69" t="s">
        <v>43</v>
      </c>
      <c r="I46" s="27" t="s">
        <v>129</v>
      </c>
      <c r="J46" s="68" t="s">
        <v>80</v>
      </c>
      <c r="K46" s="29">
        <v>162559.07999999999</v>
      </c>
      <c r="L46" s="33">
        <v>44228</v>
      </c>
      <c r="M46" s="33">
        <v>44440</v>
      </c>
      <c r="N46" s="69" t="s">
        <v>116</v>
      </c>
      <c r="O46" s="33" t="s">
        <v>66</v>
      </c>
      <c r="P46" s="69" t="s">
        <v>66</v>
      </c>
    </row>
    <row r="47" spans="1:16" s="3" customFormat="1" ht="49.5" x14ac:dyDescent="0.2">
      <c r="A47" s="13">
        <v>30</v>
      </c>
      <c r="B47" s="69">
        <v>36</v>
      </c>
      <c r="C47" s="27" t="s">
        <v>282</v>
      </c>
      <c r="D47" s="53" t="s">
        <v>275</v>
      </c>
      <c r="E47" s="68" t="s">
        <v>119</v>
      </c>
      <c r="F47" s="28">
        <v>112</v>
      </c>
      <c r="G47" s="69" t="s">
        <v>276</v>
      </c>
      <c r="H47" s="69" t="s">
        <v>43</v>
      </c>
      <c r="I47" s="27">
        <v>32431373000</v>
      </c>
      <c r="J47" s="68" t="s">
        <v>114</v>
      </c>
      <c r="K47" s="29">
        <v>425016</v>
      </c>
      <c r="L47" s="33">
        <v>44228</v>
      </c>
      <c r="M47" s="33">
        <v>44621</v>
      </c>
      <c r="N47" s="69" t="s">
        <v>116</v>
      </c>
      <c r="O47" s="69" t="s">
        <v>66</v>
      </c>
      <c r="P47" s="69" t="s">
        <v>66</v>
      </c>
    </row>
    <row r="48" spans="1:16" s="3" customFormat="1" ht="82.5" x14ac:dyDescent="0.2">
      <c r="A48" s="13">
        <v>31</v>
      </c>
      <c r="B48" s="69" t="s">
        <v>38</v>
      </c>
      <c r="C48" s="27" t="s">
        <v>39</v>
      </c>
      <c r="D48" s="62" t="s">
        <v>307</v>
      </c>
      <c r="E48" s="68" t="s">
        <v>40</v>
      </c>
      <c r="F48" s="28" t="s">
        <v>41</v>
      </c>
      <c r="G48" s="69" t="s">
        <v>42</v>
      </c>
      <c r="H48" s="69" t="s">
        <v>43</v>
      </c>
      <c r="I48" s="27" t="s">
        <v>44</v>
      </c>
      <c r="J48" s="68" t="s">
        <v>45</v>
      </c>
      <c r="K48" s="29">
        <v>6900341.5199999996</v>
      </c>
      <c r="L48" s="30">
        <v>44228</v>
      </c>
      <c r="M48" s="30">
        <v>44402</v>
      </c>
      <c r="N48" s="69" t="s">
        <v>46</v>
      </c>
      <c r="O48" s="26" t="s">
        <v>47</v>
      </c>
      <c r="P48" s="69" t="s">
        <v>47</v>
      </c>
    </row>
    <row r="49" spans="1:16" s="3" customFormat="1" ht="66" x14ac:dyDescent="0.2">
      <c r="A49" s="13">
        <v>32</v>
      </c>
      <c r="B49" s="69" t="s">
        <v>102</v>
      </c>
      <c r="C49" s="27" t="s">
        <v>102</v>
      </c>
      <c r="D49" s="68" t="s">
        <v>201</v>
      </c>
      <c r="E49" s="68" t="s">
        <v>202</v>
      </c>
      <c r="F49" s="28" t="s">
        <v>203</v>
      </c>
      <c r="G49" s="69" t="s">
        <v>42</v>
      </c>
      <c r="H49" s="69" t="s">
        <v>78</v>
      </c>
      <c r="I49" s="27" t="s">
        <v>44</v>
      </c>
      <c r="J49" s="69" t="s">
        <v>200</v>
      </c>
      <c r="K49" s="36">
        <v>1024912.6679999999</v>
      </c>
      <c r="L49" s="30">
        <v>44228</v>
      </c>
      <c r="M49" s="30">
        <v>44561</v>
      </c>
      <c r="N49" s="69" t="s">
        <v>46</v>
      </c>
      <c r="O49" s="69" t="s">
        <v>47</v>
      </c>
      <c r="P49" s="69" t="s">
        <v>47</v>
      </c>
    </row>
    <row r="50" spans="1:16" s="3" customFormat="1" ht="99" x14ac:dyDescent="0.2">
      <c r="A50" s="13">
        <v>33</v>
      </c>
      <c r="B50" s="69" t="s">
        <v>68</v>
      </c>
      <c r="C50" s="27" t="s">
        <v>98</v>
      </c>
      <c r="D50" s="68" t="s">
        <v>99</v>
      </c>
      <c r="E50" s="68" t="s">
        <v>100</v>
      </c>
      <c r="F50" s="28" t="s">
        <v>41</v>
      </c>
      <c r="G50" s="69" t="s">
        <v>42</v>
      </c>
      <c r="H50" s="69" t="s">
        <v>101</v>
      </c>
      <c r="I50" s="27" t="s">
        <v>79</v>
      </c>
      <c r="J50" s="68" t="s">
        <v>80</v>
      </c>
      <c r="K50" s="29">
        <v>3631701.6162442118</v>
      </c>
      <c r="L50" s="30">
        <v>44228</v>
      </c>
      <c r="M50" s="30">
        <v>44470</v>
      </c>
      <c r="N50" s="69" t="s">
        <v>46</v>
      </c>
      <c r="O50" s="69" t="s">
        <v>47</v>
      </c>
      <c r="P50" s="69" t="s">
        <v>47</v>
      </c>
    </row>
    <row r="51" spans="1:16" s="3" customFormat="1" ht="49.5" x14ac:dyDescent="0.2">
      <c r="A51" s="13">
        <v>34</v>
      </c>
      <c r="B51" s="69" t="s">
        <v>192</v>
      </c>
      <c r="C51" s="27" t="s">
        <v>283</v>
      </c>
      <c r="D51" s="34" t="s">
        <v>277</v>
      </c>
      <c r="E51" s="68" t="s">
        <v>278</v>
      </c>
      <c r="F51" s="28" t="s">
        <v>41</v>
      </c>
      <c r="G51" s="69" t="s">
        <v>42</v>
      </c>
      <c r="H51" s="69" t="s">
        <v>279</v>
      </c>
      <c r="I51" s="27" t="s">
        <v>280</v>
      </c>
      <c r="J51" s="68" t="s">
        <v>45</v>
      </c>
      <c r="K51" s="29">
        <v>6097565.21</v>
      </c>
      <c r="L51" s="33">
        <v>44228</v>
      </c>
      <c r="M51" s="30">
        <v>44531</v>
      </c>
      <c r="N51" s="69" t="s">
        <v>46</v>
      </c>
      <c r="O51" s="26" t="s">
        <v>47</v>
      </c>
      <c r="P51" s="69" t="s">
        <v>47</v>
      </c>
    </row>
    <row r="52" spans="1:16" s="3" customFormat="1" ht="49.5" x14ac:dyDescent="0.2">
      <c r="A52" s="13">
        <v>35</v>
      </c>
      <c r="B52" s="69" t="s">
        <v>192</v>
      </c>
      <c r="C52" s="27" t="s">
        <v>193</v>
      </c>
      <c r="D52" s="68" t="s">
        <v>195</v>
      </c>
      <c r="E52" s="68" t="s">
        <v>119</v>
      </c>
      <c r="F52" s="28" t="s">
        <v>41</v>
      </c>
      <c r="G52" s="69" t="s">
        <v>42</v>
      </c>
      <c r="H52" s="69" t="s">
        <v>78</v>
      </c>
      <c r="I52" s="27" t="s">
        <v>115</v>
      </c>
      <c r="J52" s="68" t="s">
        <v>80</v>
      </c>
      <c r="K52" s="29">
        <v>2296560</v>
      </c>
      <c r="L52" s="30">
        <v>44228</v>
      </c>
      <c r="M52" s="30">
        <v>44621</v>
      </c>
      <c r="N52" s="69" t="s">
        <v>137</v>
      </c>
      <c r="O52" s="26" t="s">
        <v>66</v>
      </c>
      <c r="P52" s="26" t="s">
        <v>66</v>
      </c>
    </row>
    <row r="53" spans="1:16" s="3" customFormat="1" ht="49.5" x14ac:dyDescent="0.2">
      <c r="A53" s="13">
        <v>36</v>
      </c>
      <c r="B53" s="69" t="s">
        <v>192</v>
      </c>
      <c r="C53" s="27" t="s">
        <v>193</v>
      </c>
      <c r="D53" s="68" t="s">
        <v>196</v>
      </c>
      <c r="E53" s="68" t="s">
        <v>119</v>
      </c>
      <c r="F53" s="28" t="s">
        <v>41</v>
      </c>
      <c r="G53" s="69" t="s">
        <v>42</v>
      </c>
      <c r="H53" s="69" t="s">
        <v>78</v>
      </c>
      <c r="I53" s="27" t="s">
        <v>115</v>
      </c>
      <c r="J53" s="68" t="s">
        <v>80</v>
      </c>
      <c r="K53" s="29">
        <f>1253000*1.2</f>
        <v>1503600</v>
      </c>
      <c r="L53" s="30">
        <v>44228</v>
      </c>
      <c r="M53" s="30">
        <v>44621</v>
      </c>
      <c r="N53" s="69" t="s">
        <v>137</v>
      </c>
      <c r="O53" s="26" t="s">
        <v>66</v>
      </c>
      <c r="P53" s="26" t="s">
        <v>66</v>
      </c>
    </row>
    <row r="54" spans="1:16" s="3" customFormat="1" ht="115.5" x14ac:dyDescent="0.2">
      <c r="A54" s="13">
        <v>37</v>
      </c>
      <c r="B54" s="69" t="s">
        <v>121</v>
      </c>
      <c r="C54" s="27" t="s">
        <v>122</v>
      </c>
      <c r="D54" s="47" t="s">
        <v>267</v>
      </c>
      <c r="E54" s="68" t="s">
        <v>119</v>
      </c>
      <c r="F54" s="28" t="s">
        <v>123</v>
      </c>
      <c r="G54" s="69" t="s">
        <v>124</v>
      </c>
      <c r="H54" s="69" t="s">
        <v>119</v>
      </c>
      <c r="I54" s="27" t="s">
        <v>115</v>
      </c>
      <c r="J54" s="68" t="s">
        <v>120</v>
      </c>
      <c r="K54" s="35">
        <v>2071550.46</v>
      </c>
      <c r="L54" s="30">
        <v>44228</v>
      </c>
      <c r="M54" s="30">
        <v>44469</v>
      </c>
      <c r="N54" s="69" t="s">
        <v>137</v>
      </c>
      <c r="O54" s="69" t="s">
        <v>66</v>
      </c>
      <c r="P54" s="69" t="s">
        <v>66</v>
      </c>
    </row>
    <row r="55" spans="1:16" s="3" customFormat="1" ht="132" x14ac:dyDescent="0.2">
      <c r="A55" s="13">
        <v>38</v>
      </c>
      <c r="B55" s="69" t="s">
        <v>38</v>
      </c>
      <c r="C55" s="27" t="s">
        <v>174</v>
      </c>
      <c r="D55" s="68" t="s">
        <v>175</v>
      </c>
      <c r="E55" s="68" t="s">
        <v>176</v>
      </c>
      <c r="F55" s="28" t="s">
        <v>41</v>
      </c>
      <c r="G55" s="69" t="s">
        <v>42</v>
      </c>
      <c r="H55" s="69" t="s">
        <v>43</v>
      </c>
      <c r="I55" s="27" t="s">
        <v>44</v>
      </c>
      <c r="J55" s="68" t="s">
        <v>177</v>
      </c>
      <c r="K55" s="29">
        <f>313200*1.2</f>
        <v>375840</v>
      </c>
      <c r="L55" s="33">
        <v>44228</v>
      </c>
      <c r="M55" s="30">
        <v>44531</v>
      </c>
      <c r="N55" s="69" t="s">
        <v>137</v>
      </c>
      <c r="O55" s="26" t="s">
        <v>66</v>
      </c>
      <c r="P55" s="69" t="s">
        <v>66</v>
      </c>
    </row>
    <row r="56" spans="1:16" s="3" customFormat="1" ht="66" x14ac:dyDescent="0.2">
      <c r="A56" s="13">
        <v>39</v>
      </c>
      <c r="B56" s="69" t="s">
        <v>121</v>
      </c>
      <c r="C56" s="27" t="s">
        <v>122</v>
      </c>
      <c r="D56" s="47" t="s">
        <v>324</v>
      </c>
      <c r="E56" s="68" t="s">
        <v>119</v>
      </c>
      <c r="F56" s="28" t="s">
        <v>123</v>
      </c>
      <c r="G56" s="69" t="s">
        <v>124</v>
      </c>
      <c r="H56" s="69" t="s">
        <v>43</v>
      </c>
      <c r="I56" s="27" t="s">
        <v>115</v>
      </c>
      <c r="J56" s="68" t="s">
        <v>120</v>
      </c>
      <c r="K56" s="35">
        <v>2184830.4</v>
      </c>
      <c r="L56" s="30">
        <v>44228</v>
      </c>
      <c r="M56" s="30">
        <v>44469</v>
      </c>
      <c r="N56" s="69" t="s">
        <v>137</v>
      </c>
      <c r="O56" s="69" t="s">
        <v>66</v>
      </c>
      <c r="P56" s="69" t="s">
        <v>66</v>
      </c>
    </row>
    <row r="57" spans="1:16" s="3" customFormat="1" ht="66" x14ac:dyDescent="0.2">
      <c r="A57" s="13">
        <v>40</v>
      </c>
      <c r="B57" s="69" t="s">
        <v>121</v>
      </c>
      <c r="C57" s="27" t="s">
        <v>122</v>
      </c>
      <c r="D57" s="47" t="s">
        <v>325</v>
      </c>
      <c r="E57" s="68" t="s">
        <v>119</v>
      </c>
      <c r="F57" s="28" t="s">
        <v>123</v>
      </c>
      <c r="G57" s="69" t="s">
        <v>124</v>
      </c>
      <c r="H57" s="69" t="s">
        <v>43</v>
      </c>
      <c r="I57" s="27" t="s">
        <v>115</v>
      </c>
      <c r="J57" s="68" t="s">
        <v>120</v>
      </c>
      <c r="K57" s="35">
        <v>3682305</v>
      </c>
      <c r="L57" s="30">
        <v>44228</v>
      </c>
      <c r="M57" s="30">
        <v>44469</v>
      </c>
      <c r="N57" s="69" t="s">
        <v>137</v>
      </c>
      <c r="O57" s="69" t="s">
        <v>66</v>
      </c>
      <c r="P57" s="69" t="s">
        <v>66</v>
      </c>
    </row>
    <row r="58" spans="1:16" s="3" customFormat="1" ht="66" x14ac:dyDescent="0.2">
      <c r="A58" s="13">
        <v>41</v>
      </c>
      <c r="B58" s="69" t="s">
        <v>121</v>
      </c>
      <c r="C58" s="27" t="s">
        <v>122</v>
      </c>
      <c r="D58" s="47" t="s">
        <v>326</v>
      </c>
      <c r="E58" s="68" t="s">
        <v>119</v>
      </c>
      <c r="F58" s="28" t="s">
        <v>123</v>
      </c>
      <c r="G58" s="69" t="s">
        <v>124</v>
      </c>
      <c r="H58" s="69" t="s">
        <v>43</v>
      </c>
      <c r="I58" s="27" t="s">
        <v>115</v>
      </c>
      <c r="J58" s="68" t="s">
        <v>120</v>
      </c>
      <c r="K58" s="35">
        <v>1152947</v>
      </c>
      <c r="L58" s="30">
        <v>44228</v>
      </c>
      <c r="M58" s="30">
        <v>44469</v>
      </c>
      <c r="N58" s="69" t="s">
        <v>137</v>
      </c>
      <c r="O58" s="69" t="s">
        <v>66</v>
      </c>
      <c r="P58" s="69" t="s">
        <v>66</v>
      </c>
    </row>
    <row r="59" spans="1:16" s="3" customFormat="1" ht="66" x14ac:dyDescent="0.2">
      <c r="A59" s="13">
        <v>42</v>
      </c>
      <c r="B59" s="69" t="s">
        <v>121</v>
      </c>
      <c r="C59" s="27" t="s">
        <v>122</v>
      </c>
      <c r="D59" s="47" t="s">
        <v>327</v>
      </c>
      <c r="E59" s="68" t="s">
        <v>119</v>
      </c>
      <c r="F59" s="28" t="s">
        <v>123</v>
      </c>
      <c r="G59" s="69" t="s">
        <v>124</v>
      </c>
      <c r="H59" s="69" t="s">
        <v>43</v>
      </c>
      <c r="I59" s="27" t="s">
        <v>115</v>
      </c>
      <c r="J59" s="68" t="s">
        <v>120</v>
      </c>
      <c r="K59" s="35">
        <v>451500</v>
      </c>
      <c r="L59" s="30">
        <v>44228</v>
      </c>
      <c r="M59" s="30">
        <v>44469</v>
      </c>
      <c r="N59" s="69" t="s">
        <v>137</v>
      </c>
      <c r="O59" s="69" t="s">
        <v>66</v>
      </c>
      <c r="P59" s="69" t="s">
        <v>66</v>
      </c>
    </row>
    <row r="60" spans="1:16" s="3" customFormat="1" ht="66" x14ac:dyDescent="0.2">
      <c r="A60" s="13">
        <v>43</v>
      </c>
      <c r="B60" s="69" t="s">
        <v>121</v>
      </c>
      <c r="C60" s="27" t="s">
        <v>122</v>
      </c>
      <c r="D60" s="63" t="s">
        <v>328</v>
      </c>
      <c r="E60" s="68" t="s">
        <v>119</v>
      </c>
      <c r="F60" s="28" t="s">
        <v>123</v>
      </c>
      <c r="G60" s="69" t="s">
        <v>124</v>
      </c>
      <c r="H60" s="69" t="s">
        <v>43</v>
      </c>
      <c r="I60" s="27" t="s">
        <v>115</v>
      </c>
      <c r="J60" s="68" t="s">
        <v>120</v>
      </c>
      <c r="K60" s="35">
        <v>97794</v>
      </c>
      <c r="L60" s="30">
        <v>44228</v>
      </c>
      <c r="M60" s="30">
        <v>44469</v>
      </c>
      <c r="N60" s="69" t="s">
        <v>137</v>
      </c>
      <c r="O60" s="69" t="s">
        <v>66</v>
      </c>
      <c r="P60" s="69" t="s">
        <v>66</v>
      </c>
    </row>
    <row r="61" spans="1:16" s="3" customFormat="1" ht="66" x14ac:dyDescent="0.2">
      <c r="A61" s="13">
        <v>44</v>
      </c>
      <c r="B61" s="69" t="s">
        <v>121</v>
      </c>
      <c r="C61" s="27" t="s">
        <v>122</v>
      </c>
      <c r="D61" s="47" t="s">
        <v>329</v>
      </c>
      <c r="E61" s="68" t="s">
        <v>119</v>
      </c>
      <c r="F61" s="28" t="s">
        <v>123</v>
      </c>
      <c r="G61" s="69" t="s">
        <v>124</v>
      </c>
      <c r="H61" s="69" t="s">
        <v>43</v>
      </c>
      <c r="I61" s="27" t="s">
        <v>115</v>
      </c>
      <c r="J61" s="68" t="s">
        <v>120</v>
      </c>
      <c r="K61" s="35">
        <v>91566.54</v>
      </c>
      <c r="L61" s="30">
        <v>44228</v>
      </c>
      <c r="M61" s="30">
        <v>44469</v>
      </c>
      <c r="N61" s="69" t="s">
        <v>137</v>
      </c>
      <c r="O61" s="69" t="s">
        <v>66</v>
      </c>
      <c r="P61" s="69" t="s">
        <v>66</v>
      </c>
    </row>
    <row r="62" spans="1:16" s="3" customFormat="1" ht="66" x14ac:dyDescent="0.2">
      <c r="A62" s="13">
        <v>45</v>
      </c>
      <c r="B62" s="69" t="s">
        <v>121</v>
      </c>
      <c r="C62" s="27" t="s">
        <v>122</v>
      </c>
      <c r="D62" s="47" t="s">
        <v>330</v>
      </c>
      <c r="E62" s="68" t="s">
        <v>119</v>
      </c>
      <c r="F62" s="28" t="s">
        <v>123</v>
      </c>
      <c r="G62" s="69" t="s">
        <v>124</v>
      </c>
      <c r="H62" s="69" t="s">
        <v>43</v>
      </c>
      <c r="I62" s="27" t="s">
        <v>115</v>
      </c>
      <c r="J62" s="68" t="s">
        <v>120</v>
      </c>
      <c r="K62" s="35">
        <v>542071.19999999995</v>
      </c>
      <c r="L62" s="30">
        <v>44228</v>
      </c>
      <c r="M62" s="30">
        <v>44469</v>
      </c>
      <c r="N62" s="69" t="s">
        <v>137</v>
      </c>
      <c r="O62" s="69" t="s">
        <v>66</v>
      </c>
      <c r="P62" s="69" t="s">
        <v>66</v>
      </c>
    </row>
    <row r="63" spans="1:16" s="3" customFormat="1" ht="82.5" x14ac:dyDescent="0.2">
      <c r="A63" s="13">
        <v>46</v>
      </c>
      <c r="B63" s="69" t="s">
        <v>104</v>
      </c>
      <c r="C63" s="27" t="s">
        <v>108</v>
      </c>
      <c r="D63" s="68" t="s">
        <v>109</v>
      </c>
      <c r="E63" s="68" t="s">
        <v>110</v>
      </c>
      <c r="F63" s="28" t="s">
        <v>41</v>
      </c>
      <c r="G63" s="69" t="s">
        <v>42</v>
      </c>
      <c r="H63" s="69" t="s">
        <v>78</v>
      </c>
      <c r="I63" s="27" t="s">
        <v>111</v>
      </c>
      <c r="J63" s="68" t="s">
        <v>80</v>
      </c>
      <c r="K63" s="29">
        <v>1498800</v>
      </c>
      <c r="L63" s="30">
        <v>44228</v>
      </c>
      <c r="M63" s="30">
        <v>44348</v>
      </c>
      <c r="N63" s="69" t="s">
        <v>137</v>
      </c>
      <c r="O63" s="69" t="s">
        <v>66</v>
      </c>
      <c r="P63" s="69" t="s">
        <v>66</v>
      </c>
    </row>
    <row r="64" spans="1:16" s="3" customFormat="1" ht="66" x14ac:dyDescent="0.2">
      <c r="A64" s="13">
        <v>47</v>
      </c>
      <c r="B64" s="69" t="s">
        <v>155</v>
      </c>
      <c r="C64" s="27" t="s">
        <v>156</v>
      </c>
      <c r="D64" s="34" t="s">
        <v>157</v>
      </c>
      <c r="E64" s="68" t="s">
        <v>128</v>
      </c>
      <c r="F64" s="27" t="s">
        <v>158</v>
      </c>
      <c r="G64" s="69" t="s">
        <v>159</v>
      </c>
      <c r="H64" s="69" t="s">
        <v>43</v>
      </c>
      <c r="I64" s="27" t="s">
        <v>125</v>
      </c>
      <c r="J64" s="68" t="s">
        <v>147</v>
      </c>
      <c r="K64" s="29">
        <v>426477.71</v>
      </c>
      <c r="L64" s="33">
        <v>44238</v>
      </c>
      <c r="M64" s="33">
        <v>44305</v>
      </c>
      <c r="N64" s="69" t="s">
        <v>116</v>
      </c>
      <c r="O64" s="26" t="s">
        <v>66</v>
      </c>
      <c r="P64" s="69" t="s">
        <v>66</v>
      </c>
    </row>
    <row r="65" spans="1:16" s="3" customFormat="1" ht="49.5" x14ac:dyDescent="0.2">
      <c r="A65" s="13">
        <v>48</v>
      </c>
      <c r="B65" s="69" t="s">
        <v>130</v>
      </c>
      <c r="C65" s="27">
        <v>27</v>
      </c>
      <c r="D65" s="46" t="s">
        <v>249</v>
      </c>
      <c r="E65" s="68" t="s">
        <v>128</v>
      </c>
      <c r="F65" s="28" t="s">
        <v>41</v>
      </c>
      <c r="G65" s="69" t="s">
        <v>42</v>
      </c>
      <c r="H65" s="69" t="s">
        <v>43</v>
      </c>
      <c r="I65" s="27" t="s">
        <v>240</v>
      </c>
      <c r="J65" s="68" t="s">
        <v>80</v>
      </c>
      <c r="K65" s="35">
        <v>270049</v>
      </c>
      <c r="L65" s="30">
        <v>44239</v>
      </c>
      <c r="M65" s="30">
        <v>44287</v>
      </c>
      <c r="N65" s="69" t="s">
        <v>316</v>
      </c>
      <c r="O65" s="26" t="s">
        <v>47</v>
      </c>
      <c r="P65" s="69" t="s">
        <v>66</v>
      </c>
    </row>
    <row r="66" spans="1:16" s="3" customFormat="1" ht="49.5" x14ac:dyDescent="0.2">
      <c r="A66" s="13">
        <v>49</v>
      </c>
      <c r="B66" s="69" t="s">
        <v>130</v>
      </c>
      <c r="C66" s="27" t="s">
        <v>131</v>
      </c>
      <c r="D66" s="47" t="s">
        <v>262</v>
      </c>
      <c r="E66" s="68" t="s">
        <v>119</v>
      </c>
      <c r="F66" s="28" t="s">
        <v>41</v>
      </c>
      <c r="G66" s="69" t="s">
        <v>42</v>
      </c>
      <c r="H66" s="69" t="s">
        <v>43</v>
      </c>
      <c r="I66" s="27" t="s">
        <v>263</v>
      </c>
      <c r="J66" s="68" t="s">
        <v>114</v>
      </c>
      <c r="K66" s="35">
        <v>3957723.36</v>
      </c>
      <c r="L66" s="30">
        <v>44239</v>
      </c>
      <c r="M66" s="30">
        <v>44287</v>
      </c>
      <c r="N66" s="69" t="s">
        <v>137</v>
      </c>
      <c r="O66" s="26" t="s">
        <v>66</v>
      </c>
      <c r="P66" s="69" t="s">
        <v>66</v>
      </c>
    </row>
    <row r="67" spans="1:16" s="3" customFormat="1" ht="49.5" x14ac:dyDescent="0.2">
      <c r="A67" s="13">
        <v>50</v>
      </c>
      <c r="B67" s="69" t="s">
        <v>130</v>
      </c>
      <c r="C67" s="27">
        <v>27</v>
      </c>
      <c r="D67" s="47" t="s">
        <v>249</v>
      </c>
      <c r="E67" s="68" t="s">
        <v>128</v>
      </c>
      <c r="F67" s="28" t="s">
        <v>41</v>
      </c>
      <c r="G67" s="69" t="s">
        <v>42</v>
      </c>
      <c r="H67" s="69" t="s">
        <v>43</v>
      </c>
      <c r="I67" s="27" t="s">
        <v>240</v>
      </c>
      <c r="J67" s="68" t="s">
        <v>80</v>
      </c>
      <c r="K67" s="35">
        <v>741840</v>
      </c>
      <c r="L67" s="30">
        <v>44239</v>
      </c>
      <c r="M67" s="30">
        <v>44256</v>
      </c>
      <c r="N67" s="69" t="s">
        <v>137</v>
      </c>
      <c r="O67" s="26" t="s">
        <v>66</v>
      </c>
      <c r="P67" s="69" t="s">
        <v>66</v>
      </c>
    </row>
    <row r="68" spans="1:16" s="3" customFormat="1" ht="115.5" x14ac:dyDescent="0.2">
      <c r="A68" s="13">
        <v>51</v>
      </c>
      <c r="B68" s="69" t="s">
        <v>166</v>
      </c>
      <c r="C68" s="27" t="s">
        <v>167</v>
      </c>
      <c r="D68" s="68" t="s">
        <v>168</v>
      </c>
      <c r="E68" s="68" t="s">
        <v>119</v>
      </c>
      <c r="F68" s="28" t="s">
        <v>41</v>
      </c>
      <c r="G68" s="69" t="s">
        <v>42</v>
      </c>
      <c r="H68" s="69" t="s">
        <v>119</v>
      </c>
      <c r="I68" s="27" t="s">
        <v>44</v>
      </c>
      <c r="J68" s="69" t="s">
        <v>145</v>
      </c>
      <c r="K68" s="36">
        <v>357530.59800000006</v>
      </c>
      <c r="L68" s="30">
        <v>44242</v>
      </c>
      <c r="M68" s="30">
        <v>44454</v>
      </c>
      <c r="N68" s="69" t="s">
        <v>116</v>
      </c>
      <c r="O68" s="69" t="s">
        <v>66</v>
      </c>
      <c r="P68" s="69" t="s">
        <v>66</v>
      </c>
    </row>
    <row r="69" spans="1:16" s="3" customFormat="1" ht="115.5" x14ac:dyDescent="0.2">
      <c r="A69" s="13">
        <v>52</v>
      </c>
      <c r="B69" s="69" t="s">
        <v>122</v>
      </c>
      <c r="C69" s="27" t="s">
        <v>122</v>
      </c>
      <c r="D69" s="34" t="s">
        <v>281</v>
      </c>
      <c r="E69" s="69" t="s">
        <v>119</v>
      </c>
      <c r="F69" s="27" t="s">
        <v>123</v>
      </c>
      <c r="G69" s="69" t="s">
        <v>124</v>
      </c>
      <c r="H69" s="69" t="s">
        <v>119</v>
      </c>
      <c r="I69" s="27" t="s">
        <v>125</v>
      </c>
      <c r="J69" s="68" t="s">
        <v>147</v>
      </c>
      <c r="K69" s="29">
        <v>2190019.7799999998</v>
      </c>
      <c r="L69" s="33">
        <v>44242</v>
      </c>
      <c r="M69" s="33">
        <v>44442</v>
      </c>
      <c r="N69" s="69" t="s">
        <v>116</v>
      </c>
      <c r="O69" s="26" t="s">
        <v>66</v>
      </c>
      <c r="P69" s="69" t="s">
        <v>66</v>
      </c>
    </row>
    <row r="70" spans="1:16" s="3" customFormat="1" ht="66" x14ac:dyDescent="0.2">
      <c r="A70" s="13">
        <v>53</v>
      </c>
      <c r="B70" s="69" t="s">
        <v>160</v>
      </c>
      <c r="C70" s="27" t="s">
        <v>130</v>
      </c>
      <c r="D70" s="68" t="s">
        <v>161</v>
      </c>
      <c r="E70" s="68" t="s">
        <v>119</v>
      </c>
      <c r="F70" s="28" t="s">
        <v>41</v>
      </c>
      <c r="G70" s="69" t="s">
        <v>42</v>
      </c>
      <c r="H70" s="69" t="s">
        <v>43</v>
      </c>
      <c r="I70" s="27" t="s">
        <v>125</v>
      </c>
      <c r="J70" s="68" t="s">
        <v>147</v>
      </c>
      <c r="K70" s="35">
        <v>671038.78720000002</v>
      </c>
      <c r="L70" s="30">
        <v>44245</v>
      </c>
      <c r="M70" s="30">
        <v>44287</v>
      </c>
      <c r="N70" s="69" t="s">
        <v>116</v>
      </c>
      <c r="O70" s="26" t="s">
        <v>66</v>
      </c>
      <c r="P70" s="69" t="s">
        <v>66</v>
      </c>
    </row>
    <row r="71" spans="1:16" s="3" customFormat="1" ht="82.5" x14ac:dyDescent="0.2">
      <c r="A71" s="13">
        <v>54</v>
      </c>
      <c r="B71" s="69">
        <v>43</v>
      </c>
      <c r="C71" s="27" t="s">
        <v>213</v>
      </c>
      <c r="D71" s="68" t="s">
        <v>235</v>
      </c>
      <c r="E71" s="68" t="s">
        <v>40</v>
      </c>
      <c r="F71" s="28" t="s">
        <v>41</v>
      </c>
      <c r="G71" s="69" t="s">
        <v>42</v>
      </c>
      <c r="H71" s="69" t="s">
        <v>43</v>
      </c>
      <c r="I71" s="27" t="s">
        <v>44</v>
      </c>
      <c r="J71" s="68" t="s">
        <v>48</v>
      </c>
      <c r="K71" s="64">
        <v>19610066.440000001</v>
      </c>
      <c r="L71" s="30">
        <v>44247</v>
      </c>
      <c r="M71" s="33">
        <v>44525</v>
      </c>
      <c r="N71" s="69" t="s">
        <v>46</v>
      </c>
      <c r="O71" s="26" t="s">
        <v>47</v>
      </c>
      <c r="P71" s="69" t="s">
        <v>47</v>
      </c>
    </row>
    <row r="72" spans="1:16" s="3" customFormat="1" ht="49.5" x14ac:dyDescent="0.2">
      <c r="A72" s="13">
        <v>55</v>
      </c>
      <c r="B72" s="69" t="s">
        <v>185</v>
      </c>
      <c r="C72" s="27" t="s">
        <v>186</v>
      </c>
      <c r="D72" s="68" t="s">
        <v>187</v>
      </c>
      <c r="E72" s="68" t="s">
        <v>119</v>
      </c>
      <c r="F72" s="28" t="s">
        <v>41</v>
      </c>
      <c r="G72" s="69" t="s">
        <v>42</v>
      </c>
      <c r="H72" s="69" t="s">
        <v>43</v>
      </c>
      <c r="I72" s="27" t="s">
        <v>240</v>
      </c>
      <c r="J72" s="68" t="s">
        <v>145</v>
      </c>
      <c r="K72" s="29">
        <v>3379742.0640000002</v>
      </c>
      <c r="L72" s="30">
        <v>44247</v>
      </c>
      <c r="M72" s="30">
        <v>44652</v>
      </c>
      <c r="N72" s="69" t="s">
        <v>188</v>
      </c>
      <c r="O72" s="26" t="s">
        <v>66</v>
      </c>
      <c r="P72" s="69" t="s">
        <v>47</v>
      </c>
    </row>
    <row r="73" spans="1:16" s="3" customFormat="1" ht="66" x14ac:dyDescent="0.2">
      <c r="A73" s="13">
        <v>56</v>
      </c>
      <c r="B73" s="69" t="s">
        <v>156</v>
      </c>
      <c r="C73" s="27" t="s">
        <v>164</v>
      </c>
      <c r="D73" s="68" t="s">
        <v>165</v>
      </c>
      <c r="E73" s="68" t="s">
        <v>119</v>
      </c>
      <c r="F73" s="28" t="s">
        <v>41</v>
      </c>
      <c r="G73" s="69" t="s">
        <v>42</v>
      </c>
      <c r="H73" s="69" t="s">
        <v>43</v>
      </c>
      <c r="I73" s="27" t="s">
        <v>125</v>
      </c>
      <c r="J73" s="68" t="s">
        <v>147</v>
      </c>
      <c r="K73" s="29">
        <f>279608.96+255632.79</f>
        <v>535241.75</v>
      </c>
      <c r="L73" s="33">
        <v>44252</v>
      </c>
      <c r="M73" s="33">
        <v>44397</v>
      </c>
      <c r="N73" s="69" t="s">
        <v>116</v>
      </c>
      <c r="O73" s="26" t="s">
        <v>66</v>
      </c>
      <c r="P73" s="69" t="s">
        <v>66</v>
      </c>
    </row>
    <row r="74" spans="1:16" s="3" customFormat="1" ht="49.5" x14ac:dyDescent="0.2">
      <c r="A74" s="13">
        <v>57</v>
      </c>
      <c r="B74" s="27" t="s">
        <v>189</v>
      </c>
      <c r="C74" s="27" t="s">
        <v>190</v>
      </c>
      <c r="D74" s="68" t="s">
        <v>197</v>
      </c>
      <c r="E74" s="68" t="s">
        <v>119</v>
      </c>
      <c r="F74" s="28" t="s">
        <v>41</v>
      </c>
      <c r="G74" s="69" t="s">
        <v>42</v>
      </c>
      <c r="H74" s="69" t="s">
        <v>43</v>
      </c>
      <c r="I74" s="27" t="s">
        <v>115</v>
      </c>
      <c r="J74" s="68" t="s">
        <v>80</v>
      </c>
      <c r="K74" s="52">
        <f>1336530*1.2</f>
        <v>1603836</v>
      </c>
      <c r="L74" s="33">
        <v>44252</v>
      </c>
      <c r="M74" s="33">
        <v>44331</v>
      </c>
      <c r="N74" s="69" t="s">
        <v>137</v>
      </c>
      <c r="O74" s="26" t="s">
        <v>66</v>
      </c>
      <c r="P74" s="26" t="s">
        <v>66</v>
      </c>
    </row>
    <row r="75" spans="1:16" s="3" customFormat="1" ht="99" x14ac:dyDescent="0.2">
      <c r="A75" s="13">
        <v>58</v>
      </c>
      <c r="B75" s="69">
        <v>43</v>
      </c>
      <c r="C75" s="27" t="s">
        <v>213</v>
      </c>
      <c r="D75" s="68" t="s">
        <v>229</v>
      </c>
      <c r="E75" s="68" t="s">
        <v>206</v>
      </c>
      <c r="F75" s="28" t="s">
        <v>41</v>
      </c>
      <c r="G75" s="69" t="s">
        <v>42</v>
      </c>
      <c r="H75" s="69" t="s">
        <v>43</v>
      </c>
      <c r="I75" s="27" t="s">
        <v>79</v>
      </c>
      <c r="J75" s="68" t="s">
        <v>80</v>
      </c>
      <c r="K75" s="43">
        <v>8627145.8399999999</v>
      </c>
      <c r="L75" s="30">
        <v>44253</v>
      </c>
      <c r="M75" s="30">
        <v>44530</v>
      </c>
      <c r="N75" s="69" t="s">
        <v>46</v>
      </c>
      <c r="O75" s="26" t="s">
        <v>47</v>
      </c>
      <c r="P75" s="69" t="s">
        <v>47</v>
      </c>
    </row>
    <row r="76" spans="1:16" s="3" customFormat="1" ht="115.5" x14ac:dyDescent="0.2">
      <c r="A76" s="13">
        <v>59</v>
      </c>
      <c r="B76" s="69" t="s">
        <v>38</v>
      </c>
      <c r="C76" s="27" t="s">
        <v>39</v>
      </c>
      <c r="D76" s="68" t="s">
        <v>209</v>
      </c>
      <c r="E76" s="68" t="s">
        <v>206</v>
      </c>
      <c r="F76" s="28" t="s">
        <v>41</v>
      </c>
      <c r="G76" s="69" t="s">
        <v>42</v>
      </c>
      <c r="H76" s="69" t="s">
        <v>43</v>
      </c>
      <c r="I76" s="27" t="s">
        <v>79</v>
      </c>
      <c r="J76" s="68" t="s">
        <v>80</v>
      </c>
      <c r="K76" s="43">
        <f>4149.01976506*1000*1.2*0.95</f>
        <v>4729882.5321683995</v>
      </c>
      <c r="L76" s="30">
        <v>44255</v>
      </c>
      <c r="M76" s="30">
        <v>44530</v>
      </c>
      <c r="N76" s="69" t="s">
        <v>46</v>
      </c>
      <c r="O76" s="26" t="s">
        <v>47</v>
      </c>
      <c r="P76" s="69" t="s">
        <v>47</v>
      </c>
    </row>
    <row r="77" spans="1:16" s="3" customFormat="1" ht="99" x14ac:dyDescent="0.2">
      <c r="A77" s="13">
        <v>60</v>
      </c>
      <c r="B77" s="69">
        <v>43</v>
      </c>
      <c r="C77" s="27" t="s">
        <v>213</v>
      </c>
      <c r="D77" s="68" t="s">
        <v>220</v>
      </c>
      <c r="E77" s="68" t="s">
        <v>206</v>
      </c>
      <c r="F77" s="28" t="s">
        <v>41</v>
      </c>
      <c r="G77" s="69" t="s">
        <v>42</v>
      </c>
      <c r="H77" s="69" t="s">
        <v>43</v>
      </c>
      <c r="I77" s="27" t="s">
        <v>79</v>
      </c>
      <c r="J77" s="68" t="s">
        <v>80</v>
      </c>
      <c r="K77" s="29">
        <f>3403.804209*1.2*1000*0.95</f>
        <v>3880336.7982599996</v>
      </c>
      <c r="L77" s="30">
        <v>44255</v>
      </c>
      <c r="M77" s="30">
        <v>44407</v>
      </c>
      <c r="N77" s="69" t="s">
        <v>46</v>
      </c>
      <c r="O77" s="26" t="s">
        <v>47</v>
      </c>
      <c r="P77" s="69" t="s">
        <v>47</v>
      </c>
    </row>
    <row r="78" spans="1:16" s="3" customFormat="1" ht="99" x14ac:dyDescent="0.2">
      <c r="A78" s="13">
        <v>61</v>
      </c>
      <c r="B78" s="69" t="s">
        <v>38</v>
      </c>
      <c r="C78" s="27" t="s">
        <v>39</v>
      </c>
      <c r="D78" s="68" t="s">
        <v>207</v>
      </c>
      <c r="E78" s="68" t="s">
        <v>206</v>
      </c>
      <c r="F78" s="28" t="s">
        <v>41</v>
      </c>
      <c r="G78" s="69" t="s">
        <v>42</v>
      </c>
      <c r="H78" s="69" t="s">
        <v>43</v>
      </c>
      <c r="I78" s="27" t="s">
        <v>79</v>
      </c>
      <c r="J78" s="68" t="s">
        <v>208</v>
      </c>
      <c r="K78" s="29">
        <v>1513146.23</v>
      </c>
      <c r="L78" s="30">
        <v>44255</v>
      </c>
      <c r="M78" s="30">
        <v>44433</v>
      </c>
      <c r="N78" s="69" t="s">
        <v>46</v>
      </c>
      <c r="O78" s="69" t="s">
        <v>47</v>
      </c>
      <c r="P78" s="69" t="s">
        <v>47</v>
      </c>
    </row>
    <row r="79" spans="1:16" s="3" customFormat="1" ht="115.5" x14ac:dyDescent="0.2">
      <c r="A79" s="13">
        <v>62</v>
      </c>
      <c r="B79" s="69" t="s">
        <v>38</v>
      </c>
      <c r="C79" s="27" t="s">
        <v>39</v>
      </c>
      <c r="D79" s="34" t="s">
        <v>273</v>
      </c>
      <c r="E79" s="68" t="s">
        <v>269</v>
      </c>
      <c r="F79" s="28" t="s">
        <v>41</v>
      </c>
      <c r="G79" s="69" t="s">
        <v>42</v>
      </c>
      <c r="H79" s="69" t="s">
        <v>43</v>
      </c>
      <c r="I79" s="27" t="s">
        <v>270</v>
      </c>
      <c r="J79" s="68" t="s">
        <v>80</v>
      </c>
      <c r="K79" s="29">
        <v>1597577.58</v>
      </c>
      <c r="L79" s="30">
        <v>44255</v>
      </c>
      <c r="M79" s="33">
        <v>44525</v>
      </c>
      <c r="N79" s="69" t="s">
        <v>46</v>
      </c>
      <c r="O79" s="26" t="s">
        <v>47</v>
      </c>
      <c r="P79" s="69" t="s">
        <v>47</v>
      </c>
    </row>
    <row r="80" spans="1:16" s="3" customFormat="1" ht="126" x14ac:dyDescent="0.2">
      <c r="A80" s="13">
        <v>63</v>
      </c>
      <c r="B80" s="69">
        <v>43</v>
      </c>
      <c r="C80" s="27" t="s">
        <v>213</v>
      </c>
      <c r="D80" s="34" t="s">
        <v>274</v>
      </c>
      <c r="E80" s="68" t="s">
        <v>269</v>
      </c>
      <c r="F80" s="28" t="s">
        <v>41</v>
      </c>
      <c r="G80" s="69" t="s">
        <v>42</v>
      </c>
      <c r="H80" s="69" t="s">
        <v>43</v>
      </c>
      <c r="I80" s="27" t="s">
        <v>270</v>
      </c>
      <c r="J80" s="68" t="s">
        <v>80</v>
      </c>
      <c r="K80" s="29">
        <f>4867822.77*1.2</f>
        <v>5841387.3239999991</v>
      </c>
      <c r="L80" s="30">
        <v>44255</v>
      </c>
      <c r="M80" s="33">
        <v>44433</v>
      </c>
      <c r="N80" s="69" t="s">
        <v>46</v>
      </c>
      <c r="O80" s="26" t="s">
        <v>47</v>
      </c>
      <c r="P80" s="69" t="s">
        <v>47</v>
      </c>
    </row>
    <row r="81" spans="1:16" s="3" customFormat="1" ht="82.5" x14ac:dyDescent="0.2">
      <c r="A81" s="13">
        <v>64</v>
      </c>
      <c r="B81" s="69" t="s">
        <v>117</v>
      </c>
      <c r="C81" s="27" t="s">
        <v>118</v>
      </c>
      <c r="D81" s="68" t="s">
        <v>293</v>
      </c>
      <c r="E81" s="68" t="s">
        <v>77</v>
      </c>
      <c r="F81" s="28" t="s">
        <v>41</v>
      </c>
      <c r="G81" s="69" t="s">
        <v>138</v>
      </c>
      <c r="H81" s="69" t="s">
        <v>139</v>
      </c>
      <c r="I81" s="27" t="s">
        <v>140</v>
      </c>
      <c r="J81" s="68" t="s">
        <v>294</v>
      </c>
      <c r="K81" s="65">
        <v>974751</v>
      </c>
      <c r="L81" s="30">
        <v>44256</v>
      </c>
      <c r="M81" s="30">
        <v>44561</v>
      </c>
      <c r="N81" s="69" t="s">
        <v>142</v>
      </c>
      <c r="O81" s="69" t="s">
        <v>47</v>
      </c>
      <c r="P81" s="69" t="s">
        <v>47</v>
      </c>
    </row>
    <row r="82" spans="1:16" s="3" customFormat="1" ht="82.5" x14ac:dyDescent="0.2">
      <c r="A82" s="13">
        <v>65</v>
      </c>
      <c r="B82" s="69" t="s">
        <v>70</v>
      </c>
      <c r="C82" s="27" t="s">
        <v>71</v>
      </c>
      <c r="D82" s="39" t="s">
        <v>57</v>
      </c>
      <c r="E82" s="68" t="s">
        <v>40</v>
      </c>
      <c r="F82" s="28" t="s">
        <v>41</v>
      </c>
      <c r="G82" s="69" t="s">
        <v>42</v>
      </c>
      <c r="H82" s="69" t="s">
        <v>43</v>
      </c>
      <c r="I82" s="27" t="s">
        <v>44</v>
      </c>
      <c r="J82" s="68" t="s">
        <v>48</v>
      </c>
      <c r="K82" s="29">
        <f>32127565.33*1.2</f>
        <v>38553078.395999998</v>
      </c>
      <c r="L82" s="30">
        <v>44256</v>
      </c>
      <c r="M82" s="30">
        <v>44525</v>
      </c>
      <c r="N82" s="69" t="s">
        <v>46</v>
      </c>
      <c r="O82" s="26" t="s">
        <v>47</v>
      </c>
      <c r="P82" s="69" t="s">
        <v>47</v>
      </c>
    </row>
    <row r="83" spans="1:16" s="3" customFormat="1" ht="82.5" x14ac:dyDescent="0.2">
      <c r="A83" s="13">
        <v>66</v>
      </c>
      <c r="B83" s="69" t="s">
        <v>70</v>
      </c>
      <c r="C83" s="27" t="s">
        <v>71</v>
      </c>
      <c r="D83" s="54" t="s">
        <v>61</v>
      </c>
      <c r="E83" s="68" t="s">
        <v>40</v>
      </c>
      <c r="F83" s="28" t="s">
        <v>41</v>
      </c>
      <c r="G83" s="69" t="s">
        <v>42</v>
      </c>
      <c r="H83" s="69" t="s">
        <v>43</v>
      </c>
      <c r="I83" s="27" t="s">
        <v>44</v>
      </c>
      <c r="J83" s="68" t="s">
        <v>48</v>
      </c>
      <c r="K83" s="29">
        <f>18177435.54*1.2</f>
        <v>21812922.647999998</v>
      </c>
      <c r="L83" s="30">
        <v>44256</v>
      </c>
      <c r="M83" s="30">
        <v>44479</v>
      </c>
      <c r="N83" s="69" t="s">
        <v>46</v>
      </c>
      <c r="O83" s="26" t="s">
        <v>47</v>
      </c>
      <c r="P83" s="69" t="s">
        <v>47</v>
      </c>
    </row>
    <row r="84" spans="1:16" s="3" customFormat="1" ht="82.5" x14ac:dyDescent="0.2">
      <c r="A84" s="13">
        <v>67</v>
      </c>
      <c r="B84" s="69">
        <v>43</v>
      </c>
      <c r="C84" s="27" t="s">
        <v>213</v>
      </c>
      <c r="D84" s="68" t="s">
        <v>261</v>
      </c>
      <c r="E84" s="68" t="s">
        <v>40</v>
      </c>
      <c r="F84" s="28" t="s">
        <v>41</v>
      </c>
      <c r="G84" s="69" t="s">
        <v>42</v>
      </c>
      <c r="H84" s="69" t="s">
        <v>43</v>
      </c>
      <c r="I84" s="27" t="s">
        <v>44</v>
      </c>
      <c r="J84" s="68" t="s">
        <v>45</v>
      </c>
      <c r="K84" s="29">
        <v>2366220.2999999998</v>
      </c>
      <c r="L84" s="30">
        <v>44256</v>
      </c>
      <c r="M84" s="30">
        <v>44311</v>
      </c>
      <c r="N84" s="69" t="s">
        <v>46</v>
      </c>
      <c r="O84" s="26" t="s">
        <v>47</v>
      </c>
      <c r="P84" s="69" t="s">
        <v>47</v>
      </c>
    </row>
    <row r="85" spans="1:16" s="3" customFormat="1" ht="82.5" x14ac:dyDescent="0.2">
      <c r="A85" s="13">
        <v>68</v>
      </c>
      <c r="B85" s="69" t="s">
        <v>70</v>
      </c>
      <c r="C85" s="27" t="s">
        <v>71</v>
      </c>
      <c r="D85" s="54" t="s">
        <v>59</v>
      </c>
      <c r="E85" s="68" t="s">
        <v>40</v>
      </c>
      <c r="F85" s="28" t="s">
        <v>41</v>
      </c>
      <c r="G85" s="69" t="s">
        <v>42</v>
      </c>
      <c r="H85" s="69" t="s">
        <v>43</v>
      </c>
      <c r="I85" s="27" t="s">
        <v>44</v>
      </c>
      <c r="J85" s="68" t="s">
        <v>48</v>
      </c>
      <c r="K85" s="29">
        <f>20853832.06*1.2</f>
        <v>25024598.471999999</v>
      </c>
      <c r="L85" s="30">
        <v>44256</v>
      </c>
      <c r="M85" s="30">
        <v>44525</v>
      </c>
      <c r="N85" s="69" t="s">
        <v>46</v>
      </c>
      <c r="O85" s="26" t="s">
        <v>47</v>
      </c>
      <c r="P85" s="69" t="s">
        <v>47</v>
      </c>
    </row>
    <row r="86" spans="1:16" s="3" customFormat="1" ht="99" x14ac:dyDescent="0.2">
      <c r="A86" s="13">
        <v>69</v>
      </c>
      <c r="B86" s="69" t="s">
        <v>102</v>
      </c>
      <c r="C86" s="27" t="s">
        <v>102</v>
      </c>
      <c r="D86" s="68" t="s">
        <v>103</v>
      </c>
      <c r="E86" s="68" t="s">
        <v>100</v>
      </c>
      <c r="F86" s="28" t="s">
        <v>41</v>
      </c>
      <c r="G86" s="69" t="s">
        <v>42</v>
      </c>
      <c r="H86" s="69" t="s">
        <v>101</v>
      </c>
      <c r="I86" s="27" t="s">
        <v>79</v>
      </c>
      <c r="J86" s="68" t="s">
        <v>80</v>
      </c>
      <c r="K86" s="29">
        <v>810000</v>
      </c>
      <c r="L86" s="30">
        <v>44256</v>
      </c>
      <c r="M86" s="30">
        <v>44378</v>
      </c>
      <c r="N86" s="69" t="s">
        <v>46</v>
      </c>
      <c r="O86" s="69" t="s">
        <v>47</v>
      </c>
      <c r="P86" s="69" t="s">
        <v>47</v>
      </c>
    </row>
    <row r="87" spans="1:16" s="3" customFormat="1" ht="82.5" x14ac:dyDescent="0.2">
      <c r="A87" s="13">
        <v>70</v>
      </c>
      <c r="B87" s="69" t="s">
        <v>38</v>
      </c>
      <c r="C87" s="27" t="s">
        <v>39</v>
      </c>
      <c r="D87" s="68" t="s">
        <v>50</v>
      </c>
      <c r="E87" s="68" t="s">
        <v>40</v>
      </c>
      <c r="F87" s="28" t="s">
        <v>41</v>
      </c>
      <c r="G87" s="69" t="s">
        <v>42</v>
      </c>
      <c r="H87" s="69" t="s">
        <v>43</v>
      </c>
      <c r="I87" s="27" t="s">
        <v>44</v>
      </c>
      <c r="J87" s="68" t="s">
        <v>48</v>
      </c>
      <c r="K87" s="29">
        <f>977000*1.2</f>
        <v>1172400</v>
      </c>
      <c r="L87" s="30">
        <v>44256</v>
      </c>
      <c r="M87" s="30">
        <v>44402</v>
      </c>
      <c r="N87" s="69" t="s">
        <v>46</v>
      </c>
      <c r="O87" s="26" t="s">
        <v>47</v>
      </c>
      <c r="P87" s="69" t="s">
        <v>47</v>
      </c>
    </row>
    <row r="88" spans="1:16" s="3" customFormat="1" ht="82.5" x14ac:dyDescent="0.2">
      <c r="A88" s="13">
        <v>71</v>
      </c>
      <c r="B88" s="69" t="s">
        <v>70</v>
      </c>
      <c r="C88" s="27" t="s">
        <v>71</v>
      </c>
      <c r="D88" s="39" t="s">
        <v>58</v>
      </c>
      <c r="E88" s="68" t="s">
        <v>40</v>
      </c>
      <c r="F88" s="28" t="s">
        <v>41</v>
      </c>
      <c r="G88" s="69" t="s">
        <v>42</v>
      </c>
      <c r="H88" s="69" t="s">
        <v>43</v>
      </c>
      <c r="I88" s="27" t="s">
        <v>44</v>
      </c>
      <c r="J88" s="68" t="s">
        <v>48</v>
      </c>
      <c r="K88" s="29">
        <f>7424920*1.2</f>
        <v>8909904</v>
      </c>
      <c r="L88" s="30">
        <v>44256</v>
      </c>
      <c r="M88" s="30">
        <v>44501</v>
      </c>
      <c r="N88" s="69" t="s">
        <v>46</v>
      </c>
      <c r="O88" s="26" t="s">
        <v>47</v>
      </c>
      <c r="P88" s="69" t="s">
        <v>47</v>
      </c>
    </row>
    <row r="89" spans="1:16" s="3" customFormat="1" ht="82.5" x14ac:dyDescent="0.2">
      <c r="A89" s="13">
        <v>72</v>
      </c>
      <c r="B89" s="69" t="s">
        <v>62</v>
      </c>
      <c r="C89" s="27" t="s">
        <v>63</v>
      </c>
      <c r="D89" s="48" t="s">
        <v>53</v>
      </c>
      <c r="E89" s="68" t="s">
        <v>40</v>
      </c>
      <c r="F89" s="28" t="s">
        <v>41</v>
      </c>
      <c r="G89" s="69" t="s">
        <v>42</v>
      </c>
      <c r="H89" s="69" t="s">
        <v>43</v>
      </c>
      <c r="I89" s="27" t="s">
        <v>44</v>
      </c>
      <c r="J89" s="68" t="s">
        <v>45</v>
      </c>
      <c r="K89" s="29">
        <f>212500*1.2</f>
        <v>255000</v>
      </c>
      <c r="L89" s="30">
        <v>44256</v>
      </c>
      <c r="M89" s="30">
        <v>44341</v>
      </c>
      <c r="N89" s="69" t="s">
        <v>137</v>
      </c>
      <c r="O89" s="26" t="s">
        <v>66</v>
      </c>
      <c r="P89" s="69" t="s">
        <v>66</v>
      </c>
    </row>
    <row r="90" spans="1:16" s="3" customFormat="1" ht="82.5" x14ac:dyDescent="0.2">
      <c r="A90" s="13">
        <v>73</v>
      </c>
      <c r="B90" s="69" t="s">
        <v>62</v>
      </c>
      <c r="C90" s="27" t="s">
        <v>63</v>
      </c>
      <c r="D90" s="45" t="s">
        <v>64</v>
      </c>
      <c r="E90" s="68" t="s">
        <v>40</v>
      </c>
      <c r="F90" s="28" t="s">
        <v>41</v>
      </c>
      <c r="G90" s="69" t="s">
        <v>42</v>
      </c>
      <c r="H90" s="69" t="s">
        <v>43</v>
      </c>
      <c r="I90" s="27" t="s">
        <v>44</v>
      </c>
      <c r="J90" s="68" t="s">
        <v>65</v>
      </c>
      <c r="K90" s="29">
        <v>205792.8</v>
      </c>
      <c r="L90" s="30">
        <v>44256</v>
      </c>
      <c r="M90" s="30">
        <v>44555</v>
      </c>
      <c r="N90" s="69" t="s">
        <v>137</v>
      </c>
      <c r="O90" s="26" t="s">
        <v>66</v>
      </c>
      <c r="P90" s="69" t="s">
        <v>66</v>
      </c>
    </row>
    <row r="91" spans="1:16" s="3" customFormat="1" ht="82.5" x14ac:dyDescent="0.2">
      <c r="A91" s="13">
        <v>74</v>
      </c>
      <c r="B91" s="69" t="s">
        <v>62</v>
      </c>
      <c r="C91" s="27" t="s">
        <v>63</v>
      </c>
      <c r="D91" s="40" t="s">
        <v>56</v>
      </c>
      <c r="E91" s="68" t="s">
        <v>40</v>
      </c>
      <c r="F91" s="28" t="s">
        <v>41</v>
      </c>
      <c r="G91" s="69" t="s">
        <v>42</v>
      </c>
      <c r="H91" s="69" t="s">
        <v>43</v>
      </c>
      <c r="I91" s="27" t="s">
        <v>44</v>
      </c>
      <c r="J91" s="68" t="s">
        <v>48</v>
      </c>
      <c r="K91" s="29">
        <f>126000*1.2</f>
        <v>151200</v>
      </c>
      <c r="L91" s="30">
        <v>44256</v>
      </c>
      <c r="M91" s="30">
        <v>44341</v>
      </c>
      <c r="N91" s="69" t="s">
        <v>137</v>
      </c>
      <c r="O91" s="26" t="s">
        <v>66</v>
      </c>
      <c r="P91" s="69" t="s">
        <v>66</v>
      </c>
    </row>
    <row r="92" spans="1:16" s="3" customFormat="1" ht="49.5" x14ac:dyDescent="0.2">
      <c r="A92" s="13">
        <v>75</v>
      </c>
      <c r="B92" s="69">
        <v>26</v>
      </c>
      <c r="C92" s="27" t="s">
        <v>233</v>
      </c>
      <c r="D92" s="68" t="s">
        <v>231</v>
      </c>
      <c r="E92" s="68" t="s">
        <v>128</v>
      </c>
      <c r="F92" s="28" t="s">
        <v>41</v>
      </c>
      <c r="G92" s="69" t="s">
        <v>42</v>
      </c>
      <c r="H92" s="69" t="s">
        <v>43</v>
      </c>
      <c r="I92" s="27" t="s">
        <v>232</v>
      </c>
      <c r="J92" s="68" t="s">
        <v>114</v>
      </c>
      <c r="K92" s="35">
        <v>278006.40000000002</v>
      </c>
      <c r="L92" s="30">
        <v>44256</v>
      </c>
      <c r="M92" s="30">
        <v>44470</v>
      </c>
      <c r="N92" s="69" t="s">
        <v>137</v>
      </c>
      <c r="O92" s="26" t="s">
        <v>66</v>
      </c>
      <c r="P92" s="69" t="s">
        <v>66</v>
      </c>
    </row>
    <row r="93" spans="1:16" s="3" customFormat="1" ht="49.5" x14ac:dyDescent="0.2">
      <c r="A93" s="13">
        <v>76</v>
      </c>
      <c r="B93" s="69" t="s">
        <v>130</v>
      </c>
      <c r="C93" s="27">
        <v>27</v>
      </c>
      <c r="D93" s="46" t="s">
        <v>249</v>
      </c>
      <c r="E93" s="68" t="s">
        <v>128</v>
      </c>
      <c r="F93" s="28" t="s">
        <v>41</v>
      </c>
      <c r="G93" s="69" t="s">
        <v>42</v>
      </c>
      <c r="H93" s="69" t="s">
        <v>43</v>
      </c>
      <c r="I93" s="27" t="s">
        <v>240</v>
      </c>
      <c r="J93" s="68" t="s">
        <v>80</v>
      </c>
      <c r="K93" s="35">
        <v>293760</v>
      </c>
      <c r="L93" s="30">
        <v>44267</v>
      </c>
      <c r="M93" s="30">
        <v>44378</v>
      </c>
      <c r="N93" s="69" t="s">
        <v>137</v>
      </c>
      <c r="O93" s="26" t="s">
        <v>66</v>
      </c>
      <c r="P93" s="69" t="s">
        <v>66</v>
      </c>
    </row>
    <row r="94" spans="1:16" s="3" customFormat="1" ht="49.5" x14ac:dyDescent="0.2">
      <c r="A94" s="13">
        <v>77</v>
      </c>
      <c r="B94" s="69">
        <v>27</v>
      </c>
      <c r="C94" s="27" t="s">
        <v>130</v>
      </c>
      <c r="D94" s="46" t="s">
        <v>315</v>
      </c>
      <c r="E94" s="68" t="s">
        <v>128</v>
      </c>
      <c r="F94" s="28" t="s">
        <v>41</v>
      </c>
      <c r="G94" s="69" t="s">
        <v>42</v>
      </c>
      <c r="H94" s="69" t="s">
        <v>43</v>
      </c>
      <c r="I94" s="27" t="s">
        <v>240</v>
      </c>
      <c r="J94" s="68" t="s">
        <v>80</v>
      </c>
      <c r="K94" s="35">
        <v>710400</v>
      </c>
      <c r="L94" s="30">
        <v>44267</v>
      </c>
      <c r="M94" s="30">
        <v>44378</v>
      </c>
      <c r="N94" s="69" t="s">
        <v>137</v>
      </c>
      <c r="O94" s="26" t="s">
        <v>66</v>
      </c>
      <c r="P94" s="69" t="s">
        <v>66</v>
      </c>
    </row>
    <row r="95" spans="1:16" s="3" customFormat="1" ht="49.5" x14ac:dyDescent="0.2">
      <c r="A95" s="13">
        <v>78</v>
      </c>
      <c r="B95" s="69">
        <v>27</v>
      </c>
      <c r="C95" s="27" t="s">
        <v>317</v>
      </c>
      <c r="D95" s="46" t="s">
        <v>318</v>
      </c>
      <c r="E95" s="68" t="s">
        <v>128</v>
      </c>
      <c r="F95" s="28" t="s">
        <v>41</v>
      </c>
      <c r="G95" s="69" t="s">
        <v>42</v>
      </c>
      <c r="H95" s="69" t="s">
        <v>43</v>
      </c>
      <c r="I95" s="27" t="s">
        <v>240</v>
      </c>
      <c r="J95" s="68" t="s">
        <v>80</v>
      </c>
      <c r="K95" s="35">
        <v>456280</v>
      </c>
      <c r="L95" s="30">
        <v>44267</v>
      </c>
      <c r="M95" s="30">
        <v>44317</v>
      </c>
      <c r="N95" s="69" t="s">
        <v>137</v>
      </c>
      <c r="O95" s="26" t="s">
        <v>66</v>
      </c>
      <c r="P95" s="69" t="s">
        <v>66</v>
      </c>
    </row>
    <row r="96" spans="1:16" s="3" customFormat="1" ht="66" x14ac:dyDescent="0.2">
      <c r="A96" s="13">
        <v>79</v>
      </c>
      <c r="B96" s="69" t="s">
        <v>311</v>
      </c>
      <c r="C96" s="27" t="s">
        <v>312</v>
      </c>
      <c r="D96" s="68" t="s">
        <v>313</v>
      </c>
      <c r="E96" s="68" t="s">
        <v>77</v>
      </c>
      <c r="F96" s="28" t="s">
        <v>41</v>
      </c>
      <c r="G96" s="69" t="s">
        <v>42</v>
      </c>
      <c r="H96" s="69" t="s">
        <v>139</v>
      </c>
      <c r="I96" s="27" t="s">
        <v>44</v>
      </c>
      <c r="J96" s="68" t="s">
        <v>314</v>
      </c>
      <c r="K96" s="29">
        <v>102000</v>
      </c>
      <c r="L96" s="30">
        <v>44270</v>
      </c>
      <c r="M96" s="30">
        <v>44561</v>
      </c>
      <c r="N96" s="69" t="s">
        <v>137</v>
      </c>
      <c r="O96" s="69" t="s">
        <v>66</v>
      </c>
      <c r="P96" s="69" t="s">
        <v>66</v>
      </c>
    </row>
    <row r="97" spans="1:16" s="3" customFormat="1" ht="49.5" x14ac:dyDescent="0.2">
      <c r="A97" s="13">
        <v>80</v>
      </c>
      <c r="B97" s="27">
        <v>31</v>
      </c>
      <c r="C97" s="27" t="s">
        <v>319</v>
      </c>
      <c r="D97" s="66" t="s">
        <v>320</v>
      </c>
      <c r="E97" s="68" t="s">
        <v>119</v>
      </c>
      <c r="F97" s="28" t="s">
        <v>146</v>
      </c>
      <c r="G97" s="69" t="s">
        <v>42</v>
      </c>
      <c r="H97" s="69" t="s">
        <v>43</v>
      </c>
      <c r="I97" s="27" t="s">
        <v>129</v>
      </c>
      <c r="J97" s="68" t="s">
        <v>80</v>
      </c>
      <c r="K97" s="36">
        <v>1070531</v>
      </c>
      <c r="L97" s="30">
        <v>44275</v>
      </c>
      <c r="M97" s="30">
        <v>44439</v>
      </c>
      <c r="N97" s="69" t="s">
        <v>137</v>
      </c>
      <c r="O97" s="26" t="s">
        <v>66</v>
      </c>
      <c r="P97" s="69" t="s">
        <v>66</v>
      </c>
    </row>
    <row r="98" spans="1:16" s="3" customFormat="1" ht="99" x14ac:dyDescent="0.2">
      <c r="A98" s="13">
        <v>81</v>
      </c>
      <c r="B98" s="69">
        <v>43</v>
      </c>
      <c r="C98" s="27" t="s">
        <v>213</v>
      </c>
      <c r="D98" s="68" t="s">
        <v>306</v>
      </c>
      <c r="E98" s="68" t="s">
        <v>206</v>
      </c>
      <c r="F98" s="28" t="s">
        <v>41</v>
      </c>
      <c r="G98" s="69" t="s">
        <v>42</v>
      </c>
      <c r="H98" s="69" t="s">
        <v>43</v>
      </c>
      <c r="I98" s="27" t="s">
        <v>79</v>
      </c>
      <c r="J98" s="68" t="s">
        <v>80</v>
      </c>
      <c r="K98" s="29">
        <f>6968000*1.2</f>
        <v>8361600</v>
      </c>
      <c r="L98" s="30">
        <v>44283</v>
      </c>
      <c r="M98" s="33">
        <v>44464</v>
      </c>
      <c r="N98" s="69" t="s">
        <v>46</v>
      </c>
      <c r="O98" s="26" t="s">
        <v>47</v>
      </c>
      <c r="P98" s="69" t="s">
        <v>47</v>
      </c>
    </row>
    <row r="99" spans="1:16" s="3" customFormat="1" ht="99" x14ac:dyDescent="0.2">
      <c r="A99" s="13">
        <v>82</v>
      </c>
      <c r="B99" s="69" t="s">
        <v>38</v>
      </c>
      <c r="C99" s="27" t="s">
        <v>39</v>
      </c>
      <c r="D99" s="68" t="s">
        <v>205</v>
      </c>
      <c r="E99" s="68" t="s">
        <v>206</v>
      </c>
      <c r="F99" s="28" t="s">
        <v>41</v>
      </c>
      <c r="G99" s="69" t="s">
        <v>42</v>
      </c>
      <c r="H99" s="69" t="s">
        <v>43</v>
      </c>
      <c r="I99" s="27" t="s">
        <v>79</v>
      </c>
      <c r="J99" s="68" t="s">
        <v>80</v>
      </c>
      <c r="K99" s="29">
        <f>20621.9573000107*1000*1.2*0.95</f>
        <v>23509031.322012197</v>
      </c>
      <c r="L99" s="30">
        <v>44285</v>
      </c>
      <c r="M99" s="30">
        <v>44530</v>
      </c>
      <c r="N99" s="69" t="s">
        <v>46</v>
      </c>
      <c r="O99" s="26" t="s">
        <v>47</v>
      </c>
      <c r="P99" s="69" t="s">
        <v>47</v>
      </c>
    </row>
    <row r="100" spans="1:16" s="3" customFormat="1" ht="99" x14ac:dyDescent="0.2">
      <c r="A100" s="13">
        <v>83</v>
      </c>
      <c r="B100" s="69">
        <v>43</v>
      </c>
      <c r="C100" s="27" t="s">
        <v>213</v>
      </c>
      <c r="D100" s="68" t="s">
        <v>227</v>
      </c>
      <c r="E100" s="68" t="s">
        <v>206</v>
      </c>
      <c r="F100" s="28" t="s">
        <v>41</v>
      </c>
      <c r="G100" s="69" t="s">
        <v>42</v>
      </c>
      <c r="H100" s="69" t="s">
        <v>43</v>
      </c>
      <c r="I100" s="27" t="s">
        <v>79</v>
      </c>
      <c r="J100" s="68" t="s">
        <v>80</v>
      </c>
      <c r="K100" s="29">
        <f>2177.7*1.2*1000*0.95</f>
        <v>2482578</v>
      </c>
      <c r="L100" s="30">
        <v>44285</v>
      </c>
      <c r="M100" s="30">
        <v>44438</v>
      </c>
      <c r="N100" s="69" t="s">
        <v>46</v>
      </c>
      <c r="O100" s="26" t="s">
        <v>47</v>
      </c>
      <c r="P100" s="69" t="s">
        <v>47</v>
      </c>
    </row>
    <row r="101" spans="1:16" s="61" customFormat="1" ht="99" x14ac:dyDescent="0.2">
      <c r="A101" s="13">
        <v>84</v>
      </c>
      <c r="B101" s="69" t="s">
        <v>242</v>
      </c>
      <c r="C101" s="27" t="s">
        <v>243</v>
      </c>
      <c r="D101" s="68" t="s">
        <v>248</v>
      </c>
      <c r="E101" s="68" t="s">
        <v>206</v>
      </c>
      <c r="F101" s="28" t="s">
        <v>41</v>
      </c>
      <c r="G101" s="69" t="s">
        <v>42</v>
      </c>
      <c r="H101" s="69" t="s">
        <v>43</v>
      </c>
      <c r="I101" s="27" t="s">
        <v>79</v>
      </c>
      <c r="J101" s="68" t="s">
        <v>80</v>
      </c>
      <c r="K101" s="29">
        <f>1183.95039*1.2*1000</f>
        <v>1420740.4679999999</v>
      </c>
      <c r="L101" s="30">
        <v>44285</v>
      </c>
      <c r="M101" s="30">
        <v>44433</v>
      </c>
      <c r="N101" s="69" t="s">
        <v>46</v>
      </c>
      <c r="O101" s="26" t="s">
        <v>47</v>
      </c>
      <c r="P101" s="69" t="s">
        <v>47</v>
      </c>
    </row>
    <row r="102" spans="1:16" s="3" customFormat="1" ht="49.5" x14ac:dyDescent="0.2">
      <c r="A102" s="13">
        <v>85</v>
      </c>
      <c r="B102" s="69" t="s">
        <v>74</v>
      </c>
      <c r="C102" s="27" t="s">
        <v>75</v>
      </c>
      <c r="D102" s="68" t="s">
        <v>76</v>
      </c>
      <c r="E102" s="68" t="s">
        <v>77</v>
      </c>
      <c r="F102" s="28">
        <v>796</v>
      </c>
      <c r="G102" s="69" t="s">
        <v>42</v>
      </c>
      <c r="H102" s="69" t="s">
        <v>78</v>
      </c>
      <c r="I102" s="27" t="s">
        <v>79</v>
      </c>
      <c r="J102" s="68" t="s">
        <v>80</v>
      </c>
      <c r="K102" s="29">
        <f>151200*2</f>
        <v>302400</v>
      </c>
      <c r="L102" s="30">
        <v>44287</v>
      </c>
      <c r="M102" s="30">
        <v>44651</v>
      </c>
      <c r="N102" s="69" t="s">
        <v>81</v>
      </c>
      <c r="O102" s="26" t="s">
        <v>47</v>
      </c>
      <c r="P102" s="69" t="s">
        <v>47</v>
      </c>
    </row>
    <row r="103" spans="1:16" s="3" customFormat="1" ht="82.5" x14ac:dyDescent="0.2">
      <c r="A103" s="13">
        <v>86</v>
      </c>
      <c r="B103" s="69" t="s">
        <v>296</v>
      </c>
      <c r="C103" s="27" t="s">
        <v>297</v>
      </c>
      <c r="D103" s="68" t="s">
        <v>298</v>
      </c>
      <c r="E103" s="68" t="s">
        <v>77</v>
      </c>
      <c r="F103" s="28" t="s">
        <v>41</v>
      </c>
      <c r="G103" s="69" t="s">
        <v>138</v>
      </c>
      <c r="H103" s="69" t="s">
        <v>139</v>
      </c>
      <c r="I103" s="27" t="s">
        <v>299</v>
      </c>
      <c r="J103" s="68" t="s">
        <v>141</v>
      </c>
      <c r="K103" s="29">
        <v>221600</v>
      </c>
      <c r="L103" s="30">
        <v>44287</v>
      </c>
      <c r="M103" s="30">
        <v>44561</v>
      </c>
      <c r="N103" s="69" t="s">
        <v>142</v>
      </c>
      <c r="O103" s="69" t="s">
        <v>47</v>
      </c>
      <c r="P103" s="69" t="s">
        <v>47</v>
      </c>
    </row>
    <row r="104" spans="1:16" s="3" customFormat="1" ht="66" x14ac:dyDescent="0.2">
      <c r="A104" s="13">
        <v>87</v>
      </c>
      <c r="B104" s="69" t="s">
        <v>296</v>
      </c>
      <c r="C104" s="27" t="s">
        <v>297</v>
      </c>
      <c r="D104" s="68" t="s">
        <v>300</v>
      </c>
      <c r="E104" s="68" t="s">
        <v>77</v>
      </c>
      <c r="F104" s="28" t="s">
        <v>41</v>
      </c>
      <c r="G104" s="69" t="s">
        <v>138</v>
      </c>
      <c r="H104" s="69" t="s">
        <v>139</v>
      </c>
      <c r="I104" s="27" t="s">
        <v>301</v>
      </c>
      <c r="J104" s="68" t="s">
        <v>141</v>
      </c>
      <c r="K104" s="29">
        <v>56700</v>
      </c>
      <c r="L104" s="30">
        <v>44287</v>
      </c>
      <c r="M104" s="30">
        <v>44561</v>
      </c>
      <c r="N104" s="69" t="s">
        <v>142</v>
      </c>
      <c r="O104" s="69" t="s">
        <v>47</v>
      </c>
      <c r="P104" s="69" t="s">
        <v>47</v>
      </c>
    </row>
    <row r="105" spans="1:16" s="3" customFormat="1" ht="82.5" x14ac:dyDescent="0.2">
      <c r="A105" s="13">
        <v>88</v>
      </c>
      <c r="B105" s="69" t="s">
        <v>296</v>
      </c>
      <c r="C105" s="27" t="s">
        <v>297</v>
      </c>
      <c r="D105" s="44" t="s">
        <v>302</v>
      </c>
      <c r="E105" s="68" t="s">
        <v>77</v>
      </c>
      <c r="F105" s="28" t="s">
        <v>41</v>
      </c>
      <c r="G105" s="69" t="s">
        <v>138</v>
      </c>
      <c r="H105" s="69" t="s">
        <v>139</v>
      </c>
      <c r="I105" s="27" t="s">
        <v>303</v>
      </c>
      <c r="J105" s="68" t="s">
        <v>141</v>
      </c>
      <c r="K105" s="29">
        <v>27700</v>
      </c>
      <c r="L105" s="30">
        <v>44287</v>
      </c>
      <c r="M105" s="30">
        <v>44561</v>
      </c>
      <c r="N105" s="69" t="s">
        <v>142</v>
      </c>
      <c r="O105" s="69" t="s">
        <v>47</v>
      </c>
      <c r="P105" s="69" t="s">
        <v>47</v>
      </c>
    </row>
    <row r="106" spans="1:16" s="3" customFormat="1" ht="82.5" x14ac:dyDescent="0.2">
      <c r="A106" s="13">
        <v>89</v>
      </c>
      <c r="B106" s="69" t="s">
        <v>296</v>
      </c>
      <c r="C106" s="27" t="s">
        <v>297</v>
      </c>
      <c r="D106" s="44" t="s">
        <v>304</v>
      </c>
      <c r="E106" s="68" t="s">
        <v>77</v>
      </c>
      <c r="F106" s="28" t="s">
        <v>41</v>
      </c>
      <c r="G106" s="69" t="s">
        <v>138</v>
      </c>
      <c r="H106" s="69" t="s">
        <v>139</v>
      </c>
      <c r="I106" s="27" t="s">
        <v>280</v>
      </c>
      <c r="J106" s="68" t="s">
        <v>141</v>
      </c>
      <c r="K106" s="29">
        <v>49500</v>
      </c>
      <c r="L106" s="30">
        <v>44287</v>
      </c>
      <c r="M106" s="30">
        <v>44561</v>
      </c>
      <c r="N106" s="69" t="s">
        <v>142</v>
      </c>
      <c r="O106" s="69" t="s">
        <v>47</v>
      </c>
      <c r="P106" s="69" t="s">
        <v>47</v>
      </c>
    </row>
    <row r="107" spans="1:16" s="3" customFormat="1" ht="82.5" x14ac:dyDescent="0.2">
      <c r="A107" s="13">
        <v>90</v>
      </c>
      <c r="B107" s="69" t="s">
        <v>38</v>
      </c>
      <c r="C107" s="27" t="s">
        <v>39</v>
      </c>
      <c r="D107" s="50" t="s">
        <v>37</v>
      </c>
      <c r="E107" s="68" t="s">
        <v>40</v>
      </c>
      <c r="F107" s="28" t="s">
        <v>41</v>
      </c>
      <c r="G107" s="69" t="s">
        <v>42</v>
      </c>
      <c r="H107" s="69" t="s">
        <v>43</v>
      </c>
      <c r="I107" s="27" t="s">
        <v>44</v>
      </c>
      <c r="J107" s="68" t="s">
        <v>45</v>
      </c>
      <c r="K107" s="29">
        <f>((2246132.82/1.05)*1.2)</f>
        <v>2567008.9371428569</v>
      </c>
      <c r="L107" s="30">
        <v>44287</v>
      </c>
      <c r="M107" s="30">
        <v>44433</v>
      </c>
      <c r="N107" s="69" t="s">
        <v>46</v>
      </c>
      <c r="O107" s="26" t="s">
        <v>47</v>
      </c>
      <c r="P107" s="69" t="s">
        <v>47</v>
      </c>
    </row>
    <row r="108" spans="1:16" s="3" customFormat="1" ht="82.5" x14ac:dyDescent="0.2">
      <c r="A108" s="13">
        <v>91</v>
      </c>
      <c r="B108" s="69" t="s">
        <v>38</v>
      </c>
      <c r="C108" s="27" t="s">
        <v>39</v>
      </c>
      <c r="D108" s="44" t="s">
        <v>49</v>
      </c>
      <c r="E108" s="68" t="s">
        <v>40</v>
      </c>
      <c r="F108" s="28" t="s">
        <v>41</v>
      </c>
      <c r="G108" s="69" t="s">
        <v>42</v>
      </c>
      <c r="H108" s="69" t="s">
        <v>43</v>
      </c>
      <c r="I108" s="27" t="s">
        <v>44</v>
      </c>
      <c r="J108" s="68" t="s">
        <v>48</v>
      </c>
      <c r="K108" s="29">
        <f>1347356.68*1.2</f>
        <v>1616828.0159999998</v>
      </c>
      <c r="L108" s="30">
        <v>44287</v>
      </c>
      <c r="M108" s="30">
        <v>44494</v>
      </c>
      <c r="N108" s="69" t="s">
        <v>46</v>
      </c>
      <c r="O108" s="26" t="s">
        <v>47</v>
      </c>
      <c r="P108" s="69" t="s">
        <v>47</v>
      </c>
    </row>
    <row r="109" spans="1:16" s="3" customFormat="1" ht="82.5" x14ac:dyDescent="0.2">
      <c r="A109" s="13">
        <v>92</v>
      </c>
      <c r="B109" s="69" t="s">
        <v>70</v>
      </c>
      <c r="C109" s="27" t="s">
        <v>71</v>
      </c>
      <c r="D109" s="51" t="s">
        <v>60</v>
      </c>
      <c r="E109" s="68" t="s">
        <v>40</v>
      </c>
      <c r="F109" s="28" t="s">
        <v>41</v>
      </c>
      <c r="G109" s="69" t="s">
        <v>42</v>
      </c>
      <c r="H109" s="69" t="s">
        <v>43</v>
      </c>
      <c r="I109" s="27" t="s">
        <v>44</v>
      </c>
      <c r="J109" s="68" t="s">
        <v>48</v>
      </c>
      <c r="K109" s="29">
        <f>2289322.68*1.2</f>
        <v>2747187.216</v>
      </c>
      <c r="L109" s="33">
        <v>44287</v>
      </c>
      <c r="M109" s="30">
        <v>44501</v>
      </c>
      <c r="N109" s="69" t="s">
        <v>46</v>
      </c>
      <c r="O109" s="26" t="s">
        <v>47</v>
      </c>
      <c r="P109" s="69" t="s">
        <v>47</v>
      </c>
    </row>
    <row r="110" spans="1:16" s="3" customFormat="1" ht="82.5" x14ac:dyDescent="0.2">
      <c r="A110" s="13">
        <v>93</v>
      </c>
      <c r="B110" s="69">
        <v>43</v>
      </c>
      <c r="C110" s="27" t="s">
        <v>213</v>
      </c>
      <c r="D110" s="67" t="s">
        <v>308</v>
      </c>
      <c r="E110" s="68" t="s">
        <v>40</v>
      </c>
      <c r="F110" s="28" t="s">
        <v>41</v>
      </c>
      <c r="G110" s="69" t="s">
        <v>42</v>
      </c>
      <c r="H110" s="69" t="s">
        <v>43</v>
      </c>
      <c r="I110" s="27" t="s">
        <v>44</v>
      </c>
      <c r="J110" s="68" t="s">
        <v>48</v>
      </c>
      <c r="K110" s="29">
        <v>2439360</v>
      </c>
      <c r="L110" s="30">
        <v>44287</v>
      </c>
      <c r="M110" s="30">
        <v>44510</v>
      </c>
      <c r="N110" s="69" t="s">
        <v>46</v>
      </c>
      <c r="O110" s="26" t="s">
        <v>47</v>
      </c>
      <c r="P110" s="69" t="s">
        <v>47</v>
      </c>
    </row>
    <row r="111" spans="1:16" s="3" customFormat="1" ht="82.5" x14ac:dyDescent="0.2">
      <c r="A111" s="13">
        <v>94</v>
      </c>
      <c r="B111" s="69">
        <v>43</v>
      </c>
      <c r="C111" s="27" t="s">
        <v>213</v>
      </c>
      <c r="D111" s="67" t="s">
        <v>309</v>
      </c>
      <c r="E111" s="68" t="s">
        <v>40</v>
      </c>
      <c r="F111" s="28" t="s">
        <v>41</v>
      </c>
      <c r="G111" s="69" t="s">
        <v>42</v>
      </c>
      <c r="H111" s="69" t="s">
        <v>43</v>
      </c>
      <c r="I111" s="27" t="s">
        <v>44</v>
      </c>
      <c r="J111" s="68" t="s">
        <v>48</v>
      </c>
      <c r="K111" s="29">
        <v>4043200</v>
      </c>
      <c r="L111" s="30">
        <v>44287</v>
      </c>
      <c r="M111" s="30">
        <v>44540</v>
      </c>
      <c r="N111" s="69" t="s">
        <v>46</v>
      </c>
      <c r="O111" s="26" t="s">
        <v>47</v>
      </c>
      <c r="P111" s="69" t="s">
        <v>47</v>
      </c>
    </row>
    <row r="112" spans="1:16" s="3" customFormat="1" ht="82.5" x14ac:dyDescent="0.2">
      <c r="A112" s="13">
        <v>95</v>
      </c>
      <c r="B112" s="69">
        <v>43</v>
      </c>
      <c r="C112" s="27" t="s">
        <v>213</v>
      </c>
      <c r="D112" s="67" t="s">
        <v>310</v>
      </c>
      <c r="E112" s="68" t="s">
        <v>40</v>
      </c>
      <c r="F112" s="28" t="s">
        <v>41</v>
      </c>
      <c r="G112" s="69" t="s">
        <v>42</v>
      </c>
      <c r="H112" s="69" t="s">
        <v>43</v>
      </c>
      <c r="I112" s="27" t="s">
        <v>44</v>
      </c>
      <c r="J112" s="68" t="s">
        <v>45</v>
      </c>
      <c r="K112" s="29">
        <v>5503200</v>
      </c>
      <c r="L112" s="30">
        <v>44287</v>
      </c>
      <c r="M112" s="30">
        <v>44510</v>
      </c>
      <c r="N112" s="69" t="s">
        <v>46</v>
      </c>
      <c r="O112" s="26" t="s">
        <v>47</v>
      </c>
      <c r="P112" s="69" t="s">
        <v>47</v>
      </c>
    </row>
    <row r="113" spans="1:16" s="3" customFormat="1" ht="82.5" x14ac:dyDescent="0.2">
      <c r="A113" s="13">
        <v>96</v>
      </c>
      <c r="B113" s="69" t="s">
        <v>62</v>
      </c>
      <c r="C113" s="27" t="s">
        <v>63</v>
      </c>
      <c r="D113" s="48" t="s">
        <v>54</v>
      </c>
      <c r="E113" s="68" t="s">
        <v>40</v>
      </c>
      <c r="F113" s="28" t="s">
        <v>41</v>
      </c>
      <c r="G113" s="69" t="s">
        <v>42</v>
      </c>
      <c r="H113" s="69" t="s">
        <v>43</v>
      </c>
      <c r="I113" s="27" t="s">
        <v>44</v>
      </c>
      <c r="J113" s="68" t="s">
        <v>45</v>
      </c>
      <c r="K113" s="29">
        <f>204720*1.2</f>
        <v>245664</v>
      </c>
      <c r="L113" s="30">
        <v>44287</v>
      </c>
      <c r="M113" s="30">
        <v>44372</v>
      </c>
      <c r="N113" s="69" t="s">
        <v>137</v>
      </c>
      <c r="O113" s="26" t="s">
        <v>66</v>
      </c>
      <c r="P113" s="69" t="s">
        <v>66</v>
      </c>
    </row>
    <row r="114" spans="1:16" s="3" customFormat="1" ht="82.5" x14ac:dyDescent="0.2">
      <c r="A114" s="13">
        <v>97</v>
      </c>
      <c r="B114" s="69" t="s">
        <v>62</v>
      </c>
      <c r="C114" s="27" t="s">
        <v>63</v>
      </c>
      <c r="D114" s="40" t="s">
        <v>55</v>
      </c>
      <c r="E114" s="68" t="s">
        <v>40</v>
      </c>
      <c r="F114" s="28" t="s">
        <v>41</v>
      </c>
      <c r="G114" s="69" t="s">
        <v>42</v>
      </c>
      <c r="H114" s="69" t="s">
        <v>43</v>
      </c>
      <c r="I114" s="27" t="s">
        <v>44</v>
      </c>
      <c r="J114" s="68" t="s">
        <v>48</v>
      </c>
      <c r="K114" s="29">
        <f>342000*1.2</f>
        <v>410400</v>
      </c>
      <c r="L114" s="30">
        <v>44287</v>
      </c>
      <c r="M114" s="30">
        <v>44555</v>
      </c>
      <c r="N114" s="69" t="s">
        <v>137</v>
      </c>
      <c r="O114" s="26" t="s">
        <v>66</v>
      </c>
      <c r="P114" s="69" t="s">
        <v>66</v>
      </c>
    </row>
    <row r="115" spans="1:16" s="3" customFormat="1" ht="82.5" x14ac:dyDescent="0.2">
      <c r="A115" s="13">
        <v>98</v>
      </c>
      <c r="B115" s="69" t="s">
        <v>62</v>
      </c>
      <c r="C115" s="27" t="s">
        <v>63</v>
      </c>
      <c r="D115" s="41" t="s">
        <v>51</v>
      </c>
      <c r="E115" s="68" t="s">
        <v>40</v>
      </c>
      <c r="F115" s="28" t="s">
        <v>41</v>
      </c>
      <c r="G115" s="69" t="s">
        <v>42</v>
      </c>
      <c r="H115" s="69" t="s">
        <v>43</v>
      </c>
      <c r="I115" s="27" t="s">
        <v>44</v>
      </c>
      <c r="J115" s="68" t="s">
        <v>48</v>
      </c>
      <c r="K115" s="29">
        <f>301864*1.2</f>
        <v>362236.8</v>
      </c>
      <c r="L115" s="30">
        <v>44287</v>
      </c>
      <c r="M115" s="30">
        <v>44372</v>
      </c>
      <c r="N115" s="69" t="s">
        <v>137</v>
      </c>
      <c r="O115" s="26" t="s">
        <v>66</v>
      </c>
      <c r="P115" s="69" t="s">
        <v>66</v>
      </c>
    </row>
    <row r="116" spans="1:16" s="3" customFormat="1" ht="82.5" x14ac:dyDescent="0.2">
      <c r="A116" s="13">
        <v>99</v>
      </c>
      <c r="B116" s="69" t="s">
        <v>62</v>
      </c>
      <c r="C116" s="27" t="s">
        <v>63</v>
      </c>
      <c r="D116" s="41" t="s">
        <v>52</v>
      </c>
      <c r="E116" s="68" t="s">
        <v>40</v>
      </c>
      <c r="F116" s="28" t="s">
        <v>41</v>
      </c>
      <c r="G116" s="69" t="s">
        <v>42</v>
      </c>
      <c r="H116" s="69" t="s">
        <v>43</v>
      </c>
      <c r="I116" s="27" t="s">
        <v>44</v>
      </c>
      <c r="J116" s="68" t="s">
        <v>48</v>
      </c>
      <c r="K116" s="29">
        <f>434389*1.2</f>
        <v>521266.8</v>
      </c>
      <c r="L116" s="30">
        <v>44287</v>
      </c>
      <c r="M116" s="30">
        <v>44402</v>
      </c>
      <c r="N116" s="69" t="s">
        <v>137</v>
      </c>
      <c r="O116" s="26" t="s">
        <v>66</v>
      </c>
      <c r="P116" s="69" t="s">
        <v>66</v>
      </c>
    </row>
    <row r="117" spans="1:16" s="3" customFormat="1" ht="82.5" x14ac:dyDescent="0.2">
      <c r="A117" s="13">
        <v>100</v>
      </c>
      <c r="B117" s="27" t="s">
        <v>68</v>
      </c>
      <c r="C117" s="27" t="s">
        <v>69</v>
      </c>
      <c r="D117" s="42" t="s">
        <v>73</v>
      </c>
      <c r="E117" s="68" t="s">
        <v>40</v>
      </c>
      <c r="F117" s="28" t="s">
        <v>41</v>
      </c>
      <c r="G117" s="69" t="s">
        <v>42</v>
      </c>
      <c r="H117" s="69" t="s">
        <v>43</v>
      </c>
      <c r="I117" s="27" t="s">
        <v>44</v>
      </c>
      <c r="J117" s="68" t="s">
        <v>45</v>
      </c>
      <c r="K117" s="29">
        <f>2038920*1.2</f>
        <v>2446704</v>
      </c>
      <c r="L117" s="30">
        <v>44287</v>
      </c>
      <c r="M117" s="30">
        <v>44378</v>
      </c>
      <c r="N117" s="69" t="s">
        <v>137</v>
      </c>
      <c r="O117" s="26" t="s">
        <v>66</v>
      </c>
      <c r="P117" s="69" t="s">
        <v>66</v>
      </c>
    </row>
    <row r="118" spans="1:16" s="3" customFormat="1" ht="49.5" x14ac:dyDescent="0.2">
      <c r="A118" s="13">
        <v>101</v>
      </c>
      <c r="B118" s="69" t="s">
        <v>160</v>
      </c>
      <c r="C118" s="27" t="s">
        <v>126</v>
      </c>
      <c r="D118" s="68" t="s">
        <v>198</v>
      </c>
      <c r="E118" s="68" t="s">
        <v>119</v>
      </c>
      <c r="F118" s="28" t="s">
        <v>41</v>
      </c>
      <c r="G118" s="69" t="s">
        <v>42</v>
      </c>
      <c r="H118" s="69" t="s">
        <v>43</v>
      </c>
      <c r="I118" s="27" t="s">
        <v>125</v>
      </c>
      <c r="J118" s="68" t="s">
        <v>114</v>
      </c>
      <c r="K118" s="35">
        <f>1707590*1.2</f>
        <v>2049108</v>
      </c>
      <c r="L118" s="30">
        <v>44287</v>
      </c>
      <c r="M118" s="30">
        <v>44454</v>
      </c>
      <c r="N118" s="69" t="s">
        <v>137</v>
      </c>
      <c r="O118" s="26" t="s">
        <v>66</v>
      </c>
      <c r="P118" s="26" t="s">
        <v>66</v>
      </c>
    </row>
    <row r="119" spans="1:16" s="3" customFormat="1" ht="49.5" x14ac:dyDescent="0.2">
      <c r="A119" s="13">
        <v>102</v>
      </c>
      <c r="B119" s="69">
        <v>26</v>
      </c>
      <c r="C119" s="27" t="s">
        <v>126</v>
      </c>
      <c r="D119" s="68" t="s">
        <v>199</v>
      </c>
      <c r="E119" s="68" t="s">
        <v>128</v>
      </c>
      <c r="F119" s="28" t="s">
        <v>41</v>
      </c>
      <c r="G119" s="69" t="s">
        <v>42</v>
      </c>
      <c r="H119" s="69" t="s">
        <v>43</v>
      </c>
      <c r="I119" s="27" t="s">
        <v>115</v>
      </c>
      <c r="J119" s="68" t="s">
        <v>114</v>
      </c>
      <c r="K119" s="35">
        <v>847692</v>
      </c>
      <c r="L119" s="30">
        <v>44287</v>
      </c>
      <c r="M119" s="30">
        <v>44454</v>
      </c>
      <c r="N119" s="69" t="s">
        <v>137</v>
      </c>
      <c r="O119" s="26" t="s">
        <v>66</v>
      </c>
      <c r="P119" s="26" t="s">
        <v>66</v>
      </c>
    </row>
    <row r="120" spans="1:16" s="3" customFormat="1" ht="49.5" x14ac:dyDescent="0.2">
      <c r="A120" s="13">
        <v>103</v>
      </c>
      <c r="B120" s="69">
        <v>23</v>
      </c>
      <c r="C120" s="27" t="s">
        <v>133</v>
      </c>
      <c r="D120" s="68" t="s">
        <v>134</v>
      </c>
      <c r="E120" s="68" t="s">
        <v>128</v>
      </c>
      <c r="F120" s="28">
        <v>168</v>
      </c>
      <c r="G120" s="69" t="s">
        <v>135</v>
      </c>
      <c r="H120" s="69" t="s">
        <v>43</v>
      </c>
      <c r="I120" s="27">
        <v>32431373000</v>
      </c>
      <c r="J120" s="68" t="s">
        <v>114</v>
      </c>
      <c r="K120" s="29">
        <v>290090</v>
      </c>
      <c r="L120" s="30">
        <v>44296</v>
      </c>
      <c r="M120" s="30">
        <v>44357</v>
      </c>
      <c r="N120" s="69" t="s">
        <v>116</v>
      </c>
      <c r="O120" s="26" t="s">
        <v>66</v>
      </c>
      <c r="P120" s="69" t="s">
        <v>66</v>
      </c>
    </row>
    <row r="121" spans="1:16" s="3" customFormat="1" ht="82.5" x14ac:dyDescent="0.2">
      <c r="A121" s="13">
        <v>104</v>
      </c>
      <c r="B121" s="69" t="s">
        <v>70</v>
      </c>
      <c r="C121" s="27" t="s">
        <v>71</v>
      </c>
      <c r="D121" s="39" t="s">
        <v>72</v>
      </c>
      <c r="E121" s="68" t="s">
        <v>40</v>
      </c>
      <c r="F121" s="28" t="s">
        <v>41</v>
      </c>
      <c r="G121" s="69" t="s">
        <v>42</v>
      </c>
      <c r="H121" s="69" t="s">
        <v>43</v>
      </c>
      <c r="I121" s="27" t="s">
        <v>44</v>
      </c>
      <c r="J121" s="68" t="s">
        <v>48</v>
      </c>
      <c r="K121" s="29">
        <f>1265197.52*1.2</f>
        <v>1518237.024</v>
      </c>
      <c r="L121" s="33">
        <v>44311</v>
      </c>
      <c r="M121" s="30">
        <v>44550</v>
      </c>
      <c r="N121" s="69" t="s">
        <v>46</v>
      </c>
      <c r="O121" s="26" t="s">
        <v>47</v>
      </c>
      <c r="P121" s="69" t="s">
        <v>47</v>
      </c>
    </row>
    <row r="122" spans="1:16" s="3" customFormat="1" ht="99" x14ac:dyDescent="0.2">
      <c r="A122" s="13">
        <v>105</v>
      </c>
      <c r="B122" s="69" t="s">
        <v>38</v>
      </c>
      <c r="C122" s="27" t="s">
        <v>39</v>
      </c>
      <c r="D122" s="68" t="s">
        <v>305</v>
      </c>
      <c r="E122" s="68" t="s">
        <v>269</v>
      </c>
      <c r="F122" s="28" t="s">
        <v>41</v>
      </c>
      <c r="G122" s="69" t="s">
        <v>42</v>
      </c>
      <c r="H122" s="69" t="s">
        <v>43</v>
      </c>
      <c r="I122" s="27" t="s">
        <v>270</v>
      </c>
      <c r="J122" s="68" t="s">
        <v>80</v>
      </c>
      <c r="K122" s="29">
        <f>5947000*1.2</f>
        <v>7136400</v>
      </c>
      <c r="L122" s="30">
        <v>44314</v>
      </c>
      <c r="M122" s="33">
        <v>44464</v>
      </c>
      <c r="N122" s="69" t="s">
        <v>46</v>
      </c>
      <c r="O122" s="26" t="s">
        <v>47</v>
      </c>
      <c r="P122" s="69" t="s">
        <v>47</v>
      </c>
    </row>
    <row r="123" spans="1:16" s="3" customFormat="1" ht="99" x14ac:dyDescent="0.2">
      <c r="A123" s="13">
        <v>106</v>
      </c>
      <c r="B123" s="69" t="s">
        <v>38</v>
      </c>
      <c r="C123" s="27" t="s">
        <v>39</v>
      </c>
      <c r="D123" s="68" t="s">
        <v>212</v>
      </c>
      <c r="E123" s="68" t="s">
        <v>206</v>
      </c>
      <c r="F123" s="28" t="s">
        <v>41</v>
      </c>
      <c r="G123" s="69" t="s">
        <v>42</v>
      </c>
      <c r="H123" s="69" t="s">
        <v>43</v>
      </c>
      <c r="I123" s="27" t="s">
        <v>79</v>
      </c>
      <c r="J123" s="68" t="s">
        <v>80</v>
      </c>
      <c r="K123" s="29">
        <f>7151.6259198885*1.2*1000*0.95</f>
        <v>8152853.5486728903</v>
      </c>
      <c r="L123" s="30">
        <v>44316</v>
      </c>
      <c r="M123" s="30">
        <v>44494</v>
      </c>
      <c r="N123" s="69" t="s">
        <v>46</v>
      </c>
      <c r="O123" s="69" t="s">
        <v>47</v>
      </c>
      <c r="P123" s="69" t="s">
        <v>47</v>
      </c>
    </row>
    <row r="124" spans="1:16" s="3" customFormat="1" ht="132" x14ac:dyDescent="0.2">
      <c r="A124" s="13">
        <v>107</v>
      </c>
      <c r="B124" s="69">
        <v>43</v>
      </c>
      <c r="C124" s="27" t="s">
        <v>213</v>
      </c>
      <c r="D124" s="68" t="s">
        <v>215</v>
      </c>
      <c r="E124" s="68" t="s">
        <v>206</v>
      </c>
      <c r="F124" s="28" t="s">
        <v>41</v>
      </c>
      <c r="G124" s="69" t="s">
        <v>42</v>
      </c>
      <c r="H124" s="69" t="s">
        <v>43</v>
      </c>
      <c r="I124" s="27" t="s">
        <v>79</v>
      </c>
      <c r="J124" s="68" t="s">
        <v>80</v>
      </c>
      <c r="K124" s="29">
        <f>1594557.89*1.2</f>
        <v>1913469.4679999999</v>
      </c>
      <c r="L124" s="30">
        <v>44316</v>
      </c>
      <c r="M124" s="30">
        <v>44469</v>
      </c>
      <c r="N124" s="69" t="s">
        <v>46</v>
      </c>
      <c r="O124" s="69" t="s">
        <v>47</v>
      </c>
      <c r="P124" s="69" t="s">
        <v>47</v>
      </c>
    </row>
    <row r="125" spans="1:16" s="3" customFormat="1" ht="99" x14ac:dyDescent="0.2">
      <c r="A125" s="13">
        <v>108</v>
      </c>
      <c r="B125" s="69">
        <v>43</v>
      </c>
      <c r="C125" s="27" t="s">
        <v>213</v>
      </c>
      <c r="D125" s="68" t="s">
        <v>217</v>
      </c>
      <c r="E125" s="68" t="s">
        <v>206</v>
      </c>
      <c r="F125" s="28" t="s">
        <v>41</v>
      </c>
      <c r="G125" s="69" t="s">
        <v>42</v>
      </c>
      <c r="H125" s="69" t="s">
        <v>43</v>
      </c>
      <c r="I125" s="27" t="s">
        <v>218</v>
      </c>
      <c r="J125" s="68" t="s">
        <v>208</v>
      </c>
      <c r="K125" s="29">
        <f>1580.7081219*1.2*1000*0.95</f>
        <v>1802007.2589659998</v>
      </c>
      <c r="L125" s="30">
        <v>44316</v>
      </c>
      <c r="M125" s="30">
        <v>44433</v>
      </c>
      <c r="N125" s="69" t="s">
        <v>46</v>
      </c>
      <c r="O125" s="69" t="s">
        <v>47</v>
      </c>
      <c r="P125" s="69" t="s">
        <v>47</v>
      </c>
    </row>
    <row r="126" spans="1:16" s="3" customFormat="1" ht="99" x14ac:dyDescent="0.2">
      <c r="A126" s="13">
        <v>109</v>
      </c>
      <c r="B126" s="69">
        <v>43</v>
      </c>
      <c r="C126" s="27" t="s">
        <v>213</v>
      </c>
      <c r="D126" s="68" t="s">
        <v>219</v>
      </c>
      <c r="E126" s="68" t="s">
        <v>206</v>
      </c>
      <c r="F126" s="28" t="s">
        <v>41</v>
      </c>
      <c r="G126" s="69" t="s">
        <v>42</v>
      </c>
      <c r="H126" s="69" t="s">
        <v>43</v>
      </c>
      <c r="I126" s="27" t="s">
        <v>79</v>
      </c>
      <c r="J126" s="68" t="s">
        <v>80</v>
      </c>
      <c r="K126" s="29">
        <f>1300223.82*1.2</f>
        <v>1560268.584</v>
      </c>
      <c r="L126" s="30">
        <v>44316</v>
      </c>
      <c r="M126" s="30">
        <v>44469</v>
      </c>
      <c r="N126" s="69" t="s">
        <v>46</v>
      </c>
      <c r="O126" s="26" t="s">
        <v>47</v>
      </c>
      <c r="P126" s="69" t="s">
        <v>47</v>
      </c>
    </row>
    <row r="127" spans="1:16" s="3" customFormat="1" ht="115.5" x14ac:dyDescent="0.2">
      <c r="A127" s="13">
        <v>110</v>
      </c>
      <c r="B127" s="69">
        <v>43</v>
      </c>
      <c r="C127" s="27" t="s">
        <v>213</v>
      </c>
      <c r="D127" s="68" t="s">
        <v>223</v>
      </c>
      <c r="E127" s="68" t="s">
        <v>206</v>
      </c>
      <c r="F127" s="28" t="s">
        <v>41</v>
      </c>
      <c r="G127" s="69" t="s">
        <v>42</v>
      </c>
      <c r="H127" s="69" t="s">
        <v>43</v>
      </c>
      <c r="I127" s="27" t="s">
        <v>79</v>
      </c>
      <c r="J127" s="68" t="s">
        <v>80</v>
      </c>
      <c r="K127" s="29">
        <f>4472359.13*1.2</f>
        <v>5366830.9559999993</v>
      </c>
      <c r="L127" s="30">
        <v>44316</v>
      </c>
      <c r="M127" s="30">
        <v>44464</v>
      </c>
      <c r="N127" s="69" t="s">
        <v>46</v>
      </c>
      <c r="O127" s="26" t="s">
        <v>47</v>
      </c>
      <c r="P127" s="69" t="s">
        <v>47</v>
      </c>
    </row>
    <row r="128" spans="1:16" s="3" customFormat="1" ht="99" x14ac:dyDescent="0.2">
      <c r="A128" s="13">
        <v>111</v>
      </c>
      <c r="B128" s="69">
        <v>43</v>
      </c>
      <c r="C128" s="27" t="s">
        <v>213</v>
      </c>
      <c r="D128" s="68" t="s">
        <v>228</v>
      </c>
      <c r="E128" s="68" t="s">
        <v>206</v>
      </c>
      <c r="F128" s="28" t="s">
        <v>41</v>
      </c>
      <c r="G128" s="69" t="s">
        <v>42</v>
      </c>
      <c r="H128" s="69" t="s">
        <v>43</v>
      </c>
      <c r="I128" s="27" t="s">
        <v>79</v>
      </c>
      <c r="J128" s="68" t="s">
        <v>80</v>
      </c>
      <c r="K128" s="29">
        <f>5722569.73*1.2</f>
        <v>6867083.676</v>
      </c>
      <c r="L128" s="30">
        <v>44316</v>
      </c>
      <c r="M128" s="30">
        <v>44499</v>
      </c>
      <c r="N128" s="69" t="s">
        <v>46</v>
      </c>
      <c r="O128" s="26" t="s">
        <v>47</v>
      </c>
      <c r="P128" s="69" t="s">
        <v>47</v>
      </c>
    </row>
    <row r="129" spans="1:16" s="3" customFormat="1" ht="82.5" x14ac:dyDescent="0.2">
      <c r="A129" s="13">
        <v>112</v>
      </c>
      <c r="B129" s="69" t="s">
        <v>104</v>
      </c>
      <c r="C129" s="27" t="s">
        <v>104</v>
      </c>
      <c r="D129" s="68" t="s">
        <v>105</v>
      </c>
      <c r="E129" s="68" t="s">
        <v>106</v>
      </c>
      <c r="F129" s="28" t="s">
        <v>41</v>
      </c>
      <c r="G129" s="69" t="s">
        <v>42</v>
      </c>
      <c r="H129" s="69" t="s">
        <v>101</v>
      </c>
      <c r="I129" s="27" t="s">
        <v>79</v>
      </c>
      <c r="J129" s="68" t="s">
        <v>107</v>
      </c>
      <c r="K129" s="29">
        <v>660000</v>
      </c>
      <c r="L129" s="30">
        <v>44317</v>
      </c>
      <c r="M129" s="30">
        <v>44440</v>
      </c>
      <c r="N129" s="69" t="s">
        <v>137</v>
      </c>
      <c r="O129" s="69" t="s">
        <v>66</v>
      </c>
      <c r="P129" s="69" t="s">
        <v>66</v>
      </c>
    </row>
    <row r="130" spans="1:16" s="3" customFormat="1" ht="99" x14ac:dyDescent="0.2">
      <c r="A130" s="13">
        <v>113</v>
      </c>
      <c r="B130" s="69" t="s">
        <v>162</v>
      </c>
      <c r="C130" s="69" t="s">
        <v>162</v>
      </c>
      <c r="D130" s="68" t="s">
        <v>163</v>
      </c>
      <c r="E130" s="68" t="s">
        <v>119</v>
      </c>
      <c r="F130" s="28" t="s">
        <v>146</v>
      </c>
      <c r="G130" s="69" t="s">
        <v>42</v>
      </c>
      <c r="H130" s="69" t="s">
        <v>119</v>
      </c>
      <c r="I130" s="27" t="s">
        <v>44</v>
      </c>
      <c r="J130" s="68" t="s">
        <v>48</v>
      </c>
      <c r="K130" s="29">
        <v>4498294.4519999996</v>
      </c>
      <c r="L130" s="30">
        <v>44331</v>
      </c>
      <c r="M130" s="30">
        <v>44392</v>
      </c>
      <c r="N130" s="69" t="s">
        <v>137</v>
      </c>
      <c r="O130" s="26" t="s">
        <v>66</v>
      </c>
      <c r="P130" s="69" t="s">
        <v>66</v>
      </c>
    </row>
    <row r="131" spans="1:16" s="3" customFormat="1" ht="99" x14ac:dyDescent="0.2">
      <c r="A131" s="13">
        <v>114</v>
      </c>
      <c r="B131" s="69" t="s">
        <v>38</v>
      </c>
      <c r="C131" s="27" t="s">
        <v>39</v>
      </c>
      <c r="D131" s="68" t="s">
        <v>210</v>
      </c>
      <c r="E131" s="68" t="s">
        <v>206</v>
      </c>
      <c r="F131" s="28" t="s">
        <v>41</v>
      </c>
      <c r="G131" s="69" t="s">
        <v>42</v>
      </c>
      <c r="H131" s="69" t="s">
        <v>43</v>
      </c>
      <c r="I131" s="27" t="s">
        <v>79</v>
      </c>
      <c r="J131" s="68" t="s">
        <v>80</v>
      </c>
      <c r="K131" s="29">
        <f>6416.57963122*1.2*1000*0.95</f>
        <v>7314900.7795907995</v>
      </c>
      <c r="L131" s="30">
        <v>44346</v>
      </c>
      <c r="M131" s="30">
        <v>44525</v>
      </c>
      <c r="N131" s="69" t="s">
        <v>46</v>
      </c>
      <c r="O131" s="69" t="s">
        <v>47</v>
      </c>
      <c r="P131" s="69" t="s">
        <v>47</v>
      </c>
    </row>
    <row r="132" spans="1:16" s="3" customFormat="1" ht="99" x14ac:dyDescent="0.2">
      <c r="A132" s="13">
        <v>115</v>
      </c>
      <c r="B132" s="69">
        <v>43</v>
      </c>
      <c r="C132" s="27" t="s">
        <v>213</v>
      </c>
      <c r="D132" s="68" t="s">
        <v>214</v>
      </c>
      <c r="E132" s="68" t="s">
        <v>206</v>
      </c>
      <c r="F132" s="28" t="s">
        <v>41</v>
      </c>
      <c r="G132" s="69" t="s">
        <v>42</v>
      </c>
      <c r="H132" s="69" t="s">
        <v>43</v>
      </c>
      <c r="I132" s="27" t="s">
        <v>79</v>
      </c>
      <c r="J132" s="68" t="s">
        <v>80</v>
      </c>
      <c r="K132" s="29">
        <f>3406.858382437*1.2*1000*0.95</f>
        <v>3883818.5559781794</v>
      </c>
      <c r="L132" s="30">
        <v>44346</v>
      </c>
      <c r="M132" s="30">
        <v>44526</v>
      </c>
      <c r="N132" s="69" t="s">
        <v>46</v>
      </c>
      <c r="O132" s="69" t="s">
        <v>47</v>
      </c>
      <c r="P132" s="69" t="s">
        <v>47</v>
      </c>
    </row>
    <row r="133" spans="1:16" s="3" customFormat="1" ht="99" x14ac:dyDescent="0.2">
      <c r="A133" s="13">
        <v>116</v>
      </c>
      <c r="B133" s="69">
        <v>43</v>
      </c>
      <c r="C133" s="27" t="s">
        <v>213</v>
      </c>
      <c r="D133" s="68" t="s">
        <v>216</v>
      </c>
      <c r="E133" s="68" t="s">
        <v>206</v>
      </c>
      <c r="F133" s="28" t="s">
        <v>41</v>
      </c>
      <c r="G133" s="69" t="s">
        <v>42</v>
      </c>
      <c r="H133" s="69" t="s">
        <v>43</v>
      </c>
      <c r="I133" s="27" t="s">
        <v>79</v>
      </c>
      <c r="J133" s="68" t="s">
        <v>80</v>
      </c>
      <c r="K133" s="29">
        <f>2486.21318276*1.2*1000*0.95</f>
        <v>2834283.0283464002</v>
      </c>
      <c r="L133" s="30">
        <v>44346</v>
      </c>
      <c r="M133" s="30">
        <v>44470</v>
      </c>
      <c r="N133" s="69" t="s">
        <v>46</v>
      </c>
      <c r="O133" s="69" t="s">
        <v>47</v>
      </c>
      <c r="P133" s="69" t="s">
        <v>47</v>
      </c>
    </row>
    <row r="134" spans="1:16" s="3" customFormat="1" ht="99" x14ac:dyDescent="0.2">
      <c r="A134" s="13">
        <v>117</v>
      </c>
      <c r="B134" s="69">
        <v>43</v>
      </c>
      <c r="C134" s="27" t="s">
        <v>213</v>
      </c>
      <c r="D134" s="68" t="s">
        <v>221</v>
      </c>
      <c r="E134" s="68" t="s">
        <v>206</v>
      </c>
      <c r="F134" s="28" t="s">
        <v>41</v>
      </c>
      <c r="G134" s="69" t="s">
        <v>42</v>
      </c>
      <c r="H134" s="69" t="s">
        <v>43</v>
      </c>
      <c r="I134" s="27" t="s">
        <v>79</v>
      </c>
      <c r="J134" s="68" t="s">
        <v>80</v>
      </c>
      <c r="K134" s="29">
        <f>5133.81477922*1000*1.2*0.95</f>
        <v>5852548.8483107993</v>
      </c>
      <c r="L134" s="30">
        <v>44346</v>
      </c>
      <c r="M134" s="30">
        <v>44505</v>
      </c>
      <c r="N134" s="69" t="s">
        <v>46</v>
      </c>
      <c r="O134" s="26" t="s">
        <v>47</v>
      </c>
      <c r="P134" s="69" t="s">
        <v>47</v>
      </c>
    </row>
    <row r="135" spans="1:16" s="3" customFormat="1" ht="99" x14ac:dyDescent="0.2">
      <c r="A135" s="13">
        <v>118</v>
      </c>
      <c r="B135" s="69">
        <v>43</v>
      </c>
      <c r="C135" s="27" t="s">
        <v>213</v>
      </c>
      <c r="D135" s="68" t="s">
        <v>222</v>
      </c>
      <c r="E135" s="68" t="s">
        <v>206</v>
      </c>
      <c r="F135" s="28" t="s">
        <v>41</v>
      </c>
      <c r="G135" s="69" t="s">
        <v>42</v>
      </c>
      <c r="H135" s="69" t="s">
        <v>43</v>
      </c>
      <c r="I135" s="27" t="s">
        <v>79</v>
      </c>
      <c r="J135" s="68" t="s">
        <v>80</v>
      </c>
      <c r="K135" s="29">
        <f>1213.56048071*1.2*1000*0.95</f>
        <v>1383458.9480093999</v>
      </c>
      <c r="L135" s="30">
        <v>44346</v>
      </c>
      <c r="M135" s="30">
        <v>44469</v>
      </c>
      <c r="N135" s="69" t="s">
        <v>46</v>
      </c>
      <c r="O135" s="26" t="s">
        <v>47</v>
      </c>
      <c r="P135" s="69" t="s">
        <v>47</v>
      </c>
    </row>
    <row r="136" spans="1:16" s="3" customFormat="1" ht="99" x14ac:dyDescent="0.2">
      <c r="A136" s="13">
        <v>119</v>
      </c>
      <c r="B136" s="69">
        <v>43</v>
      </c>
      <c r="C136" s="27" t="s">
        <v>213</v>
      </c>
      <c r="D136" s="68" t="s">
        <v>224</v>
      </c>
      <c r="E136" s="68" t="s">
        <v>206</v>
      </c>
      <c r="F136" s="28" t="s">
        <v>41</v>
      </c>
      <c r="G136" s="69" t="s">
        <v>42</v>
      </c>
      <c r="H136" s="69" t="s">
        <v>43</v>
      </c>
      <c r="I136" s="27" t="s">
        <v>79</v>
      </c>
      <c r="J136" s="68" t="s">
        <v>80</v>
      </c>
      <c r="K136" s="29">
        <f>3081.07608949*1.2*1000*0.95</f>
        <v>3512426.7420185995</v>
      </c>
      <c r="L136" s="30">
        <v>44346</v>
      </c>
      <c r="M136" s="30">
        <v>44525</v>
      </c>
      <c r="N136" s="69" t="s">
        <v>46</v>
      </c>
      <c r="O136" s="26" t="s">
        <v>47</v>
      </c>
      <c r="P136" s="69" t="s">
        <v>47</v>
      </c>
    </row>
    <row r="137" spans="1:16" s="3" customFormat="1" ht="99" x14ac:dyDescent="0.2">
      <c r="A137" s="13">
        <v>120</v>
      </c>
      <c r="B137" s="69">
        <v>43</v>
      </c>
      <c r="C137" s="27" t="s">
        <v>213</v>
      </c>
      <c r="D137" s="68" t="s">
        <v>225</v>
      </c>
      <c r="E137" s="68" t="s">
        <v>206</v>
      </c>
      <c r="F137" s="28" t="s">
        <v>41</v>
      </c>
      <c r="G137" s="69" t="s">
        <v>42</v>
      </c>
      <c r="H137" s="69" t="s">
        <v>43</v>
      </c>
      <c r="I137" s="27" t="s">
        <v>79</v>
      </c>
      <c r="J137" s="68" t="s">
        <v>80</v>
      </c>
      <c r="K137" s="29">
        <f>2732.13189445*1.2*1000*0.95</f>
        <v>3114630.3596729995</v>
      </c>
      <c r="L137" s="30">
        <v>44346</v>
      </c>
      <c r="M137" s="30">
        <v>44526</v>
      </c>
      <c r="N137" s="69" t="s">
        <v>46</v>
      </c>
      <c r="O137" s="26" t="s">
        <v>47</v>
      </c>
      <c r="P137" s="69" t="s">
        <v>47</v>
      </c>
    </row>
    <row r="138" spans="1:16" s="3" customFormat="1" ht="99" x14ac:dyDescent="0.2">
      <c r="A138" s="13">
        <v>121</v>
      </c>
      <c r="B138" s="69">
        <v>43</v>
      </c>
      <c r="C138" s="27" t="s">
        <v>213</v>
      </c>
      <c r="D138" s="68" t="s">
        <v>226</v>
      </c>
      <c r="E138" s="68" t="s">
        <v>206</v>
      </c>
      <c r="F138" s="28" t="s">
        <v>41</v>
      </c>
      <c r="G138" s="69" t="s">
        <v>42</v>
      </c>
      <c r="H138" s="69" t="s">
        <v>43</v>
      </c>
      <c r="I138" s="27" t="s">
        <v>79</v>
      </c>
      <c r="J138" s="68" t="s">
        <v>80</v>
      </c>
      <c r="K138" s="43">
        <f>1764.281284*1.2*1000*0.95</f>
        <v>2011280.6637599999</v>
      </c>
      <c r="L138" s="30">
        <v>44346</v>
      </c>
      <c r="M138" s="30">
        <v>44530</v>
      </c>
      <c r="N138" s="69" t="s">
        <v>46</v>
      </c>
      <c r="O138" s="26" t="s">
        <v>47</v>
      </c>
      <c r="P138" s="69" t="s">
        <v>47</v>
      </c>
    </row>
    <row r="139" spans="1:16" s="1" customFormat="1" ht="99" x14ac:dyDescent="0.2">
      <c r="A139" s="13">
        <v>122</v>
      </c>
      <c r="B139" s="69" t="s">
        <v>242</v>
      </c>
      <c r="C139" s="27" t="s">
        <v>243</v>
      </c>
      <c r="D139" s="68" t="s">
        <v>246</v>
      </c>
      <c r="E139" s="68" t="s">
        <v>206</v>
      </c>
      <c r="F139" s="28" t="s">
        <v>41</v>
      </c>
      <c r="G139" s="69" t="s">
        <v>42</v>
      </c>
      <c r="H139" s="69" t="s">
        <v>43</v>
      </c>
      <c r="I139" s="27" t="s">
        <v>79</v>
      </c>
      <c r="J139" s="68" t="s">
        <v>80</v>
      </c>
      <c r="K139" s="43">
        <f>77904.58778*1.2*1000</f>
        <v>93485505.335999995</v>
      </c>
      <c r="L139" s="30">
        <v>44346</v>
      </c>
      <c r="M139" s="30">
        <v>44555</v>
      </c>
      <c r="N139" s="69" t="s">
        <v>46</v>
      </c>
      <c r="O139" s="26" t="s">
        <v>47</v>
      </c>
      <c r="P139" s="69" t="s">
        <v>47</v>
      </c>
    </row>
    <row r="140" spans="1:16" s="1" customFormat="1" ht="49.5" x14ac:dyDescent="0.2">
      <c r="A140" s="13">
        <v>123</v>
      </c>
      <c r="B140" s="69" t="s">
        <v>82</v>
      </c>
      <c r="C140" s="27" t="s">
        <v>83</v>
      </c>
      <c r="D140" s="68" t="s">
        <v>84</v>
      </c>
      <c r="E140" s="68" t="s">
        <v>77</v>
      </c>
      <c r="F140" s="28">
        <v>796</v>
      </c>
      <c r="G140" s="69" t="s">
        <v>42</v>
      </c>
      <c r="H140" s="69" t="s">
        <v>78</v>
      </c>
      <c r="I140" s="27" t="s">
        <v>79</v>
      </c>
      <c r="J140" s="68" t="s">
        <v>80</v>
      </c>
      <c r="K140" s="43">
        <v>366871.80200000003</v>
      </c>
      <c r="L140" s="30">
        <v>44348</v>
      </c>
      <c r="M140" s="30">
        <v>44712</v>
      </c>
      <c r="N140" s="69" t="s">
        <v>81</v>
      </c>
      <c r="O140" s="26" t="s">
        <v>47</v>
      </c>
      <c r="P140" s="69" t="s">
        <v>47</v>
      </c>
    </row>
    <row r="141" spans="1:16" s="1" customFormat="1" ht="66" x14ac:dyDescent="0.2">
      <c r="A141" s="13">
        <v>124</v>
      </c>
      <c r="B141" s="69" t="s">
        <v>256</v>
      </c>
      <c r="C141" s="27" t="s">
        <v>257</v>
      </c>
      <c r="D141" s="68" t="s">
        <v>258</v>
      </c>
      <c r="E141" s="68" t="s">
        <v>77</v>
      </c>
      <c r="F141" s="28" t="s">
        <v>41</v>
      </c>
      <c r="G141" s="69" t="s">
        <v>42</v>
      </c>
      <c r="H141" s="69" t="s">
        <v>172</v>
      </c>
      <c r="I141" s="27" t="s">
        <v>259</v>
      </c>
      <c r="J141" s="68" t="s">
        <v>260</v>
      </c>
      <c r="K141" s="43">
        <f>161305.2*12*5</f>
        <v>9678312</v>
      </c>
      <c r="L141" s="30">
        <v>44348</v>
      </c>
      <c r="M141" s="30">
        <v>46357</v>
      </c>
      <c r="N141" s="69" t="s">
        <v>46</v>
      </c>
      <c r="O141" s="26" t="s">
        <v>47</v>
      </c>
      <c r="P141" s="69" t="s">
        <v>47</v>
      </c>
    </row>
    <row r="142" spans="1:16" s="1" customFormat="1" ht="99" x14ac:dyDescent="0.2">
      <c r="A142" s="13">
        <v>125</v>
      </c>
      <c r="B142" s="69" t="s">
        <v>38</v>
      </c>
      <c r="C142" s="27" t="s">
        <v>39</v>
      </c>
      <c r="D142" s="68" t="s">
        <v>211</v>
      </c>
      <c r="E142" s="68" t="s">
        <v>206</v>
      </c>
      <c r="F142" s="28" t="s">
        <v>41</v>
      </c>
      <c r="G142" s="69" t="s">
        <v>42</v>
      </c>
      <c r="H142" s="69" t="s">
        <v>43</v>
      </c>
      <c r="I142" s="27" t="s">
        <v>79</v>
      </c>
      <c r="J142" s="68" t="s">
        <v>80</v>
      </c>
      <c r="K142" s="43">
        <f>17425.90839279*1.2*1000*0.95</f>
        <v>19865535.567780595</v>
      </c>
      <c r="L142" s="30">
        <v>44377</v>
      </c>
      <c r="M142" s="30">
        <v>44555</v>
      </c>
      <c r="N142" s="69" t="s">
        <v>46</v>
      </c>
      <c r="O142" s="69" t="s">
        <v>47</v>
      </c>
      <c r="P142" s="69" t="s">
        <v>47</v>
      </c>
    </row>
    <row r="143" spans="1:16" s="1" customFormat="1" ht="82.5" x14ac:dyDescent="0.2">
      <c r="A143" s="13">
        <v>126</v>
      </c>
      <c r="B143" s="69" t="s">
        <v>143</v>
      </c>
      <c r="C143" s="27" t="s">
        <v>143</v>
      </c>
      <c r="D143" s="68" t="s">
        <v>144</v>
      </c>
      <c r="E143" s="68" t="s">
        <v>77</v>
      </c>
      <c r="F143" s="28">
        <v>796</v>
      </c>
      <c r="G143" s="69" t="s">
        <v>42</v>
      </c>
      <c r="H143" s="69" t="s">
        <v>139</v>
      </c>
      <c r="I143" s="27" t="s">
        <v>44</v>
      </c>
      <c r="J143" s="68" t="s">
        <v>145</v>
      </c>
      <c r="K143" s="43">
        <v>276483.59999999998</v>
      </c>
      <c r="L143" s="30">
        <v>44377</v>
      </c>
      <c r="M143" s="30">
        <v>44439</v>
      </c>
      <c r="N143" s="69" t="s">
        <v>46</v>
      </c>
      <c r="O143" s="69" t="s">
        <v>47</v>
      </c>
      <c r="P143" s="69" t="s">
        <v>47</v>
      </c>
    </row>
    <row r="144" spans="1:16" s="1" customFormat="1" ht="99" x14ac:dyDescent="0.2">
      <c r="A144" s="13">
        <v>127</v>
      </c>
      <c r="B144" s="69">
        <v>43</v>
      </c>
      <c r="C144" s="27" t="s">
        <v>213</v>
      </c>
      <c r="D144" s="68" t="s">
        <v>241</v>
      </c>
      <c r="E144" s="68" t="s">
        <v>206</v>
      </c>
      <c r="F144" s="28" t="s">
        <v>41</v>
      </c>
      <c r="G144" s="69" t="s">
        <v>42</v>
      </c>
      <c r="H144" s="69" t="s">
        <v>43</v>
      </c>
      <c r="I144" s="27" t="s">
        <v>79</v>
      </c>
      <c r="J144" s="68" t="s">
        <v>80</v>
      </c>
      <c r="K144" s="43">
        <f>1917.67217884*1.2*1000*0.95</f>
        <v>2186146.2838776</v>
      </c>
      <c r="L144" s="30">
        <v>44377</v>
      </c>
      <c r="M144" s="30">
        <v>44530</v>
      </c>
      <c r="N144" s="69" t="s">
        <v>46</v>
      </c>
      <c r="O144" s="26" t="s">
        <v>47</v>
      </c>
      <c r="P144" s="69" t="s">
        <v>47</v>
      </c>
    </row>
    <row r="145" spans="1:16" s="1" customFormat="1" ht="99" x14ac:dyDescent="0.2">
      <c r="A145" s="13">
        <v>128</v>
      </c>
      <c r="B145" s="69" t="s">
        <v>242</v>
      </c>
      <c r="C145" s="27" t="s">
        <v>243</v>
      </c>
      <c r="D145" s="68" t="s">
        <v>247</v>
      </c>
      <c r="E145" s="68" t="s">
        <v>206</v>
      </c>
      <c r="F145" s="28" t="s">
        <v>41</v>
      </c>
      <c r="G145" s="69" t="s">
        <v>42</v>
      </c>
      <c r="H145" s="69" t="s">
        <v>43</v>
      </c>
      <c r="I145" s="27" t="s">
        <v>79</v>
      </c>
      <c r="J145" s="68" t="s">
        <v>80</v>
      </c>
      <c r="K145" s="43">
        <f>(102637.73418-28700)*1.2*1000</f>
        <v>88725281.015999988</v>
      </c>
      <c r="L145" s="30">
        <v>44377</v>
      </c>
      <c r="M145" s="30">
        <v>44555</v>
      </c>
      <c r="N145" s="69" t="s">
        <v>46</v>
      </c>
      <c r="O145" s="26" t="s">
        <v>47</v>
      </c>
      <c r="P145" s="69" t="s">
        <v>47</v>
      </c>
    </row>
    <row r="146" spans="1:16" s="1" customFormat="1" ht="99" x14ac:dyDescent="0.2">
      <c r="A146" s="13">
        <v>129</v>
      </c>
      <c r="B146" s="69" t="s">
        <v>242</v>
      </c>
      <c r="C146" s="27" t="s">
        <v>174</v>
      </c>
      <c r="D146" s="68" t="s">
        <v>245</v>
      </c>
      <c r="E146" s="68" t="s">
        <v>206</v>
      </c>
      <c r="F146" s="28" t="s">
        <v>41</v>
      </c>
      <c r="G146" s="69" t="s">
        <v>42</v>
      </c>
      <c r="H146" s="69" t="s">
        <v>43</v>
      </c>
      <c r="I146" s="27" t="s">
        <v>79</v>
      </c>
      <c r="J146" s="68" t="s">
        <v>80</v>
      </c>
      <c r="K146" s="29">
        <f>33449.98*1.2*1000</f>
        <v>40139976</v>
      </c>
      <c r="L146" s="30">
        <v>44377</v>
      </c>
      <c r="M146" s="30">
        <v>44555</v>
      </c>
      <c r="N146" s="69" t="s">
        <v>137</v>
      </c>
      <c r="O146" s="26" t="s">
        <v>66</v>
      </c>
      <c r="P146" s="69" t="s">
        <v>66</v>
      </c>
    </row>
    <row r="147" spans="1:16" s="1" customFormat="1" ht="49.5" x14ac:dyDescent="0.2">
      <c r="A147" s="13">
        <v>130</v>
      </c>
      <c r="B147" s="27" t="s">
        <v>189</v>
      </c>
      <c r="C147" s="27" t="s">
        <v>190</v>
      </c>
      <c r="D147" s="68" t="s">
        <v>191</v>
      </c>
      <c r="E147" s="68" t="s">
        <v>119</v>
      </c>
      <c r="F147" s="28" t="s">
        <v>41</v>
      </c>
      <c r="G147" s="69" t="s">
        <v>42</v>
      </c>
      <c r="H147" s="69" t="s">
        <v>78</v>
      </c>
      <c r="I147" s="27" t="s">
        <v>115</v>
      </c>
      <c r="J147" s="68" t="s">
        <v>80</v>
      </c>
      <c r="K147" s="36">
        <f>1003780*1.2</f>
        <v>1204536</v>
      </c>
      <c r="L147" s="33">
        <v>44377</v>
      </c>
      <c r="M147" s="33">
        <v>44515</v>
      </c>
      <c r="N147" s="69" t="s">
        <v>137</v>
      </c>
      <c r="O147" s="26" t="s">
        <v>66</v>
      </c>
      <c r="P147" s="26" t="s">
        <v>66</v>
      </c>
    </row>
    <row r="148" spans="1:16" s="1" customFormat="1" ht="49.5" x14ac:dyDescent="0.2">
      <c r="A148" s="13">
        <v>131</v>
      </c>
      <c r="B148" s="69">
        <v>27</v>
      </c>
      <c r="C148" s="27" t="s">
        <v>250</v>
      </c>
      <c r="D148" s="46" t="s">
        <v>251</v>
      </c>
      <c r="E148" s="68" t="s">
        <v>128</v>
      </c>
      <c r="F148" s="28" t="s">
        <v>41</v>
      </c>
      <c r="G148" s="69" t="s">
        <v>42</v>
      </c>
      <c r="H148" s="69" t="s">
        <v>43</v>
      </c>
      <c r="I148" s="27" t="s">
        <v>129</v>
      </c>
      <c r="J148" s="68" t="s">
        <v>114</v>
      </c>
      <c r="K148" s="35">
        <v>34440000</v>
      </c>
      <c r="L148" s="30">
        <v>44378</v>
      </c>
      <c r="M148" s="30">
        <v>44440</v>
      </c>
      <c r="N148" s="69" t="s">
        <v>137</v>
      </c>
      <c r="O148" s="26" t="s">
        <v>66</v>
      </c>
      <c r="P148" s="69" t="s">
        <v>66</v>
      </c>
    </row>
    <row r="149" spans="1:16" s="1" customFormat="1" ht="66" x14ac:dyDescent="0.2">
      <c r="A149" s="13">
        <v>132</v>
      </c>
      <c r="B149" s="69" t="s">
        <v>118</v>
      </c>
      <c r="C149" s="27" t="s">
        <v>178</v>
      </c>
      <c r="D149" s="68" t="s">
        <v>179</v>
      </c>
      <c r="E149" s="68" t="s">
        <v>77</v>
      </c>
      <c r="F149" s="28" t="s">
        <v>180</v>
      </c>
      <c r="G149" s="69" t="s">
        <v>181</v>
      </c>
      <c r="H149" s="69" t="s">
        <v>78</v>
      </c>
      <c r="I149" s="27" t="s">
        <v>182</v>
      </c>
      <c r="J149" s="68" t="s">
        <v>80</v>
      </c>
      <c r="K149" s="29">
        <v>198000</v>
      </c>
      <c r="L149" s="33">
        <v>44386</v>
      </c>
      <c r="M149" s="33">
        <v>44501</v>
      </c>
      <c r="N149" s="69" t="s">
        <v>46</v>
      </c>
      <c r="O149" s="69" t="s">
        <v>47</v>
      </c>
      <c r="P149" s="69" t="s">
        <v>47</v>
      </c>
    </row>
    <row r="150" spans="1:16" s="1" customFormat="1" ht="66" x14ac:dyDescent="0.2">
      <c r="A150" s="13">
        <v>133</v>
      </c>
      <c r="B150" s="69" t="s">
        <v>118</v>
      </c>
      <c r="C150" s="27" t="s">
        <v>178</v>
      </c>
      <c r="D150" s="68" t="s">
        <v>183</v>
      </c>
      <c r="E150" s="68" t="s">
        <v>77</v>
      </c>
      <c r="F150" s="28" t="s">
        <v>180</v>
      </c>
      <c r="G150" s="69" t="s">
        <v>181</v>
      </c>
      <c r="H150" s="69" t="s">
        <v>78</v>
      </c>
      <c r="I150" s="27" t="s">
        <v>184</v>
      </c>
      <c r="J150" s="68" t="s">
        <v>80</v>
      </c>
      <c r="K150" s="29">
        <v>198000</v>
      </c>
      <c r="L150" s="33">
        <v>44387</v>
      </c>
      <c r="M150" s="33">
        <v>44502</v>
      </c>
      <c r="N150" s="69" t="s">
        <v>46</v>
      </c>
      <c r="O150" s="69" t="s">
        <v>47</v>
      </c>
      <c r="P150" s="69" t="s">
        <v>47</v>
      </c>
    </row>
    <row r="151" spans="1:16" s="1" customFormat="1" ht="49.5" x14ac:dyDescent="0.2">
      <c r="A151" s="13">
        <v>134</v>
      </c>
      <c r="B151" s="69">
        <v>27</v>
      </c>
      <c r="C151" s="27" t="s">
        <v>130</v>
      </c>
      <c r="D151" s="68" t="s">
        <v>136</v>
      </c>
      <c r="E151" s="68" t="s">
        <v>119</v>
      </c>
      <c r="F151" s="28" t="s">
        <v>41</v>
      </c>
      <c r="G151" s="69" t="s">
        <v>42</v>
      </c>
      <c r="H151" s="69" t="s">
        <v>43</v>
      </c>
      <c r="I151" s="27">
        <v>32431373000</v>
      </c>
      <c r="J151" s="68" t="s">
        <v>80</v>
      </c>
      <c r="K151" s="29">
        <v>256030</v>
      </c>
      <c r="L151" s="30">
        <v>44389</v>
      </c>
      <c r="M151" s="30">
        <v>44440</v>
      </c>
      <c r="N151" s="69" t="s">
        <v>116</v>
      </c>
      <c r="O151" s="69" t="s">
        <v>66</v>
      </c>
      <c r="P151" s="69" t="s">
        <v>66</v>
      </c>
    </row>
    <row r="152" spans="1:16" s="1" customFormat="1" ht="115.5" x14ac:dyDescent="0.2">
      <c r="A152" s="13">
        <v>135</v>
      </c>
      <c r="B152" s="69" t="s">
        <v>62</v>
      </c>
      <c r="C152" s="27" t="s">
        <v>63</v>
      </c>
      <c r="D152" s="68" t="s">
        <v>67</v>
      </c>
      <c r="E152" s="68" t="s">
        <v>40</v>
      </c>
      <c r="F152" s="28" t="s">
        <v>41</v>
      </c>
      <c r="G152" s="69" t="s">
        <v>42</v>
      </c>
      <c r="H152" s="69" t="s">
        <v>43</v>
      </c>
      <c r="I152" s="27" t="s">
        <v>44</v>
      </c>
      <c r="J152" s="68" t="s">
        <v>65</v>
      </c>
      <c r="K152" s="29">
        <v>1300356</v>
      </c>
      <c r="L152" s="30">
        <v>44402</v>
      </c>
      <c r="M152" s="30">
        <v>44494</v>
      </c>
      <c r="N152" s="69" t="s">
        <v>137</v>
      </c>
      <c r="O152" s="26" t="s">
        <v>66</v>
      </c>
      <c r="P152" s="69" t="s">
        <v>66</v>
      </c>
    </row>
    <row r="153" spans="1:16" s="1" customFormat="1" ht="99" x14ac:dyDescent="0.2">
      <c r="A153" s="13">
        <v>136</v>
      </c>
      <c r="B153" s="69" t="s">
        <v>242</v>
      </c>
      <c r="C153" s="27" t="s">
        <v>243</v>
      </c>
      <c r="D153" s="68" t="s">
        <v>244</v>
      </c>
      <c r="E153" s="68" t="s">
        <v>206</v>
      </c>
      <c r="F153" s="28" t="s">
        <v>41</v>
      </c>
      <c r="G153" s="69" t="s">
        <v>42</v>
      </c>
      <c r="H153" s="69" t="s">
        <v>43</v>
      </c>
      <c r="I153" s="27" t="s">
        <v>79</v>
      </c>
      <c r="J153" s="68" t="s">
        <v>80</v>
      </c>
      <c r="K153" s="29">
        <f>6944.36070597608*1000*1.2</f>
        <v>8333232.8471712954</v>
      </c>
      <c r="L153" s="30">
        <v>44407</v>
      </c>
      <c r="M153" s="30">
        <v>44555</v>
      </c>
      <c r="N153" s="69" t="s">
        <v>46</v>
      </c>
      <c r="O153" s="26" t="s">
        <v>47</v>
      </c>
      <c r="P153" s="69" t="s">
        <v>47</v>
      </c>
    </row>
    <row r="154" spans="1:16" s="1" customFormat="1" ht="49.5" x14ac:dyDescent="0.2">
      <c r="A154" s="13">
        <v>137</v>
      </c>
      <c r="B154" s="69">
        <v>17</v>
      </c>
      <c r="C154" s="27" t="s">
        <v>253</v>
      </c>
      <c r="D154" s="68" t="s">
        <v>254</v>
      </c>
      <c r="E154" s="68" t="s">
        <v>119</v>
      </c>
      <c r="F154" s="28" t="s">
        <v>41</v>
      </c>
      <c r="G154" s="69" t="s">
        <v>42</v>
      </c>
      <c r="H154" s="69" t="s">
        <v>43</v>
      </c>
      <c r="I154" s="27" t="s">
        <v>129</v>
      </c>
      <c r="J154" s="68" t="s">
        <v>80</v>
      </c>
      <c r="K154" s="29" t="s">
        <v>255</v>
      </c>
      <c r="L154" s="33">
        <v>44581</v>
      </c>
      <c r="M154" s="33">
        <v>44926</v>
      </c>
      <c r="N154" s="69" t="s">
        <v>116</v>
      </c>
      <c r="O154" s="33" t="s">
        <v>66</v>
      </c>
      <c r="P154" s="69" t="s">
        <v>66</v>
      </c>
    </row>
    <row r="155" spans="1:16" s="1" customFormat="1" ht="49.5" x14ac:dyDescent="0.2">
      <c r="A155" s="13">
        <v>138</v>
      </c>
      <c r="B155" s="69">
        <v>17</v>
      </c>
      <c r="C155" s="27" t="s">
        <v>253</v>
      </c>
      <c r="D155" s="68" t="s">
        <v>254</v>
      </c>
      <c r="E155" s="68" t="s">
        <v>119</v>
      </c>
      <c r="F155" s="28" t="s">
        <v>41</v>
      </c>
      <c r="G155" s="69" t="s">
        <v>42</v>
      </c>
      <c r="H155" s="69" t="s">
        <v>43</v>
      </c>
      <c r="I155" s="27" t="s">
        <v>129</v>
      </c>
      <c r="J155" s="68" t="s">
        <v>80</v>
      </c>
      <c r="K155" s="29" t="s">
        <v>255</v>
      </c>
      <c r="L155" s="33">
        <v>44946</v>
      </c>
      <c r="M155" s="33">
        <v>45291</v>
      </c>
      <c r="N155" s="69" t="s">
        <v>116</v>
      </c>
      <c r="O155" s="33" t="s">
        <v>66</v>
      </c>
      <c r="P155" s="69" t="s">
        <v>66</v>
      </c>
    </row>
    <row r="160" spans="1:16" s="1" customFormat="1" x14ac:dyDescent="0.2">
      <c r="A160" s="10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76"/>
      <c r="M160" s="74" t="s">
        <v>321</v>
      </c>
      <c r="N160" s="77" t="s">
        <v>322</v>
      </c>
      <c r="O160" s="77"/>
    </row>
    <row r="161" spans="1:15" s="1" customFormat="1" x14ac:dyDescent="0.2">
      <c r="A161" s="56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6"/>
      <c r="M161" s="78" t="s">
        <v>323</v>
      </c>
      <c r="N161" s="78"/>
      <c r="O161" s="78"/>
    </row>
    <row r="162" spans="1:15" s="1" customFormat="1" x14ac:dyDescent="0.2">
      <c r="A162" s="57"/>
      <c r="B162" s="76"/>
      <c r="C162" s="58"/>
      <c r="D162" s="79"/>
      <c r="E162" s="79"/>
      <c r="F162" s="76"/>
      <c r="G162" s="76"/>
      <c r="H162" s="76"/>
      <c r="I162" s="76"/>
      <c r="J162" s="59"/>
      <c r="K162" s="60"/>
      <c r="L162" s="76"/>
      <c r="M162" s="76"/>
      <c r="N162" s="76"/>
      <c r="O162" s="76"/>
    </row>
  </sheetData>
  <autoFilter ref="A17:S155"/>
  <sortState ref="A17:U162">
    <sortCondition ref="L17:L162"/>
    <sortCondition ref="N17:N162"/>
  </sortState>
  <dataConsolidate/>
  <mergeCells count="30">
    <mergeCell ref="A6:C6"/>
    <mergeCell ref="D6:F6"/>
    <mergeCell ref="A7:C7"/>
    <mergeCell ref="D7:F7"/>
    <mergeCell ref="B14:B16"/>
    <mergeCell ref="C14:C16"/>
    <mergeCell ref="D14:M14"/>
    <mergeCell ref="D12:F12"/>
    <mergeCell ref="D10:F10"/>
    <mergeCell ref="D11:F11"/>
    <mergeCell ref="A8:C8"/>
    <mergeCell ref="D8:F8"/>
    <mergeCell ref="A9:C9"/>
    <mergeCell ref="E15:E16"/>
    <mergeCell ref="D9:F9"/>
    <mergeCell ref="A10:C10"/>
    <mergeCell ref="A11:C11"/>
    <mergeCell ref="A12:C12"/>
    <mergeCell ref="K15:K16"/>
    <mergeCell ref="I15:J15"/>
    <mergeCell ref="A14:A16"/>
    <mergeCell ref="H15:H16"/>
    <mergeCell ref="D15:D16"/>
    <mergeCell ref="F15:G15"/>
    <mergeCell ref="N160:O160"/>
    <mergeCell ref="M161:O161"/>
    <mergeCell ref="D162:E162"/>
    <mergeCell ref="O14:O16"/>
    <mergeCell ref="N14:N16"/>
    <mergeCell ref="L15:M15"/>
  </mergeCells>
  <phoneticPr fontId="3" type="noConversion"/>
  <pageMargins left="0.23622047244094491" right="0.23622047244094491" top="0" bottom="0" header="0.31496062992125984" footer="0.31496062992125984"/>
  <pageSetup paperSize="9"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7" sqref="B4:F7"/>
    </sheetView>
  </sheetViews>
  <sheetFormatPr defaultRowHeight="12.75" x14ac:dyDescent="0.2"/>
  <cols>
    <col min="1" max="1" width="18.42578125" customWidth="1"/>
    <col min="2" max="2" width="18.5703125" customWidth="1"/>
    <col min="3" max="3" width="17" customWidth="1"/>
    <col min="4" max="4" width="25" customWidth="1"/>
    <col min="5" max="5" width="19.140625" customWidth="1"/>
  </cols>
  <sheetData>
    <row r="1" spans="1:5" ht="18" x14ac:dyDescent="0.25">
      <c r="A1" s="101" t="s">
        <v>204</v>
      </c>
      <c r="B1" s="101"/>
      <c r="C1" s="101"/>
      <c r="D1" s="101"/>
      <c r="E1" s="101"/>
    </row>
    <row r="2" spans="1:5" x14ac:dyDescent="0.2">
      <c r="B2" s="31"/>
    </row>
    <row r="3" spans="1:5" ht="15.75" x14ac:dyDescent="0.2">
      <c r="A3" s="21"/>
      <c r="B3" s="17" t="s">
        <v>32</v>
      </c>
      <c r="C3" s="17"/>
      <c r="D3" s="17" t="s">
        <v>31</v>
      </c>
      <c r="E3" s="17" t="s">
        <v>33</v>
      </c>
    </row>
    <row r="4" spans="1:5" x14ac:dyDescent="0.2">
      <c r="A4" s="22" t="s">
        <v>34</v>
      </c>
      <c r="B4" s="18"/>
      <c r="C4" s="19"/>
      <c r="D4" s="19"/>
      <c r="E4" s="20"/>
    </row>
    <row r="5" spans="1:5" x14ac:dyDescent="0.2">
      <c r="A5" s="22" t="s">
        <v>230</v>
      </c>
      <c r="B5" s="23"/>
      <c r="C5" s="21"/>
      <c r="D5" s="19"/>
      <c r="E5" s="21"/>
    </row>
    <row r="6" spans="1:5" ht="15.75" x14ac:dyDescent="0.25">
      <c r="A6" s="24" t="s">
        <v>35</v>
      </c>
      <c r="B6" s="32"/>
      <c r="C6" s="25"/>
      <c r="D6" s="19"/>
      <c r="E6" s="2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</vt:lpstr>
      <vt:lpstr>процент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Ekaterina.Khalina@evraz.com</cp:lastModifiedBy>
  <cp:lastPrinted>2021-01-26T05:07:48Z</cp:lastPrinted>
  <dcterms:created xsi:type="dcterms:W3CDTF">2009-08-20T05:51:04Z</dcterms:created>
  <dcterms:modified xsi:type="dcterms:W3CDTF">2021-03-01T04:42:54Z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