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-15" yWindow="6390" windowWidth="28830" windowHeight="6435"/>
  </bookViews>
  <sheets>
    <sheet name="План закупок" sheetId="3" r:id="rId1"/>
    <sheet name="процент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0" hidden="1">'План закупок'!$A$20:$U$97</definedName>
    <definedName name="ed_izmerenia">[1]Лист5!$D$3:$D$31</definedName>
    <definedName name="edin_izm">[2]Лист5!$D$3:$D$27</definedName>
    <definedName name="ei">[3]Лист3!$D$3:$D$8</definedName>
    <definedName name="func_blok">[4]Лист3!$C$3:$C$15</definedName>
    <definedName name="group_product">[4]Лист3!$B$6:$B$29</definedName>
    <definedName name="ist_fin">[5]Лист2!$C$5:$C$23</definedName>
    <definedName name="istfin">[1]Лист7!$A$5:$A$25</definedName>
    <definedName name="istoch_fin">[6]Лист7!$A$4:$A$24</definedName>
    <definedName name="kod_vida_deyatelnosti">[3]Лист2!$A$3:$A$10</definedName>
    <definedName name="org_str">[3]Лист4!$B$3:$B$143</definedName>
    <definedName name="spos_zak">[7]Лист6!$A$3:$A$15</definedName>
    <definedName name="spos_zakupki">[8]Лист6!$A$3:$A$16</definedName>
    <definedName name="sposob_zakupki">[3]Лист4!$A$3:$A$15</definedName>
    <definedName name="vid_zakupki">[3]Лист4!$C$3:$C$4</definedName>
    <definedName name="а">[1]Лист5!$D$3:$D$31</definedName>
  </definedNames>
  <calcPr calcId="145621" refMode="R1C1"/>
</workbook>
</file>

<file path=xl/calcChain.xml><?xml version="1.0" encoding="utf-8"?>
<calcChain xmlns="http://schemas.openxmlformats.org/spreadsheetml/2006/main">
  <c r="K95" i="3" l="1"/>
  <c r="K88" i="3"/>
  <c r="K96" i="3"/>
  <c r="K86" i="3"/>
  <c r="K42" i="3"/>
  <c r="K72" i="3"/>
  <c r="K74" i="3"/>
  <c r="K73" i="3"/>
  <c r="K71" i="3"/>
  <c r="K70" i="3"/>
  <c r="K69" i="3"/>
  <c r="K68" i="3"/>
  <c r="K52" i="3"/>
  <c r="K51" i="3"/>
  <c r="K33" i="3"/>
  <c r="K31" i="3"/>
  <c r="K30" i="3"/>
  <c r="K29" i="3"/>
  <c r="K27" i="3"/>
  <c r="K25" i="3"/>
  <c r="K37" i="3"/>
  <c r="K54" i="3"/>
  <c r="K49" i="3"/>
  <c r="K67" i="3"/>
  <c r="K82" i="3"/>
  <c r="K62" i="3"/>
  <c r="K84" i="3"/>
  <c r="K66" i="3"/>
  <c r="K64" i="3"/>
  <c r="K44" i="3"/>
  <c r="K78" i="3"/>
  <c r="K45" i="3"/>
  <c r="K77" i="3"/>
  <c r="K60" i="3"/>
  <c r="K43" i="3"/>
  <c r="K63" i="3"/>
  <c r="K48" i="3"/>
  <c r="K56" i="3"/>
</calcChain>
</file>

<file path=xl/comments1.xml><?xml version="1.0" encoding="utf-8"?>
<comments xmlns="http://schemas.openxmlformats.org/spreadsheetml/2006/main">
  <authors>
    <author>Yan.Vitvitskiy@evraz.com</author>
  </authors>
  <commentList>
    <comment ref="M84" authorId="0">
      <text>
        <r>
          <rPr>
            <b/>
            <sz val="9"/>
            <color indexed="81"/>
            <rFont val="Tahoma"/>
            <family val="2"/>
            <charset val="204"/>
          </rPr>
          <t>Yan.Vitvitskiy@evraz.com:</t>
        </r>
        <r>
          <rPr>
            <sz val="9"/>
            <color indexed="81"/>
            <rFont val="Tahoma"/>
            <family val="2"/>
            <charset val="204"/>
          </rPr>
          <t xml:space="preserve">
Было 25.07.2022</t>
        </r>
      </text>
    </comment>
  </commentList>
</comments>
</file>

<file path=xl/sharedStrings.xml><?xml version="1.0" encoding="utf-8"?>
<sst xmlns="http://schemas.openxmlformats.org/spreadsheetml/2006/main" count="965" uniqueCount="268">
  <si>
    <t>Способ закупки</t>
  </si>
  <si>
    <t>наименование</t>
  </si>
  <si>
    <t>ФОРМА</t>
  </si>
  <si>
    <t>плана закупки товаров (работ, услуг)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</si>
  <si>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</si>
  <si>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</si>
  <si>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</si>
  <si>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</si>
  <si>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</si>
  <si>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</si>
  <si>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</si>
  <si>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Общество с ограниченной ответственностью "ЕвразЭнергоТранс"</t>
  </si>
  <si>
    <t>(3843) 357-600</t>
  </si>
  <si>
    <t>код по ОКЕИ</t>
  </si>
  <si>
    <t>Закупка в электронной форме да/нет</t>
  </si>
  <si>
    <t xml:space="preserve"> код по ОКАТО</t>
  </si>
  <si>
    <t xml:space="preserve">планируемая дата или период размещения извещения о закупке (месяц, год) </t>
  </si>
  <si>
    <t xml:space="preserve">срок исполнения договора (месяц,год) </t>
  </si>
  <si>
    <t xml:space="preserve"> Условия договора </t>
  </si>
  <si>
    <t>Предмет договора</t>
  </si>
  <si>
    <t xml:space="preserve">Минимально необходимые требования,предъявляемые к закупаемым товарам (работам, услугам) </t>
  </si>
  <si>
    <t xml:space="preserve"> Единица измерения </t>
  </si>
  <si>
    <t>Сведения о количестве (объеме)</t>
  </si>
  <si>
    <t xml:space="preserve"> Регион поставки товаров (выполнения работ, оказания услуг) </t>
  </si>
  <si>
    <t xml:space="preserve">График осуществления процедур закупки </t>
  </si>
  <si>
    <t xml:space="preserve">Порядковый номер </t>
  </si>
  <si>
    <t>Сведения о начальной (максимальной) цене договора (цене лота) в руб. с НДС</t>
  </si>
  <si>
    <t xml:space="preserve"> Код по ОКВЭД2</t>
  </si>
  <si>
    <t>energotrans@evraz.com</t>
  </si>
  <si>
    <t>Закупка проводится только среди субъектов МСП да/нет</t>
  </si>
  <si>
    <t>МСП</t>
  </si>
  <si>
    <t>Всего закупок</t>
  </si>
  <si>
    <t>Процент</t>
  </si>
  <si>
    <t>Размещение в 2020 г.</t>
  </si>
  <si>
    <t>итого</t>
  </si>
  <si>
    <t>Закупки бюджет 2021 г</t>
  </si>
  <si>
    <t>Размещение в 2021 г.</t>
  </si>
  <si>
    <t>Код по ОКПД2</t>
  </si>
  <si>
    <t>"      "</t>
  </si>
  <si>
    <t>2021 г.</t>
  </si>
  <si>
    <t>(дата утверждения)</t>
  </si>
  <si>
    <t xml:space="preserve">              </t>
  </si>
  <si>
    <t>М.П.</t>
  </si>
  <si>
    <t>Генеральный директор</t>
  </si>
  <si>
    <t>Беспалов И.Н.</t>
  </si>
  <si>
    <t>14</t>
  </si>
  <si>
    <t>на 2022 год (январь-декабрь)</t>
  </si>
  <si>
    <t>654006, Кемеровская область- Кузбасс, г. Новокузнецк ул. Рудокопровая, 4</t>
  </si>
  <si>
    <t>84.24</t>
  </si>
  <si>
    <t>84.24.1</t>
  </si>
  <si>
    <t>Охрана объектов</t>
  </si>
  <si>
    <t>В соответствии с пропускным и внутреобъектовым режимом</t>
  </si>
  <si>
    <t>356</t>
  </si>
  <si>
    <t>час</t>
  </si>
  <si>
    <t>Согласно договору</t>
  </si>
  <si>
    <t>65476000000</t>
  </si>
  <si>
    <t>Свердловская обл.</t>
  </si>
  <si>
    <t>Единственный источник</t>
  </si>
  <si>
    <t>нет</t>
  </si>
  <si>
    <t>63.11</t>
  </si>
  <si>
    <t>63.11.11.000</t>
  </si>
  <si>
    <t>Информационные услуги</t>
  </si>
  <si>
    <t>В соответствии с условиями договора</t>
  </si>
  <si>
    <t>шт</t>
  </si>
  <si>
    <t>Согласно приложения к договору</t>
  </si>
  <si>
    <t>32431000000</t>
  </si>
  <si>
    <t>Кемеровская обл., г. Новокузнецк</t>
  </si>
  <si>
    <t>58.29</t>
  </si>
  <si>
    <t>58.29.50</t>
  </si>
  <si>
    <t xml:space="preserve">Поставка Лицензионного програмного обеспечения </t>
  </si>
  <si>
    <t>В соответствии с требованиями ГОСТ, техническим заданием и условиями договора</t>
  </si>
  <si>
    <t>796</t>
  </si>
  <si>
    <t>32431373000</t>
  </si>
  <si>
    <t>Запрос котировок</t>
  </si>
  <si>
    <t>да</t>
  </si>
  <si>
    <t>49.41</t>
  </si>
  <si>
    <t>49.41.19</t>
  </si>
  <si>
    <t>Оказание услуг спецтехникой в Таштагольском районе</t>
  </si>
  <si>
    <t>32431373000, 65401364000</t>
  </si>
  <si>
    <t>Конкурс</t>
  </si>
  <si>
    <t xml:space="preserve">Оказание услуг спецтехникой  </t>
  </si>
  <si>
    <t>Оказание услуг перевозки людей автобусом</t>
  </si>
  <si>
    <t>47.30</t>
  </si>
  <si>
    <t>47.30.10.000</t>
  </si>
  <si>
    <t xml:space="preserve">Поставка ГСМ для автомобилей, осуществляемая стационарными автозаправочными станциями </t>
  </si>
  <si>
    <t>Согласно закупочной документации</t>
  </si>
  <si>
    <t>Свердловская область, г. Нижний Тагил</t>
  </si>
  <si>
    <t>29.10</t>
  </si>
  <si>
    <t>29.10.2</t>
  </si>
  <si>
    <t xml:space="preserve">Поставка легкового автомобиля </t>
  </si>
  <si>
    <t>Поставка автомобиля 4Х4</t>
  </si>
  <si>
    <t>29.10.4</t>
  </si>
  <si>
    <t>02</t>
  </si>
  <si>
    <t>02.20</t>
  </si>
  <si>
    <t xml:space="preserve">Оказание услуг по расчистка от древесно-кустарниковой растительности (ДКР) охранной зоны ВЛ </t>
  </si>
  <si>
    <t xml:space="preserve">В соответстии с техническим заданием и условиями договора:  иметь опыт работы , квалифицированный персонал, наличие производственной базы  </t>
  </si>
  <si>
    <t>В соответствии с Техническим заданием и условиями договора</t>
  </si>
  <si>
    <t>Запрос предложений</t>
  </si>
  <si>
    <t>71.12</t>
  </si>
  <si>
    <t>71.12.1</t>
  </si>
  <si>
    <t>Оказание услуг по комплексному обследованию  зданий, сооружений ЦРЭО, ЦСиП СП,ЦСиП РП на территории Кемеровской области</t>
  </si>
  <si>
    <t>В соответствии с требованиями ГОСТ 31937-2011, техническим заданием и условиями договора</t>
  </si>
  <si>
    <t>32431000000                32219000000</t>
  </si>
  <si>
    <t>71.2</t>
  </si>
  <si>
    <t>Оказание услуг по диагностике энергетических комплексов (трансформаторов) на территории Кемеровской области</t>
  </si>
  <si>
    <t>86.90.4</t>
  </si>
  <si>
    <t>86.10</t>
  </si>
  <si>
    <t xml:space="preserve">Приобретение путевок в Санатории для оздоровление работников и их детей Общества в соответствии с Коллективным договором </t>
  </si>
  <si>
    <t>01404000000</t>
  </si>
  <si>
    <t>10.82</t>
  </si>
  <si>
    <t>Приобретение новогодних подарков для детей работников Общества по Соглашению сторон</t>
  </si>
  <si>
    <t>Кемеровская обл., г. Новокузнецк, Свердловская обл, г. Нижний Тагил</t>
  </si>
  <si>
    <t>85.42</t>
  </si>
  <si>
    <t>85.3</t>
  </si>
  <si>
    <t xml:space="preserve">46241852 </t>
  </si>
  <si>
    <t>17.12</t>
  </si>
  <si>
    <t>Офисная бумага</t>
  </si>
  <si>
    <t>23</t>
  </si>
  <si>
    <t>Поставка масла трансформаторного</t>
  </si>
  <si>
    <t>В соответствии с техническим заданием</t>
  </si>
  <si>
    <t>т</t>
  </si>
  <si>
    <t>Кемеровская область, г. Новокузнецк</t>
  </si>
  <si>
    <t>797</t>
  </si>
  <si>
    <t>28.99</t>
  </si>
  <si>
    <t>Поставка оборудования пожарного</t>
  </si>
  <si>
    <t>330263050</t>
  </si>
  <si>
    <t>28. 13.14</t>
  </si>
  <si>
    <t>Поставка оборудования насосного</t>
  </si>
  <si>
    <t>95.22</t>
  </si>
  <si>
    <t>33.12</t>
  </si>
  <si>
    <t>Проведение технического обслуживания кондиционеров</t>
  </si>
  <si>
    <t>конкурс</t>
  </si>
  <si>
    <t>65.12.1</t>
  </si>
  <si>
    <t>Добровольное медицинское страхование работников</t>
  </si>
  <si>
    <t>Согласно условий договора</t>
  </si>
  <si>
    <t>65400000000 32431360000</t>
  </si>
  <si>
    <t>Свердловская область, г.Нижний Тагил, г.Качканар
Кемеровская область, г.Новокузнецк</t>
  </si>
  <si>
    <t>Приобретение путевок на санаторно-курортное лечение и оздоровление работников и их детей филиала ООО "ЕвразЭнергоТранс" в г.Н.Тагил</t>
  </si>
  <si>
    <t>шт.</t>
  </si>
  <si>
    <t>65400000000</t>
  </si>
  <si>
    <t xml:space="preserve">Свердловская область, г.Нижний Тагил, г.Качканар
</t>
  </si>
  <si>
    <t xml:space="preserve">Единственный источник </t>
  </si>
  <si>
    <t>Поверка Средств измеререний г. Нижний Тагил Свердловской области</t>
  </si>
  <si>
    <t>Метрология и поверка СИ, проведение поверки средств измерений (Свердловская область).</t>
  </si>
  <si>
    <t>Свердловская область         г. Н.Тагил</t>
  </si>
  <si>
    <t>41.20</t>
  </si>
  <si>
    <t>41.10</t>
  </si>
  <si>
    <t>Реконструкция ПС 110/10 кВ ОП-4 ЗСМК</t>
  </si>
  <si>
    <t>В соответствии с техническим заданием (ведомостьюобъемов работ) и условиями договора: иметь свидетельство СРО, опыт работы по выполнению ремонтов</t>
  </si>
  <si>
    <t>Реконструкция ПС 110/10 кВ ОП-3 ЗСМК</t>
  </si>
  <si>
    <t>33.14</t>
  </si>
  <si>
    <t>43.21.10   33.20.50</t>
  </si>
  <si>
    <t xml:space="preserve">ПС 35 кВ Шерегеш-3. Капитальный ремонт оборудования ОРУ-35 кВ </t>
  </si>
  <si>
    <t>32443000000</t>
  </si>
  <si>
    <t>Кемеровская обл., Таштагольский р-он</t>
  </si>
  <si>
    <t xml:space="preserve">ПС 220кВ КМК-1. Капитальный ремонт системы пожарной сигнализации </t>
  </si>
  <si>
    <t xml:space="preserve">ЦСиП РП. ПС 110 кВ Обогатительная. Капитальный ремонт системы компенсации реактивной мощности </t>
  </si>
  <si>
    <t>798</t>
  </si>
  <si>
    <t>ПС 110 кВ Казская. Капитальный ремонт системы оперативного тока и собственных нужд 0,4 кВ</t>
  </si>
  <si>
    <t>799</t>
  </si>
  <si>
    <t xml:space="preserve">ПС 110 кВ Зелёная. Капитальный ремонт системы освещения ОРУ-35 кВ, ОРУ-110 кВ </t>
  </si>
  <si>
    <t>800</t>
  </si>
  <si>
    <t>ОП-7 ЗСМК. Капитальный ремонт  шинных мостов 10 кВ</t>
  </si>
  <si>
    <t>801</t>
  </si>
  <si>
    <t>41.20.40.000</t>
  </si>
  <si>
    <t xml:space="preserve">ПС 110 кВ Хвостохранилище. Капитальный ремонт ограждения </t>
  </si>
  <si>
    <t xml:space="preserve">ОВБ СП. Капитальный ремонт здания гаража оперативно-выездной бригиды ЦУС СП </t>
  </si>
  <si>
    <t xml:space="preserve">ЦРЭО РП.  Шинный  тоннель 6 кВ "ОП-4 - Блюминг". Капитальный ремонт кровли и металлоконструкций </t>
  </si>
  <si>
    <t>ЦРЭО РП.  Капитальный ремонт здания АБК РП</t>
  </si>
  <si>
    <t>ЦРЭО СП. Капитальный ремонт здания склада-гаража</t>
  </si>
  <si>
    <t xml:space="preserve">ОП-19. Окраска металлоконструкций ОРУ-110 кВ </t>
  </si>
  <si>
    <t xml:space="preserve">Капитальный ремонт здания  ул. Рудокопровая, 4 </t>
  </si>
  <si>
    <t>802</t>
  </si>
  <si>
    <t>86.21</t>
  </si>
  <si>
    <t>Услуги по проведению периодических медицинских осмотров работников Филиала (ЦСиП НТМК, ЦСиП ВГОК)</t>
  </si>
  <si>
    <t>27.12.</t>
  </si>
  <si>
    <t>27.33</t>
  </si>
  <si>
    <t>Поставка низковольного оборудования, в т.ч. Запчастей</t>
  </si>
  <si>
    <t>29.3</t>
  </si>
  <si>
    <t>25.99</t>
  </si>
  <si>
    <t xml:space="preserve">Поставка Автозапчастей </t>
  </si>
  <si>
    <t>Свердловская обл., г. Нижний Тагил</t>
  </si>
  <si>
    <t>20.30</t>
  </si>
  <si>
    <t>Поставка лакокрасочных материалов</t>
  </si>
  <si>
    <t>796, 112, 166</t>
  </si>
  <si>
    <t>шт, л, кг</t>
  </si>
  <si>
    <t>46.71</t>
  </si>
  <si>
    <t>Поставка смазочных материалов</t>
  </si>
  <si>
    <t xml:space="preserve"> 65401364000</t>
  </si>
  <si>
    <t>27.12</t>
  </si>
  <si>
    <t>27.12.4</t>
  </si>
  <si>
    <t>Поставка высоковольтного оборудования, в т.ч. запчастей</t>
  </si>
  <si>
    <t>25</t>
  </si>
  <si>
    <t>28.24.</t>
  </si>
  <si>
    <t>Поставка механизированного  инструмента</t>
  </si>
  <si>
    <t>839;796</t>
  </si>
  <si>
    <t>компл;шт</t>
  </si>
  <si>
    <t xml:space="preserve"> 65401364000, 32431373000</t>
  </si>
  <si>
    <t>Свердловская обл., г. Нижний Тагил, Кемеровская область, г. Новокузнецк</t>
  </si>
  <si>
    <t>14.1</t>
  </si>
  <si>
    <t>14.12</t>
  </si>
  <si>
    <t>Поставка сиз от падения с высоты</t>
  </si>
  <si>
    <t>796, 839</t>
  </si>
  <si>
    <t>шт;компл</t>
  </si>
  <si>
    <t>25.73</t>
  </si>
  <si>
    <t>Поставка слесарного, ручного инструмента</t>
  </si>
  <si>
    <t>43.2</t>
  </si>
  <si>
    <t>43.21</t>
  </si>
  <si>
    <t>Реконструкция АСКУЭ, по выполнению обязанностей  по обеспечению коммерческого учета электрической энергии (мощности) потребителей</t>
  </si>
  <si>
    <t>32 431 000 000</t>
  </si>
  <si>
    <t>71.20</t>
  </si>
  <si>
    <t>71.20.1</t>
  </si>
  <si>
    <t>Комплексное обследование, планово-высотная съемка  крановых путей,  проверка и наладка приборов безопасности подъемных сооружений</t>
  </si>
  <si>
    <t>Согласно приложению к договору</t>
  </si>
  <si>
    <t xml:space="preserve"> 32431362</t>
  </si>
  <si>
    <t>86.10.1</t>
  </si>
  <si>
    <t>Услуги по проведению периодических медицинских осмотров работников Общества (Площадка строительного проката)</t>
  </si>
  <si>
    <t>792</t>
  </si>
  <si>
    <t>чел</t>
  </si>
  <si>
    <t>32431362</t>
  </si>
  <si>
    <t>Услуги по проведению периодических медицинских осмотров работников Общества (Площадка рельсового проката)</t>
  </si>
  <si>
    <t>32431373</t>
  </si>
  <si>
    <t>Услуги по проведению периодических медицинских осмотров работников Общества (Таштагольский район)</t>
  </si>
  <si>
    <t>32443</t>
  </si>
  <si>
    <t>Установка защитных козырьков на разъединителях 110 кВ ОРУ 110 кВ ПС Магнетитовая, ПС Обогатительная, ПС Евстюниха</t>
  </si>
  <si>
    <t>В соответствии с техническим заданием (ведомостью дефектов) и условиями договора, опыт аналогичных работ</t>
  </si>
  <si>
    <t>Свердловская обл., Нижний Тагил</t>
  </si>
  <si>
    <t xml:space="preserve">Капитальный ремонт  РУ-6 кВ ПС-4 (ввод №1,2) </t>
  </si>
  <si>
    <t>Свердловская обл., Качканар</t>
  </si>
  <si>
    <t>72.20</t>
  </si>
  <si>
    <t>71.20; 72</t>
  </si>
  <si>
    <t xml:space="preserve">Техническое обслуживание системы полной автоматической компенсации емкостных токов сетей 6-10 кВ ГПП-2, ГПП-4, ГПП-10. </t>
  </si>
  <si>
    <t>41.20; 42.22</t>
  </si>
  <si>
    <t>41.10.10.000; 43.21.10</t>
  </si>
  <si>
    <t>Реконструкция ЗРУ-110кВ ПС 110/35/6кВ "Коксовая"</t>
  </si>
  <si>
    <t>Капитальный ремонт кровли ЗРУ 6кВ ПС НТМК, кровли мастерской ЦСиП НТМК, ремонт кровли ПС Обогатительная</t>
  </si>
  <si>
    <t>Ремонт охранной сигнализации центрального склада</t>
  </si>
  <si>
    <t>Хроматографический анализ трансформаторного масла</t>
  </si>
  <si>
    <t>Свердловская обл., г. Нижний Тагил, г. Качканар</t>
  </si>
  <si>
    <t>Техническое обслуживание аккумуляторных батарей на ПС ЦСиП ВГОК; диагностика  (обслуживание) ПЗУ на ПС ЦСиП ВГОК; ТО ШУОТ, зарядно-выпрямительных устройств  ПС-2, 10, 14, 15, 17, 18</t>
  </si>
  <si>
    <t>Диагностика Т-1 40МВА, Т-2 63МВА ПС "Кислородная" и Т2 25МВА ПС "Магнетитовая"</t>
  </si>
  <si>
    <t>Диагностика зданий ЗРУ 110кВ, 35кВ, 6кВ и ОПУ ПС "Коксовая"</t>
  </si>
  <si>
    <t>02.40.1</t>
  </si>
  <si>
    <t>Расчистка охранной зоны ВЛ-6кВ №18, 18-1, 17</t>
  </si>
  <si>
    <t>Измеренеие сопротивления петли "фаза-ноль"</t>
  </si>
  <si>
    <t>Обследование заземляющих устройств опор ВЛ-110кВ оп.</t>
  </si>
  <si>
    <t>Расчистка охранных зон ВЛ</t>
  </si>
  <si>
    <t>Диагностика проходных изоляторов  6-10кВ, установленных в электроустановках (с КРПТ № 1, 2, 4)</t>
  </si>
  <si>
    <t>Диагностика закрытого шинопровода 6кВ РУ-6кВ №1235-1236, шинных мостов трансформаторов 110кВ.</t>
  </si>
  <si>
    <t>Организация охранного видеонаблюдения на подстанциях</t>
  </si>
  <si>
    <t xml:space="preserve">В соответствии с пропускным и внутри объектовым режимом </t>
  </si>
  <si>
    <t>32000000000</t>
  </si>
  <si>
    <t xml:space="preserve">Кемеровская область </t>
  </si>
  <si>
    <t xml:space="preserve">нет </t>
  </si>
  <si>
    <t>Оказание  образовательных услуг по предоставлению программы профессиональной обучения  «Конкурс лучший релейщик 2022»</t>
  </si>
  <si>
    <t>Участие в семинаре «Тарифное регулирование в 2022 году и задачи органов регулирования на 2023 год»</t>
  </si>
  <si>
    <t>Поставка стенда для испытания лестниц и стремянок СВ-6 (с нагрузкой до 6,25 кН с возможностью самотестирования)</t>
  </si>
  <si>
    <r>
      <t>Строительство нового РП-6 кВ со строительством кабельной эстакады 6 кВ от ОП-3 НКМК</t>
    </r>
    <r>
      <rPr>
        <b/>
        <sz val="10"/>
        <rFont val="Franklin Gothic Book"/>
        <family val="2"/>
        <charset val="204"/>
      </rPr>
      <t xml:space="preserve"> </t>
    </r>
  </si>
  <si>
    <t>_</t>
  </si>
  <si>
    <t>19.20.29</t>
  </si>
  <si>
    <t>33.14.1</t>
  </si>
  <si>
    <t xml:space="preserve">Реконструкция системы АИИС КУЭ </t>
  </si>
  <si>
    <t>ПС 110 кВ Таштагольская. Капитальный ремонт оборудования  ОРУ-110 кВ (разъединители 110 кВ )</t>
  </si>
  <si>
    <t>86.90.19</t>
  </si>
  <si>
    <t>26.51</t>
  </si>
  <si>
    <t>64.20.16.000</t>
  </si>
  <si>
    <t xml:space="preserve">30.99.10.190 </t>
  </si>
  <si>
    <t>Актуальная информация о закупках для нужд ООО «ЕвразЭнергоТранс», размещается на официальном сайте единой информационной системы в сфере закупок в информационно-телекоммуникационной сети Интернет по адресу: https://zakupki.gov.ru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</si>
</sst>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[$-419]mmmm\ yyyy;@"/>
  </numFmts>
  <fonts count="23">
    <font>
      <sz val="10"/>
      <name val="Arial Cyr"/>
      <charset val="204"/>
    </font>
    <font>
      <sz val="10"/>
      <name val="Arial Cyr"/>
      <charset val="204"/>
    </font>
    <font>
      <sz val="10"/>
      <name val="Helv"/>
      <charset val="204"/>
    </font>
    <font>
      <sz val="8"/>
      <name val="Arial Cyr"/>
      <charset val="204"/>
    </font>
    <font>
      <sz val="10"/>
      <name val="Arial Cyr"/>
      <charset val="204"/>
    </font>
    <font>
      <sz val="10"/>
      <name val="Helv"/>
    </font>
    <font>
      <sz val="10"/>
      <name val="Arial"/>
      <family val="2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1"/>
      <color theme="1"/>
      <name val="Calibri"/>
      <family val="2"/>
      <scheme val="minor"/>
    </font>
    <font>
      <b/>
      <sz val="12"/>
      <name val="Arial Cyr"/>
      <charset val="204"/>
    </font>
    <font>
      <b/>
      <sz val="14"/>
      <name val="Arial Cyr"/>
      <charset val="204"/>
    </font>
    <font>
      <b/>
      <sz val="8"/>
      <name val="Arial Cyr"/>
      <charset val="204"/>
    </font>
    <font>
      <b/>
      <sz val="12"/>
      <color rgb="FFFF0000"/>
      <name val="Arial Cyr"/>
      <charset val="204"/>
    </font>
    <font>
      <b/>
      <sz val="10"/>
      <color rgb="FFFF0000"/>
      <name val="Arial Cyr"/>
      <charset val="204"/>
    </font>
    <font>
      <sz val="11"/>
      <name val="Times New Roman"/>
      <family val="1"/>
      <charset val="204"/>
    </font>
    <font>
      <sz val="11"/>
      <name val="Franklin Gothic Book"/>
      <family val="2"/>
      <charset val="204"/>
    </font>
    <font>
      <sz val="11"/>
      <name val="Arial Cyr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0"/>
      <name val="Franklin Gothic Book"/>
      <family val="2"/>
      <charset val="204"/>
    </font>
    <font>
      <sz val="22"/>
      <name val="Franklin Gothic Book"/>
      <family val="2"/>
      <charset val="204"/>
    </font>
    <font>
      <b/>
      <sz val="12"/>
      <color rgb="FFFF0000"/>
      <name val="Franklin Gothic Book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0" fontId="4" fillId="0" borderId="0"/>
    <xf numFmtId="0" fontId="6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5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0" fontId="15" fillId="0" borderId="0"/>
  </cellStyleXfs>
  <cellXfs count="93">
    <xf numFmtId="0" fontId="0" fillId="0" borderId="0" xfId="0"/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left" vertical="center"/>
    </xf>
    <xf numFmtId="4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4" fontId="7" fillId="2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64" fontId="0" fillId="0" borderId="1" xfId="14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9" fontId="0" fillId="0" borderId="1" xfId="26" applyFont="1" applyBorder="1"/>
    <xf numFmtId="0" fontId="0" fillId="0" borderId="1" xfId="0" applyBorder="1"/>
    <xf numFmtId="0" fontId="12" fillId="0" borderId="1" xfId="0" applyFont="1" applyBorder="1"/>
    <xf numFmtId="164" fontId="0" fillId="0" borderId="1" xfId="14" applyFont="1" applyBorder="1"/>
    <xf numFmtId="0" fontId="13" fillId="0" borderId="1" xfId="0" applyFont="1" applyBorder="1"/>
    <xf numFmtId="4" fontId="0" fillId="0" borderId="1" xfId="0" applyNumberFormat="1" applyBorder="1"/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right" vertical="center" wrapText="1"/>
    </xf>
    <xf numFmtId="164" fontId="0" fillId="0" borderId="0" xfId="14" applyFont="1"/>
    <xf numFmtId="4" fontId="14" fillId="0" borderId="1" xfId="0" applyNumberFormat="1" applyFont="1" applyBorder="1"/>
    <xf numFmtId="165" fontId="7" fillId="2" borderId="1" xfId="0" applyNumberFormat="1" applyFont="1" applyFill="1" applyBorder="1" applyAlignment="1">
      <alignment horizontal="center" vertical="center" wrapText="1"/>
    </xf>
    <xf numFmtId="4" fontId="7" fillId="2" borderId="0" xfId="0" applyNumberFormat="1" applyFont="1" applyFill="1" applyBorder="1" applyAlignment="1">
      <alignment horizontal="right" vertical="center" wrapText="1"/>
    </xf>
    <xf numFmtId="0" fontId="8" fillId="2" borderId="19" xfId="0" applyFont="1" applyFill="1" applyBorder="1" applyAlignment="1">
      <alignment horizontal="left" vertical="center"/>
    </xf>
    <xf numFmtId="0" fontId="8" fillId="2" borderId="2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left" vertical="center"/>
    </xf>
    <xf numFmtId="4" fontId="8" fillId="2" borderId="0" xfId="0" applyNumberFormat="1" applyFont="1" applyFill="1" applyAlignment="1">
      <alignment horizontal="center" vertical="center"/>
    </xf>
    <xf numFmtId="49" fontId="7" fillId="2" borderId="0" xfId="0" applyNumberFormat="1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vertical="center"/>
    </xf>
    <xf numFmtId="165" fontId="7" fillId="2" borderId="0" xfId="0" applyNumberFormat="1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165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vertical="center" wrapText="1"/>
    </xf>
    <xf numFmtId="164" fontId="7" fillId="2" borderId="1" xfId="14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top" wrapText="1"/>
    </xf>
    <xf numFmtId="0" fontId="17" fillId="2" borderId="1" xfId="0" applyFont="1" applyFill="1" applyBorder="1" applyAlignment="1">
      <alignment horizontal="center" vertical="center"/>
    </xf>
    <xf numFmtId="0" fontId="7" fillId="2" borderId="1" xfId="27" applyFont="1" applyFill="1" applyBorder="1" applyAlignment="1">
      <alignment vertical="center" wrapText="1"/>
    </xf>
    <xf numFmtId="4" fontId="7" fillId="2" borderId="1" xfId="0" applyNumberFormat="1" applyFont="1" applyFill="1" applyBorder="1" applyAlignment="1">
      <alignment horizontal="right" vertical="center"/>
    </xf>
    <xf numFmtId="0" fontId="21" fillId="2" borderId="0" xfId="0" applyFont="1" applyFill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1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0" fillId="2" borderId="1" xfId="0" applyFont="1" applyFill="1" applyBorder="1"/>
    <xf numFmtId="0" fontId="11" fillId="0" borderId="0" xfId="0" applyFont="1" applyAlignment="1">
      <alignment horizontal="center"/>
    </xf>
    <xf numFmtId="0" fontId="7" fillId="2" borderId="21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</cellXfs>
  <cellStyles count="28">
    <cellStyle name="Обычный" xfId="0" builtinId="0"/>
    <cellStyle name="Обычный 10" xfId="1"/>
    <cellStyle name="Обычный 10 2" xfId="17"/>
    <cellStyle name="Обычный 10 3" xfId="2"/>
    <cellStyle name="Обычный 10 6" xfId="25"/>
    <cellStyle name="Обычный 2" xfId="3"/>
    <cellStyle name="Обычный 2 2" xfId="4"/>
    <cellStyle name="Обычный 2 2 2" xfId="18"/>
    <cellStyle name="Обычный 2 3" xfId="5"/>
    <cellStyle name="Обычный 2 3 2" xfId="6"/>
    <cellStyle name="Обычный 2 3 2 2" xfId="19"/>
    <cellStyle name="Обычный 3" xfId="7"/>
    <cellStyle name="Обычный 3 2" xfId="20"/>
    <cellStyle name="Обычный 4" xfId="8"/>
    <cellStyle name="Обычный 4 2" xfId="21"/>
    <cellStyle name="Обычный 5" xfId="9"/>
    <cellStyle name="Обычный 5 2" xfId="22"/>
    <cellStyle name="Обычный 6" xfId="10"/>
    <cellStyle name="Обычный 6 2" xfId="23"/>
    <cellStyle name="Обычный_техобслуживание_ВГОК титулы 2013 испр 3 испр общ.1" xfId="27"/>
    <cellStyle name="Процентный" xfId="26" builtinId="5"/>
    <cellStyle name="Стиль 1" xfId="11"/>
    <cellStyle name="Стиль 1 2" xfId="12"/>
    <cellStyle name="Стиль 1_Отчёт о выполнении закупок  и тех.заданий по ГКПЗ  2010г. ОУС от 10.11.10" xfId="13"/>
    <cellStyle name="Финансовый" xfId="14" builtinId="3"/>
    <cellStyle name="Финансовый 2" xfId="15"/>
    <cellStyle name="Финансовый 2 2" xfId="16"/>
    <cellStyle name="Финансовый 2 2 2" xfId="24"/>
  </cellStyles>
  <dxfs count="0"/>
  <tableStyles count="0" defaultTableStyle="TableStyleMedium2" defaultPivotStyle="PivotStyleLight16"/>
  <colors>
    <mruColors>
      <color rgb="FFFF99CC"/>
      <color rgb="FFDA9694"/>
      <color rgb="FF622C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7.23\&#1076;&#1083;&#1080;&#1084;&#1090;&#1086;\&#1076;&#1083;&#1080;&#1084;&#1090;&#1086;\&#1054;&#1073;&#1097;&#1080;&#1077;\&#1059;&#1054;&#1047;&#1044;\&#1054;&#1055;&#1054;&#1080;&#1050;\&#1055;&#1083;&#1072;&#1085;&#1080;&#1088;&#1086;&#1074;&#1072;&#1085;&#1080;&#1077;\&#1050;&#1086;&#1085;&#1089;&#1086;&#1083;&#1080;&#1076;&#1080;&#1088;&#1086;&#1074;&#1072;&#1085;&#1085;&#1072;&#1103;%20&#1082;&#1086;&#1088;&#1088;&#1077;&#1082;&#1090;&#1080;&#1088;&#1086;&#1074;&#1082;&#1072;%20&#1043;&#1050;&#1055;&#1047;%202011-2012%20&#1044;&#1054;&#1058;&#105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7.23\&#1076;&#1083;&#1080;&#1084;&#1090;&#1086;\&#1076;&#1083;&#1080;&#1084;&#1090;&#1086;\DOCUME~1\lenaar\LOCALS~1\Temp\Xl000003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7.23\&#1076;&#1083;&#1080;&#1084;&#1090;&#1086;\&#1076;&#1083;&#1080;&#1084;&#1090;&#1086;\&#1054;&#1073;&#1097;&#1080;&#1077;\&#1059;&#1054;&#1047;&#1044;\&#1054;&#1055;&#1054;&#1080;&#1050;\&#1055;&#1083;&#1072;&#1085;&#1080;&#1088;&#1086;&#1074;&#1072;&#1085;&#1080;&#1077;\&#1057;%20&#1044;&#1080;&#1050;&#1048;%20&#1050;&#1086;&#1088;&#1088;&#1077;&#1082;&#1090;&#1080;&#1088;&#1086;&#1074;&#1082;&#1072;%20&#1043;&#1050;&#1055;&#1047;%20-%202011%20&#1087;&#1086;&#1076;%20&#1087;&#1086;&#1090;&#1088;&#1077;&#1073;&#1085;&#1086;&#1089;&#1090;&#1100;%202012%20(&#1085;&#1086;&#1074;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7.23\&#1076;&#1083;&#1080;&#1084;&#1090;&#1086;\&#1042;&#1085;&#1091;&#1090;&#1088;&#1077;&#1085;&#1085;&#1080;&#1077;\&#1054;&#1052;&#1058;&#1054;\2011%20&#1075;\&#1055;&#1080;&#1089;&#1100;&#1084;&#1072;%20&#1085;&#1072;%20&#1062;&#1047;&#1054;\22.12.2011&#1075;\&#1055;&#1088;&#1080;&#1083;&#1086;&#1078;&#1077;&#1085;&#1080;&#1077;%20&#8470;1%20&#1082;%20&#1087;&#1080;&#1089;&#1100;&#1084;&#1091;%20&#1085;&#1072;%20&#1062;&#1047;&#1054;%20&#1086;&#1090;%20%2022.12.2011&#1075;.%20&#1043;&#1050;&#1055;&#1047;-&#1050;&#1086;&#1075;&#1085;&#1086;&#1089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87;&#1088;&#1072;&#1074;&#1083;&#1077;&#1085;&#1080;&#1077;%20&#1082;&#1072;&#1087;&#1080;&#1090;&#1072;&#1083;&#1100;&#1085;&#1086;&#1075;&#1086;%20&#1089;&#1090;&#1088;&#1086;&#1080;&#1090;&#1077;&#1083;&#1100;&#1089;&#1090;&#1074;&#1072;/&#1057;&#1055;&#1050;/!2012/2012%20&#1058;&#1047;%20&#1074;%20&#1088;&#1072;&#1073;&#1086;&#1090;&#1077;/&#1055;&#1080;&#1089;&#1100;&#1084;&#1072;/&#1050;&#1086;&#1088;&#1088;&#1077;&#1082;&#1090;&#1080;&#1088;&#1086;&#1074;&#1082;&#1080;%20&#1043;&#1050;&#1055;&#1047;/&#1042;&#1082;&#1083;%20&#1074;%20&#1043;&#1050;&#1055;&#1047;%205%20&#1086;&#1073;&#1098;&#1077;&#1082;&#1090;&#1086;&#1074;/&#1055;&#1088;&#1080;&#1083;&#1086;&#1078;&#1077;&#1085;&#1080;&#1077;%20&#1050;&#1086;&#1088;&#1088;%20&#1043;&#1050;&#1055;&#1047;%20-%202011%20&#1087;&#1086;&#1076;%202012%20(5%20&#1086;&#1073;&#1098;&#1077;&#1082;&#1090;&#1086;&#1074;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7.23\&#1076;&#1083;&#1080;&#1084;&#1090;&#1086;\Documents%20and%20Settings\aakulov\Local%20Settings\Temporary%20Internet%20Files\Content.Outlook\P144Y078\&#1055;&#1088;&#1080;&#1083;&#1086;&#1078;&#1077;&#1085;&#1080;&#1077;%20&#1080;&#1079;&#1084;&#1077;&#1085;&#1077;&#1085;&#1080;&#1077;%20&#1082;%20%20&#1043;&#1050;&#1055;&#1047;%202011%20&#1085;&#1072;%202012%20&#1086;&#1093;&#1088;&#1072;&#1085;&#1072;%2087%20&#1088;%20&#1095;&#1077;&#1083;%20&#1095;&#1072;&#1089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7.23\&#1076;&#1083;&#1080;&#1084;&#1090;&#1086;\&#1076;&#1083;&#1080;&#1084;&#1090;&#1086;\&#1076;&#1080;&#1090;\&#1042;&#1085;&#1091;&#1090;&#1088;&#1077;&#1085;&#1085;&#1080;&#1077;\&#1054;&#1073;&#1097;&#1080;&#1077;%20&#1076;&#1086;&#1082;&#1091;&#1084;&#1077;&#1085;&#1090;&#1099;\_&#1059;&#1087;&#1088;&#1072;&#1074;&#1083;&#1077;&#1085;&#1080;&#1077;%20&#1076;&#1077;&#1103;&#1090;&#1077;&#1083;&#1100;&#1085;&#1086;&#1089;&#1090;&#1100;&#1102;%20&#1044;&#1048;&#1058;\&#1043;&#1050;&#1055;&#1047;\&#1043;&#1050;&#1055;&#1047;%202012\&#1044;&#1072;&#1085;&#1085;&#1099;&#1077;%20&#1076;&#1083;&#1103;%20&#1092;&#1086;&#1088;&#1084;&#1080;&#1088;&#1086;&#1074;&#1072;&#1085;&#1080;&#1103;%20&#1043;&#1050;&#1055;&#1047;%202012\&#1055;&#1077;&#1088;&#1084;&#1101;&#1085;&#1077;&#1088;&#1075;&#1086;\&#1043;&#1055;&#1047;_2012_&#1059;&#1048;&#1058;_&#1055;&#1069;_final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7.23\&#1076;&#1083;&#1080;&#1084;&#1090;&#1086;\Documents%20and%20Settings\Mikryukova-aa.IA\Local%20Settings\Temporary%20Internet%20Files\Content.Outlook\Y4OUJDTH\&#1058;&#1072;&#1083;&#1069;&#1057;%20&#1055;&#1088;&#1086;&#1077;&#1082;&#1090;%20&#1043;&#1050;&#1055;&#1047;%20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под 2012"/>
      <sheetName val="2012"/>
      <sheetName val="Лист2"/>
      <sheetName val="Лист3"/>
      <sheetName val="Лист4"/>
      <sheetName val="Лист5"/>
      <sheetName val="Лист6"/>
      <sheetName val="Лист7"/>
      <sheetName val="Лист8"/>
      <sheetName val="ИТ"/>
    </sheetNames>
    <sheetDataSet>
      <sheetData sheetId="0"/>
      <sheetData sheetId="1"/>
      <sheetData sheetId="2"/>
      <sheetData sheetId="3"/>
      <sheetData sheetId="4"/>
      <sheetData sheetId="5">
        <row r="3">
          <cell r="D3" t="str">
            <v>Мвар</v>
          </cell>
        </row>
        <row r="4">
          <cell r="D4" t="str">
            <v>Мвт</v>
          </cell>
        </row>
        <row r="5">
          <cell r="D5" t="str">
            <v>МВА</v>
          </cell>
        </row>
        <row r="6">
          <cell r="D6" t="str">
            <v>км</v>
          </cell>
        </row>
        <row r="7">
          <cell r="D7" t="str">
            <v>га</v>
          </cell>
        </row>
        <row r="8">
          <cell r="D8" t="str">
            <v>Шт.</v>
          </cell>
        </row>
        <row r="9">
          <cell r="D9" t="str">
            <v>ПС</v>
          </cell>
        </row>
        <row r="10">
          <cell r="D10" t="str">
            <v>М2</v>
          </cell>
        </row>
        <row r="11">
          <cell r="D11" t="str">
            <v>КЛ</v>
          </cell>
        </row>
        <row r="12">
          <cell r="D12" t="str">
            <v>М</v>
          </cell>
        </row>
        <row r="13">
          <cell r="D13" t="str">
            <v>Здания</v>
          </cell>
        </row>
        <row r="14">
          <cell r="D14" t="str">
            <v>Пог. М.</v>
          </cell>
        </row>
        <row r="15">
          <cell r="D15" t="str">
            <v>Ячейка</v>
          </cell>
        </row>
        <row r="16">
          <cell r="D16" t="str">
            <v>Тыс.</v>
          </cell>
        </row>
        <row r="17">
          <cell r="D17" t="str">
            <v>Тыс. руб.</v>
          </cell>
        </row>
        <row r="18">
          <cell r="D18" t="str">
            <v>Руб.</v>
          </cell>
        </row>
        <row r="19">
          <cell r="D19" t="str">
            <v>Т.у.</v>
          </cell>
        </row>
        <row r="20">
          <cell r="D20" t="str">
            <v>Га</v>
          </cell>
        </row>
        <row r="21">
          <cell r="D21" t="str">
            <v>Ед.</v>
          </cell>
        </row>
        <row r="22">
          <cell r="D22" t="str">
            <v>Объект</v>
          </cell>
        </row>
        <row r="23">
          <cell r="D23" t="str">
            <v>ВЛ</v>
          </cell>
        </row>
        <row r="24">
          <cell r="D24" t="str">
            <v>Комплект</v>
          </cell>
        </row>
        <row r="25">
          <cell r="D25" t="str">
            <v>Система</v>
          </cell>
        </row>
        <row r="26">
          <cell r="D26" t="str">
            <v>кг</v>
          </cell>
        </row>
        <row r="27">
          <cell r="D27" t="str">
            <v>Тонна</v>
          </cell>
        </row>
        <row r="28">
          <cell r="D28" t="str">
            <v>Услуга</v>
          </cell>
        </row>
        <row r="29">
          <cell r="D29" t="str">
            <v>маш/час</v>
          </cell>
        </row>
        <row r="30">
          <cell r="D30" t="str">
            <v>летный час</v>
          </cell>
        </row>
        <row r="31">
          <cell r="D31" t="str">
            <v>литр</v>
          </cell>
        </row>
      </sheetData>
      <sheetData sheetId="6"/>
      <sheetData sheetId="7">
        <row r="5">
          <cell r="A5" t="str">
            <v xml:space="preserve">    Амортизация отчетного года</v>
          </cell>
        </row>
        <row r="6">
          <cell r="A6" t="str">
            <v xml:space="preserve">    Неиспользованная амортизация прошлых лет</v>
          </cell>
        </row>
        <row r="7">
          <cell r="A7" t="str">
            <v xml:space="preserve">  Неиспользованная прибыль прошлых лет</v>
          </cell>
        </row>
        <row r="8">
          <cell r="A8" t="str">
            <v xml:space="preserve">    Реновация, включенная РЭК в тариф (прибыль на развитие производства)</v>
          </cell>
        </row>
        <row r="9">
          <cell r="A9" t="str">
            <v xml:space="preserve">    Реализация профильных внеоборотных активов</v>
          </cell>
        </row>
        <row r="10">
          <cell r="A10" t="str">
            <v xml:space="preserve">    Реализация непрофильных внеобротных активов</v>
          </cell>
        </row>
        <row r="11">
          <cell r="A11" t="str">
            <v xml:space="preserve"> Прочие собственные источники, в т.ч.продажа акций</v>
          </cell>
        </row>
        <row r="12">
          <cell r="A12" t="str">
            <v xml:space="preserve">    Использование банковских кредитов для осуществления капитальных вложений</v>
          </cell>
        </row>
        <row r="13">
          <cell r="A13" t="str">
            <v xml:space="preserve">    Облигационные займы</v>
          </cell>
        </row>
        <row r="14">
          <cell r="A14" t="str">
            <v xml:space="preserve">    Корпоративн.займы,в т.ч.от ОАО "Холдинг МРСК"</v>
          </cell>
        </row>
        <row r="15">
          <cell r="A15" t="str">
            <v xml:space="preserve">    Прочие заемные средства</v>
          </cell>
        </row>
        <row r="16">
          <cell r="A16" t="str">
            <v xml:space="preserve">  Средства от продажи векселей</v>
          </cell>
        </row>
        <row r="17">
          <cell r="A17" t="str">
            <v xml:space="preserve">    Целевые инвестиционные средства ОАО "Холдинг МРСК"</v>
          </cell>
        </row>
        <row r="18">
          <cell r="A18" t="str">
            <v xml:space="preserve">    Средства федерального бюджета</v>
          </cell>
        </row>
        <row r="19">
          <cell r="A19" t="str">
            <v xml:space="preserve">    Средства местных и региональных бюджетов</v>
          </cell>
        </row>
        <row r="20">
          <cell r="A20" t="str">
            <v xml:space="preserve">  Плата за технологическое присоединение</v>
          </cell>
        </row>
        <row r="21">
          <cell r="A21" t="str">
            <v xml:space="preserve">    Долевое участие в строительстве за счет прочих источников</v>
          </cell>
        </row>
        <row r="22">
          <cell r="A22" t="str">
            <v xml:space="preserve">    Прочие источники внешнего финансирования (расшифровать), в т.ч. лизинг</v>
          </cell>
        </row>
        <row r="23">
          <cell r="A23" t="str">
            <v xml:space="preserve"> Себестоимость</v>
          </cell>
        </row>
        <row r="24">
          <cell r="A24" t="str">
            <v xml:space="preserve"> Выручка от прочих видов деятельности</v>
          </cell>
        </row>
        <row r="25">
          <cell r="A25" t="str">
            <v xml:space="preserve"> Прочие собственные средства, текущие расходы</v>
          </cell>
        </row>
      </sheetData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</sheetNames>
    <sheetDataSet>
      <sheetData sheetId="0"/>
      <sheetData sheetId="1"/>
      <sheetData sheetId="2"/>
      <sheetData sheetId="3"/>
      <sheetData sheetId="4">
        <row r="3">
          <cell r="D3" t="str">
            <v>Мвар</v>
          </cell>
        </row>
        <row r="4">
          <cell r="D4" t="str">
            <v>Мвт</v>
          </cell>
        </row>
        <row r="5">
          <cell r="D5" t="str">
            <v>МВА</v>
          </cell>
        </row>
        <row r="6">
          <cell r="D6" t="str">
            <v>км</v>
          </cell>
        </row>
        <row r="7">
          <cell r="D7" t="str">
            <v>га</v>
          </cell>
        </row>
        <row r="8">
          <cell r="D8" t="str">
            <v>Шт.</v>
          </cell>
        </row>
        <row r="9">
          <cell r="D9" t="str">
            <v>кГ</v>
          </cell>
        </row>
        <row r="10">
          <cell r="D10" t="str">
            <v>ПС</v>
          </cell>
        </row>
        <row r="11">
          <cell r="D11" t="str">
            <v>М2</v>
          </cell>
        </row>
        <row r="12">
          <cell r="D12" t="str">
            <v>КЛ</v>
          </cell>
        </row>
        <row r="13">
          <cell r="D13" t="str">
            <v>М</v>
          </cell>
        </row>
        <row r="14">
          <cell r="D14" t="str">
            <v>Здания</v>
          </cell>
        </row>
        <row r="15">
          <cell r="D15" t="str">
            <v>Пог. М.</v>
          </cell>
        </row>
        <row r="16">
          <cell r="D16" t="str">
            <v>Ячейка</v>
          </cell>
        </row>
        <row r="17">
          <cell r="D17" t="str">
            <v>Тыс.</v>
          </cell>
        </row>
        <row r="18">
          <cell r="D18" t="str">
            <v>Тыс. руб.</v>
          </cell>
        </row>
        <row r="19">
          <cell r="D19" t="str">
            <v>Руб.</v>
          </cell>
        </row>
        <row r="20">
          <cell r="D20" t="str">
            <v>Т.у.</v>
          </cell>
        </row>
        <row r="21">
          <cell r="D21" t="str">
            <v>Ед.</v>
          </cell>
        </row>
        <row r="22">
          <cell r="D22" t="str">
            <v>Объект</v>
          </cell>
        </row>
        <row r="23">
          <cell r="D23" t="str">
            <v>ВЛ</v>
          </cell>
        </row>
        <row r="24">
          <cell r="D24" t="str">
            <v>Комплект</v>
          </cell>
        </row>
        <row r="25">
          <cell r="D25" t="str">
            <v>Система</v>
          </cell>
        </row>
        <row r="26">
          <cell r="D26" t="str">
            <v>Тонна</v>
          </cell>
        </row>
        <row r="27">
          <cell r="D27" t="str">
            <v>Услуга</v>
          </cell>
        </row>
      </sheetData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</sheetNames>
    <sheetDataSet>
      <sheetData sheetId="0" refreshError="1"/>
      <sheetData sheetId="1">
        <row r="3">
          <cell r="A3" t="str">
            <v>Новое строительство и расширение электросетевых объектов</v>
          </cell>
        </row>
        <row r="4">
          <cell r="A4" t="str">
            <v>Реконструкция и техперевооружение электросетевых объектов</v>
          </cell>
        </row>
        <row r="5">
          <cell r="A5" t="str">
            <v>Энергоремонтное (ремонтное) производство, техническое обслуживание</v>
          </cell>
        </row>
        <row r="6">
          <cell r="A6" t="str">
            <v>ИТ-закупки</v>
          </cell>
        </row>
        <row r="7">
          <cell r="A7" t="str">
            <v>НИОКР</v>
          </cell>
        </row>
        <row r="8">
          <cell r="A8" t="str">
            <v>Консультационные услуги</v>
          </cell>
        </row>
        <row r="9">
          <cell r="A9" t="str">
            <v>Услуги оценщиков</v>
          </cell>
        </row>
        <row r="10">
          <cell r="A10" t="str">
            <v>Прочие закупки</v>
          </cell>
        </row>
      </sheetData>
      <sheetData sheetId="2">
        <row r="3">
          <cell r="D3" t="str">
            <v>Мвар</v>
          </cell>
        </row>
        <row r="4">
          <cell r="D4" t="str">
            <v>Мвт</v>
          </cell>
        </row>
        <row r="5">
          <cell r="D5" t="str">
            <v>МВА</v>
          </cell>
        </row>
        <row r="6">
          <cell r="D6" t="str">
            <v>км</v>
          </cell>
        </row>
        <row r="7">
          <cell r="D7" t="str">
            <v>га</v>
          </cell>
        </row>
        <row r="8">
          <cell r="D8" t="str">
            <v>шт</v>
          </cell>
        </row>
      </sheetData>
      <sheetData sheetId="3">
        <row r="3">
          <cell r="A3" t="str">
            <v xml:space="preserve">ОК </v>
          </cell>
          <cell r="B3" t="str">
            <v>Холдинг МРСК</v>
          </cell>
          <cell r="C3" t="str">
            <v>B2B-Energo</v>
          </cell>
        </row>
        <row r="4">
          <cell r="A4" t="str">
            <v>ЗК</v>
          </cell>
          <cell r="B4" t="str">
            <v xml:space="preserve">  Сетевые ДЗО</v>
          </cell>
          <cell r="C4" t="str">
            <v>Неэлектронная</v>
          </cell>
        </row>
        <row r="5">
          <cell r="A5" t="str">
            <v xml:space="preserve">ОЗЦ </v>
          </cell>
          <cell r="B5" t="str">
            <v xml:space="preserve">    ОАО "МРСК ЦЕНТРА"</v>
          </cell>
        </row>
        <row r="6">
          <cell r="A6" t="str">
            <v>ЗЗЦ</v>
          </cell>
          <cell r="B6" t="str">
            <v xml:space="preserve">      МРСК Центра (ИА)</v>
          </cell>
        </row>
        <row r="7">
          <cell r="A7" t="str">
            <v>ОЗП</v>
          </cell>
          <cell r="B7" t="str">
            <v xml:space="preserve">      Белгородэнерго (филиал)</v>
          </cell>
        </row>
        <row r="8">
          <cell r="A8" t="str">
            <v>ЗЗП</v>
          </cell>
          <cell r="B8" t="str">
            <v xml:space="preserve">      Брянскэнерго (филиал)</v>
          </cell>
        </row>
        <row r="9">
          <cell r="A9" t="str">
            <v>ОКП</v>
          </cell>
          <cell r="B9" t="str">
            <v xml:space="preserve">      Воронежэнерго (филиал)</v>
          </cell>
        </row>
        <row r="10">
          <cell r="A10" t="str">
            <v>ЗКП</v>
          </cell>
          <cell r="B10" t="str">
            <v xml:space="preserve">      Костромаэнерго (филиал)</v>
          </cell>
        </row>
        <row r="11">
          <cell r="A11" t="str">
            <v>ЕИ</v>
          </cell>
          <cell r="B11" t="str">
            <v xml:space="preserve">      Курскэнерго (филиал)</v>
          </cell>
        </row>
        <row r="12">
          <cell r="A12" t="str">
            <v xml:space="preserve">ЕИ(по результат.несостоявшихся открытых процедур) </v>
          </cell>
          <cell r="B12" t="str">
            <v xml:space="preserve">      Липецкэнерго (филиал)</v>
          </cell>
        </row>
        <row r="13">
          <cell r="B13" t="str">
            <v xml:space="preserve">      Орелэнерго (филиал)</v>
          </cell>
        </row>
        <row r="14">
          <cell r="B14" t="str">
            <v xml:space="preserve">      Смоленскэнерго (филиал)</v>
          </cell>
        </row>
        <row r="15">
          <cell r="B15" t="str">
            <v xml:space="preserve">      Тамбовэнерго (филиал)</v>
          </cell>
        </row>
        <row r="16">
          <cell r="B16" t="str">
            <v xml:space="preserve">      Тверьэнерго (филиал)</v>
          </cell>
        </row>
        <row r="17">
          <cell r="B17" t="str">
            <v xml:space="preserve">      Ярэнерго (филиал)</v>
          </cell>
        </row>
        <row r="18">
          <cell r="B18" t="str">
            <v xml:space="preserve">    ОАО "МРСК СЕВЕРО-ЗАПАДА"</v>
          </cell>
        </row>
        <row r="19">
          <cell r="B19" t="str">
            <v xml:space="preserve">      МРСК Северо-Запада (ИА)</v>
          </cell>
        </row>
        <row r="20">
          <cell r="B20" t="str">
            <v xml:space="preserve">      Архэнерго (филиал)</v>
          </cell>
        </row>
        <row r="21">
          <cell r="B21" t="str">
            <v xml:space="preserve">      Вологдаэнерго (филиал)</v>
          </cell>
        </row>
        <row r="22">
          <cell r="B22" t="str">
            <v xml:space="preserve">      Карелэнерго (филиал)</v>
          </cell>
        </row>
        <row r="23">
          <cell r="B23" t="str">
            <v xml:space="preserve">      Колэнерго (филиал)</v>
          </cell>
        </row>
        <row r="24">
          <cell r="B24" t="str">
            <v xml:space="preserve">      Комиэнерго (филиал)</v>
          </cell>
        </row>
        <row r="25">
          <cell r="B25" t="str">
            <v xml:space="preserve">      Новгородэнерго (филиал)</v>
          </cell>
        </row>
        <row r="26">
          <cell r="B26" t="str">
            <v xml:space="preserve">      Псковэнерго (филиал)</v>
          </cell>
        </row>
        <row r="27">
          <cell r="B27" t="str">
            <v xml:space="preserve">    ОАО "МРСК УРАЛА"</v>
          </cell>
        </row>
        <row r="28">
          <cell r="B28" t="str">
            <v xml:space="preserve">      МРСК Урала (филиалы)</v>
          </cell>
        </row>
        <row r="29">
          <cell r="B29" t="str">
            <v xml:space="preserve">        МРСК Урала (ИА)</v>
          </cell>
        </row>
        <row r="30">
          <cell r="B30" t="str">
            <v xml:space="preserve">        Пермэнерго (филиал)</v>
          </cell>
        </row>
        <row r="31">
          <cell r="B31" t="str">
            <v xml:space="preserve">        Свердловэнерго (филиал)</v>
          </cell>
        </row>
        <row r="32">
          <cell r="B32" t="str">
            <v xml:space="preserve">        Челябэнерго (филиал)</v>
          </cell>
        </row>
        <row r="33">
          <cell r="B33" t="str">
            <v xml:space="preserve">      МРСК Урала (РСК )</v>
          </cell>
        </row>
        <row r="34">
          <cell r="B34" t="str">
            <v xml:space="preserve">        ОАО "Курганэнерго"</v>
          </cell>
        </row>
        <row r="35">
          <cell r="B35" t="str">
            <v xml:space="preserve">        ОАО "Екатеринбург.электросетевая компания"</v>
          </cell>
        </row>
        <row r="36">
          <cell r="B36" t="str">
            <v xml:space="preserve">    ОАО "МРСК ВОЛГИ"</v>
          </cell>
        </row>
        <row r="37">
          <cell r="B37" t="str">
            <v xml:space="preserve">      МРСК Волги (ИА)</v>
          </cell>
        </row>
        <row r="38">
          <cell r="B38" t="str">
            <v xml:space="preserve">      Самарские распределительные сети (филиал)</v>
          </cell>
        </row>
        <row r="39">
          <cell r="B39" t="str">
            <v xml:space="preserve">      Саратовские распределительные сети (филиал)</v>
          </cell>
        </row>
        <row r="40">
          <cell r="B40" t="str">
            <v xml:space="preserve">      Ульяновские распределительные сети (филиал)</v>
          </cell>
        </row>
        <row r="41">
          <cell r="B41" t="str">
            <v xml:space="preserve">      Мордовэнерго (филиал)</v>
          </cell>
        </row>
        <row r="42">
          <cell r="B42" t="str">
            <v xml:space="preserve">      Оренбургэнерго (филиал)</v>
          </cell>
        </row>
        <row r="43">
          <cell r="B43" t="str">
            <v xml:space="preserve">      Пензаэнерго (филиал)</v>
          </cell>
        </row>
        <row r="44">
          <cell r="B44" t="str">
            <v xml:space="preserve">      Чувашэнерго (филиал)</v>
          </cell>
        </row>
        <row r="45">
          <cell r="B45" t="str">
            <v xml:space="preserve">    ОАО "МРСК СИБИРИ"</v>
          </cell>
        </row>
        <row r="46">
          <cell r="B46" t="str">
            <v xml:space="preserve">      МРСК Сибири (филиалы)</v>
          </cell>
        </row>
        <row r="47">
          <cell r="B47" t="str">
            <v xml:space="preserve">        МРСК Сибири (ИА)</v>
          </cell>
        </row>
        <row r="48">
          <cell r="B48" t="str">
            <v xml:space="preserve">        Алтайэнерго (филиал)</v>
          </cell>
        </row>
        <row r="49">
          <cell r="B49" t="str">
            <v xml:space="preserve">        Бурятэнерго (филиал)</v>
          </cell>
        </row>
        <row r="50">
          <cell r="B50" t="str">
            <v xml:space="preserve">        Горно-Алтайские электрические сети(филиал)</v>
          </cell>
        </row>
        <row r="51">
          <cell r="B51" t="str">
            <v xml:space="preserve">        Красноярскэнерго (филиал)</v>
          </cell>
        </row>
        <row r="52">
          <cell r="B52" t="str">
            <v xml:space="preserve">        Кузбассэнерго-РЭС (филиал)</v>
          </cell>
        </row>
        <row r="53">
          <cell r="B53" t="str">
            <v xml:space="preserve">        Омскэнерго (филиал)</v>
          </cell>
        </row>
        <row r="54">
          <cell r="B54" t="str">
            <v xml:space="preserve">        Хакасэнерго (филиал)</v>
          </cell>
        </row>
        <row r="55">
          <cell r="B55" t="str">
            <v xml:space="preserve">        Читаэнерго (филиал)</v>
          </cell>
        </row>
        <row r="56">
          <cell r="B56" t="str">
            <v xml:space="preserve">      МРСК Сибири (РСК)</v>
          </cell>
        </row>
        <row r="57">
          <cell r="B57" t="str">
            <v xml:space="preserve">        ОАО "Томская распределительная компания"</v>
          </cell>
        </row>
        <row r="58">
          <cell r="B58" t="str">
            <v xml:space="preserve">        ОАО "Тываэнерго"</v>
          </cell>
        </row>
        <row r="59">
          <cell r="B59" t="str">
            <v xml:space="preserve">        ОАО "Улан-Удэ энерго"</v>
          </cell>
        </row>
        <row r="60">
          <cell r="B60" t="str">
            <v xml:space="preserve">    ОАО "МРСК ЮГА"</v>
          </cell>
        </row>
        <row r="61">
          <cell r="B61" t="str">
            <v xml:space="preserve">      МРСК Юга (ИА)</v>
          </cell>
        </row>
        <row r="62">
          <cell r="B62" t="str">
            <v xml:space="preserve">      Астраханьэнерго (филиал)</v>
          </cell>
        </row>
        <row r="63">
          <cell r="B63" t="str">
            <v xml:space="preserve">      Калмэнерго (филиал)</v>
          </cell>
        </row>
        <row r="64">
          <cell r="B64" t="str">
            <v xml:space="preserve">      Ростовэнерго (филиал)</v>
          </cell>
        </row>
        <row r="65">
          <cell r="B65" t="str">
            <v xml:space="preserve">      Волгоградэнерго (филиал)</v>
          </cell>
        </row>
        <row r="66">
          <cell r="B66" t="str">
            <v xml:space="preserve">    ОАО "Кубаньэнерго"</v>
          </cell>
        </row>
        <row r="67">
          <cell r="B67" t="str">
            <v xml:space="preserve">      Кубаньэнерго (ИА)</v>
          </cell>
        </row>
        <row r="68">
          <cell r="B68" t="str">
            <v xml:space="preserve">      Адыгейские ЭС</v>
          </cell>
        </row>
        <row r="69">
          <cell r="B69" t="str">
            <v xml:space="preserve">      Армавирские ЭС</v>
          </cell>
        </row>
        <row r="70">
          <cell r="B70" t="str">
            <v xml:space="preserve">      Краснодарские ЭС</v>
          </cell>
        </row>
        <row r="71">
          <cell r="B71" t="str">
            <v xml:space="preserve">      Лабинские ЭС</v>
          </cell>
        </row>
        <row r="72">
          <cell r="B72" t="str">
            <v xml:space="preserve">      Ленинградские ЭС</v>
          </cell>
        </row>
        <row r="73">
          <cell r="B73" t="str">
            <v xml:space="preserve">      Славянские ЭС</v>
          </cell>
        </row>
        <row r="74">
          <cell r="B74" t="str">
            <v xml:space="preserve">      Сочинские ЭС</v>
          </cell>
        </row>
        <row r="75">
          <cell r="B75" t="str">
            <v xml:space="preserve">      Тимашевские ЭС</v>
          </cell>
        </row>
        <row r="76">
          <cell r="B76" t="str">
            <v xml:space="preserve">      Тихорецкие ЭС</v>
          </cell>
        </row>
        <row r="77">
          <cell r="B77" t="str">
            <v xml:space="preserve">      Усть-Лабинские ЭС</v>
          </cell>
        </row>
        <row r="78">
          <cell r="B78" t="str">
            <v xml:space="preserve">      Юго-Западные ЭС</v>
          </cell>
        </row>
        <row r="79">
          <cell r="B79" t="str">
            <v xml:space="preserve">    ОАО "МРСК ЦЕНТРА И ПРИВОЛЖЬЯ"</v>
          </cell>
        </row>
        <row r="80">
          <cell r="B80" t="str">
            <v xml:space="preserve">      МРСК Центра и  Приволжья (ИА)</v>
          </cell>
        </row>
        <row r="81">
          <cell r="B81" t="str">
            <v xml:space="preserve">      Владимирэнерго (филиал)</v>
          </cell>
        </row>
        <row r="82">
          <cell r="B82" t="str">
            <v xml:space="preserve">      Ивэнерго (филиал)</v>
          </cell>
        </row>
        <row r="83">
          <cell r="B83" t="str">
            <v xml:space="preserve">      Калугаэнерго (филиал)</v>
          </cell>
        </row>
        <row r="84">
          <cell r="B84" t="str">
            <v xml:space="preserve">      Кировэнерго (филиал)</v>
          </cell>
        </row>
        <row r="85">
          <cell r="B85" t="str">
            <v xml:space="preserve">      Мариэнерго (филиал)</v>
          </cell>
        </row>
        <row r="86">
          <cell r="B86" t="str">
            <v xml:space="preserve">      Нижновэнерго (филиал)</v>
          </cell>
        </row>
        <row r="87">
          <cell r="B87" t="str">
            <v xml:space="preserve">      Рязаньэнерго (филиал)</v>
          </cell>
        </row>
        <row r="88">
          <cell r="B88" t="str">
            <v xml:space="preserve">      Тулэнерго (филиал)</v>
          </cell>
        </row>
        <row r="89">
          <cell r="B89" t="str">
            <v xml:space="preserve">      Удмуртэнерго (филиал)</v>
          </cell>
        </row>
        <row r="90">
          <cell r="B90" t="str">
            <v xml:space="preserve">    ОАО "МРСК СЕВЕРНОГО КАВКАЗА"</v>
          </cell>
        </row>
        <row r="91">
          <cell r="B91" t="str">
            <v xml:space="preserve">      МРСК Северного Кавказа (филиалы)</v>
          </cell>
        </row>
        <row r="92">
          <cell r="B92" t="str">
            <v xml:space="preserve">        МРСК Северного Кавказа (ИА)</v>
          </cell>
        </row>
        <row r="93">
          <cell r="B93" t="str">
            <v xml:space="preserve">        Кабардино-Балкарский (филиал)</v>
          </cell>
        </row>
        <row r="94">
          <cell r="B94" t="str">
            <v xml:space="preserve">        Северо-Осетинский (филиал)</v>
          </cell>
        </row>
        <row r="95">
          <cell r="B95" t="str">
            <v xml:space="preserve">        Карачаево-Черкесский (филиал)</v>
          </cell>
        </row>
        <row r="96">
          <cell r="B96" t="str">
            <v xml:space="preserve">        Ставропольэнерго (филиал)</v>
          </cell>
        </row>
        <row r="97">
          <cell r="B97" t="str">
            <v xml:space="preserve">        Дагэнерго (филиал)</v>
          </cell>
        </row>
        <row r="98">
          <cell r="B98" t="str">
            <v xml:space="preserve">      МРСК Северного Кавказа (РСК)</v>
          </cell>
        </row>
        <row r="99">
          <cell r="B99" t="str">
            <v xml:space="preserve">        ОАО "Дагэнергосеть"</v>
          </cell>
        </row>
        <row r="100">
          <cell r="B100" t="str">
            <v xml:space="preserve">        ОАО "Нурэнерго"</v>
          </cell>
        </row>
        <row r="101">
          <cell r="B101" t="str">
            <v xml:space="preserve">    ОАО "ТЮМЕНЬЭНЕРГО"</v>
          </cell>
        </row>
        <row r="102">
          <cell r="B102" t="str">
            <v xml:space="preserve">      Тюменьэнерго (ИА)</v>
          </cell>
        </row>
        <row r="103">
          <cell r="B103" t="str">
            <v xml:space="preserve">      Тюменьэнерго (филиалы)</v>
          </cell>
        </row>
        <row r="104">
          <cell r="B104" t="str">
            <v xml:space="preserve">    ОАО "ЯНТАРЬЭНЕРГО"</v>
          </cell>
        </row>
        <row r="105">
          <cell r="B105" t="str">
            <v xml:space="preserve">      Янтарьэнерго (ИА)</v>
          </cell>
        </row>
        <row r="106">
          <cell r="B106" t="str">
            <v xml:space="preserve">      Янтарьэнерго (филиалы)</v>
          </cell>
        </row>
        <row r="107">
          <cell r="B107" t="str">
            <v xml:space="preserve">    ОАО "МОЭСК"</v>
          </cell>
        </row>
        <row r="108">
          <cell r="B108" t="str">
            <v xml:space="preserve">      МОЭСК (ИА)</v>
          </cell>
        </row>
        <row r="109">
          <cell r="B109" t="str">
            <v xml:space="preserve">      Московская область</v>
          </cell>
        </row>
        <row r="110">
          <cell r="B110" t="str">
            <v xml:space="preserve">        Восточные электрические сети</v>
          </cell>
        </row>
        <row r="111">
          <cell r="B111" t="str">
            <v xml:space="preserve">        Западные электрические сети</v>
          </cell>
        </row>
        <row r="112">
          <cell r="B112" t="str">
            <v xml:space="preserve">        Южные электрические сети</v>
          </cell>
        </row>
        <row r="113">
          <cell r="B113" t="str">
            <v xml:space="preserve">        Северные  электрические сети</v>
          </cell>
        </row>
        <row r="114">
          <cell r="B114" t="str">
            <v xml:space="preserve">      Москва</v>
          </cell>
        </row>
        <row r="115">
          <cell r="B115" t="str">
            <v xml:space="preserve">        Центральные электрические сети</v>
          </cell>
        </row>
        <row r="116">
          <cell r="B116" t="str">
            <v xml:space="preserve">        Высоковольтные кабельные сети</v>
          </cell>
        </row>
        <row r="117">
          <cell r="B117" t="str">
            <v xml:space="preserve">        Московские кабельные сети</v>
          </cell>
        </row>
        <row r="118">
          <cell r="B118" t="str">
            <v xml:space="preserve">    ОАО "ЛЕНЭНЕРГО"</v>
          </cell>
        </row>
        <row r="119">
          <cell r="B119" t="str">
            <v xml:space="preserve">      Ленэнерго (ИА)</v>
          </cell>
        </row>
        <row r="120">
          <cell r="B120" t="str">
            <v xml:space="preserve">      Ленэнерго (филиалы)</v>
          </cell>
        </row>
        <row r="121">
          <cell r="B121" t="str">
            <v xml:space="preserve">  Сбытовые ДЗО</v>
          </cell>
        </row>
        <row r="122">
          <cell r="B122" t="str">
            <v xml:space="preserve">    ОАО "Тываэнергосбыт"</v>
          </cell>
        </row>
        <row r="123">
          <cell r="B123" t="str">
            <v xml:space="preserve">    ОАО «Дагестанская энергосбытовая компания»</v>
          </cell>
        </row>
        <row r="124">
          <cell r="B124" t="str">
            <v xml:space="preserve">    ОАО "Екатеринбургэнергосбыт"</v>
          </cell>
        </row>
        <row r="125">
          <cell r="B125" t="str">
            <v xml:space="preserve">    ОАО "Ингушэнерго"</v>
          </cell>
        </row>
        <row r="126">
          <cell r="B126" t="str">
            <v xml:space="preserve">    ОАО "Каббалкэнерго"</v>
          </cell>
        </row>
        <row r="127">
          <cell r="B127" t="str">
            <v xml:space="preserve">    ОАО "Калмэнергосбыт"</v>
          </cell>
        </row>
        <row r="128">
          <cell r="B128" t="str">
            <v xml:space="preserve">    ОАО "Карачаево-Черкесскэнерго"</v>
          </cell>
        </row>
        <row r="129">
          <cell r="B129" t="str">
            <v xml:space="preserve">    ОАО "Севкавказэнерго"</v>
          </cell>
        </row>
        <row r="130">
          <cell r="B130" t="str">
            <v xml:space="preserve">  Непрофильные ДЗО</v>
          </cell>
        </row>
        <row r="131">
          <cell r="B131" t="str">
            <v xml:space="preserve">    ОАО "ВНИПИэнергопром"</v>
          </cell>
        </row>
        <row r="132">
          <cell r="B132" t="str">
            <v xml:space="preserve">    ОАО СевЗап НТЦ</v>
          </cell>
        </row>
        <row r="133">
          <cell r="B133" t="str">
            <v xml:space="preserve">    ОАО "ИЦЭ Поволжья"</v>
          </cell>
        </row>
        <row r="134">
          <cell r="B134" t="str">
            <v xml:space="preserve">    ОАО "СЗЭУК"</v>
          </cell>
        </row>
        <row r="135">
          <cell r="B135" t="str">
            <v xml:space="preserve">    ОАО "СКБ ВТИ"</v>
          </cell>
        </row>
        <row r="136">
          <cell r="B136" t="str">
            <v xml:space="preserve">    ОАО "Центр оптимизации расчетов ЕЭС"</v>
          </cell>
        </row>
        <row r="137">
          <cell r="B137" t="str">
            <v xml:space="preserve">    ОАО "ЭНИН"</v>
          </cell>
        </row>
        <row r="138">
          <cell r="B138" t="str">
            <v xml:space="preserve">    ОАО "НИИЭЭ"</v>
          </cell>
        </row>
        <row r="139">
          <cell r="B139" t="str">
            <v xml:space="preserve">    ОАО "Сибэнергосетьпроект"</v>
          </cell>
        </row>
        <row r="140">
          <cell r="B140" t="str">
            <v xml:space="preserve">    ОАО "НИЦ ЕЭС"</v>
          </cell>
        </row>
        <row r="141">
          <cell r="B141" t="str">
            <v xml:space="preserve">    ОАО "Недвижимость ВНИПИэнергопром"</v>
          </cell>
        </row>
        <row r="142">
          <cell r="B142" t="str">
            <v xml:space="preserve">    ОАО "НИЦ Поволжья"</v>
          </cell>
        </row>
        <row r="143">
          <cell r="B143" t="str">
            <v xml:space="preserve">    ОАО "НИЦ Северо-Запада"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ламентиров."/>
      <sheetName val="Лист2"/>
      <sheetName val="Лист3"/>
      <sheetName val="Лист4"/>
      <sheetName val="Лист5"/>
      <sheetName val="Лист6"/>
      <sheetName val="Лист7"/>
      <sheetName val="Лист8"/>
    </sheetNames>
    <sheetDataSet>
      <sheetData sheetId="0"/>
      <sheetData sheetId="1"/>
      <sheetData sheetId="2">
        <row r="3">
          <cell r="C3" t="str">
            <v>Технический блок (в т.ч. Техническая инспекция)</v>
          </cell>
        </row>
        <row r="4">
          <cell r="C4" t="str">
            <v>Блок по развитию и реализации услуг</v>
          </cell>
        </row>
        <row r="5">
          <cell r="C5" t="str">
            <v>Блок экономики и финансов (в т.ч. Бухгалтерия)</v>
          </cell>
        </row>
        <row r="6">
          <cell r="B6" t="str">
            <v xml:space="preserve">      ВЛЭП 110-220 кВ (ВН)</v>
          </cell>
          <cell r="C6" t="str">
            <v>Блок капитального строительства и инвестиций</v>
          </cell>
        </row>
        <row r="7">
          <cell r="B7" t="str">
            <v xml:space="preserve">      ВЛЭП 35 кВ (СН1)</v>
          </cell>
          <cell r="C7" t="str">
            <v>Блок корпоративного управления</v>
          </cell>
        </row>
        <row r="8">
          <cell r="B8" t="str">
            <v xml:space="preserve">      ВЛЭП 1-20 кВ (СН2)</v>
          </cell>
          <cell r="C8" t="str">
            <v>Блок управления собственностью</v>
          </cell>
        </row>
        <row r="9">
          <cell r="B9" t="str">
            <v xml:space="preserve">      ВЛЭП 0,4 кВ (НН)</v>
          </cell>
          <cell r="C9" t="str">
            <v>Блок правового обеспечения</v>
          </cell>
        </row>
        <row r="10">
          <cell r="B10" t="str">
            <v xml:space="preserve">      ВЛЭП (несколько классов напряжения)</v>
          </cell>
          <cell r="C10" t="str">
            <v>Блок ИТ и телекоммуникаций</v>
          </cell>
        </row>
        <row r="11">
          <cell r="B11" t="str">
            <v xml:space="preserve">      КЛЭП 110 кВ (ВН)</v>
          </cell>
          <cell r="C11" t="str">
            <v>Блок УП и орг. проектирования</v>
          </cell>
        </row>
        <row r="12">
          <cell r="B12" t="str">
            <v xml:space="preserve">      КЛЭП 20-35 кВ (СН1)</v>
          </cell>
          <cell r="C12" t="str">
            <v>Блок экономической безопасности и режима</v>
          </cell>
        </row>
        <row r="13">
          <cell r="B13" t="str">
            <v xml:space="preserve">      КЛЭП 3-10 кВ (СН2)</v>
          </cell>
          <cell r="C13" t="str">
            <v>Блок по работе с органами власти, общ.орг.и СМИ</v>
          </cell>
        </row>
        <row r="14">
          <cell r="B14" t="str">
            <v xml:space="preserve">      КЛЭП до 1 кВ (НН)</v>
          </cell>
          <cell r="C14" t="str">
            <v>Блок административного управления</v>
          </cell>
        </row>
        <row r="15">
          <cell r="B15" t="str">
            <v xml:space="preserve">      КЛЭП (несколько классов напряжения)</v>
          </cell>
          <cell r="C15" t="str">
            <v>Блок по логистике и МТО</v>
          </cell>
        </row>
        <row r="16">
          <cell r="B16" t="str">
            <v xml:space="preserve">    ПС, уровень входящего напряжения ВН</v>
          </cell>
        </row>
        <row r="17">
          <cell r="B17" t="str">
            <v xml:space="preserve">    ПС, уровень входящего напряжения СН1</v>
          </cell>
        </row>
        <row r="18">
          <cell r="B18" t="str">
            <v xml:space="preserve">    ПС, уровень входящего напряжения СН2</v>
          </cell>
        </row>
        <row r="19">
          <cell r="B19" t="str">
            <v xml:space="preserve">    ПС, несколько уровней входящего напряжения</v>
          </cell>
        </row>
        <row r="20">
          <cell r="B20" t="str">
            <v>Прочие производственные объекты</v>
          </cell>
        </row>
        <row r="21">
          <cell r="B21" t="str">
            <v>Объекты непроизводственной сферы</v>
          </cell>
        </row>
        <row r="22">
          <cell r="B22" t="str">
            <v xml:space="preserve">  ИТ-инфрструктура</v>
          </cell>
        </row>
        <row r="23">
          <cell r="B23" t="str">
            <v xml:space="preserve">  Автоматизированные системы управления</v>
          </cell>
        </row>
        <row r="24">
          <cell r="B24" t="str">
            <v xml:space="preserve">  Телекоммуникации</v>
          </cell>
        </row>
        <row r="25">
          <cell r="B25" t="str">
            <v xml:space="preserve">  Автоматизированные системы диспетчерского управления</v>
          </cell>
        </row>
        <row r="26">
          <cell r="B26" t="str">
            <v xml:space="preserve">  Программно-техническое оснащение центров управления сетями</v>
          </cell>
        </row>
        <row r="27">
          <cell r="B27" t="str">
            <v xml:space="preserve">  Создание/модернизация АИИС КУЭ</v>
          </cell>
        </row>
        <row r="28">
          <cell r="B28" t="str">
            <v>Капитальные вложения в нематериальные активы</v>
          </cell>
        </row>
        <row r="29">
          <cell r="B29" t="str">
            <v>Долгосрочные финансовые вложения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трагент"/>
      <sheetName val="Корректировка ГКПЗ"/>
      <sheetName val="Лист2"/>
      <sheetName val="Лист3"/>
      <sheetName val="Лист4"/>
    </sheetNames>
    <sheetDataSet>
      <sheetData sheetId="0" refreshError="1"/>
      <sheetData sheetId="1" refreshError="1"/>
      <sheetData sheetId="2">
        <row r="5">
          <cell r="C5" t="str">
            <v xml:space="preserve">    Амортизация отчетного года</v>
          </cell>
        </row>
        <row r="6">
          <cell r="C6" t="str">
            <v xml:space="preserve">    Неиспользованная амортизация прошлых лет</v>
          </cell>
        </row>
        <row r="7">
          <cell r="C7" t="str">
            <v xml:space="preserve">  Неиспользованная прибыль прошлых лет</v>
          </cell>
        </row>
        <row r="8">
          <cell r="C8" t="str">
            <v xml:space="preserve">    Реновация, включенная РЭК в тариф (прибыль на развитие производства)</v>
          </cell>
        </row>
        <row r="9">
          <cell r="C9" t="str">
            <v xml:space="preserve">    Реализация профильных внеоборотных активов</v>
          </cell>
        </row>
        <row r="10">
          <cell r="C10" t="str">
            <v xml:space="preserve">    Реализация непрофильных внеобротных активов</v>
          </cell>
        </row>
        <row r="11">
          <cell r="C11" t="str">
            <v xml:space="preserve">    Плата за технологическое присоединенние</v>
          </cell>
        </row>
        <row r="12">
          <cell r="C12" t="str">
            <v xml:space="preserve"> Прочие собственные источники, в т.ч.продажа акций</v>
          </cell>
        </row>
        <row r="13">
          <cell r="C13" t="str">
            <v xml:space="preserve">    Использование банковских кредитов для осуществления капитальных вложений</v>
          </cell>
        </row>
        <row r="14">
          <cell r="C14" t="str">
            <v xml:space="preserve">    Облигационные займы</v>
          </cell>
        </row>
        <row r="15">
          <cell r="C15" t="str">
            <v xml:space="preserve">    Корпоративн.займы,в т.ч.от ОАО "Холдинг МРСК"</v>
          </cell>
        </row>
        <row r="16">
          <cell r="C16" t="str">
            <v xml:space="preserve">    Прочие заемные средства</v>
          </cell>
        </row>
        <row r="17">
          <cell r="C17" t="str">
            <v xml:space="preserve">  Средства от продажи векселей</v>
          </cell>
        </row>
        <row r="18">
          <cell r="C18" t="str">
            <v xml:space="preserve">    Целевые инвестиционные средства ОАО "Холдинг МРСК"</v>
          </cell>
        </row>
        <row r="19">
          <cell r="C19" t="str">
            <v xml:space="preserve">    Средства федерального бюджета</v>
          </cell>
        </row>
        <row r="20">
          <cell r="C20" t="str">
            <v xml:space="preserve">    Средства местных и региональных бюджетов</v>
          </cell>
        </row>
        <row r="21">
          <cell r="C21" t="str">
            <v xml:space="preserve">  Плата за технологическое присоединение</v>
          </cell>
        </row>
        <row r="22">
          <cell r="C22" t="str">
            <v xml:space="preserve">    Долевое участие в строительстве за счет прочих источников</v>
          </cell>
        </row>
        <row r="23">
          <cell r="C23" t="str">
            <v xml:space="preserve">    Прочие источники внешнего финансирования (расшифровать), в т.ч. лизинг</v>
          </cell>
        </row>
      </sheetData>
      <sheetData sheetId="3" refreshError="1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>
        <row r="5">
          <cell r="A5" t="str">
            <v xml:space="preserve">    Амортизация отчетного года</v>
          </cell>
        </row>
        <row r="6">
          <cell r="A6" t="str">
            <v xml:space="preserve">    Неиспользованная амортизация прошлых лет</v>
          </cell>
        </row>
        <row r="7">
          <cell r="A7" t="str">
            <v xml:space="preserve">  Неиспользованная прибыль прошлых лет</v>
          </cell>
        </row>
        <row r="8">
          <cell r="A8" t="str">
            <v xml:space="preserve">    Реновация, включенная РЭК в тариф (прибыль на развитие производства)</v>
          </cell>
        </row>
        <row r="9">
          <cell r="A9" t="str">
            <v xml:space="preserve">    Реализация профильных внеоборотных активов</v>
          </cell>
        </row>
        <row r="10">
          <cell r="A10" t="str">
            <v xml:space="preserve">    Реализация непрофильных внеобротных активов</v>
          </cell>
        </row>
        <row r="11">
          <cell r="A11" t="str">
            <v xml:space="preserve">    Плата за технологическое присоединенние</v>
          </cell>
        </row>
        <row r="12">
          <cell r="A12" t="str">
            <v xml:space="preserve"> Прочие собственные источники, в т.ч.продажа акций</v>
          </cell>
        </row>
        <row r="13">
          <cell r="A13" t="str">
            <v xml:space="preserve">    Использование банковских кредитов для осуществления капитальных вложений</v>
          </cell>
        </row>
        <row r="14">
          <cell r="A14" t="str">
            <v xml:space="preserve">    Облигационные займы</v>
          </cell>
        </row>
        <row r="15">
          <cell r="A15" t="str">
            <v xml:space="preserve">    Корпоративн.займы,в т.ч.от ОАО "Холдинг МРСК"</v>
          </cell>
        </row>
        <row r="16">
          <cell r="A16" t="str">
            <v xml:space="preserve">    Прочие заемные средства</v>
          </cell>
        </row>
        <row r="17">
          <cell r="A17" t="str">
            <v xml:space="preserve">  Средства от продажи векселей</v>
          </cell>
        </row>
        <row r="18">
          <cell r="A18" t="str">
            <v xml:space="preserve">    Целевые инвестиционные средства ОАО "Холдинг МРСК"</v>
          </cell>
        </row>
        <row r="19">
          <cell r="A19" t="str">
            <v xml:space="preserve">    Средства федерального бюджета</v>
          </cell>
        </row>
        <row r="20">
          <cell r="A20" t="str">
            <v xml:space="preserve">    Средства местных и региональных бюджетов</v>
          </cell>
        </row>
        <row r="21">
          <cell r="A21" t="str">
            <v xml:space="preserve">  Плата за технологическое присоединение</v>
          </cell>
        </row>
        <row r="22">
          <cell r="A22" t="str">
            <v xml:space="preserve">    Долевое участие в строительстве за счет прочих источников</v>
          </cell>
        </row>
        <row r="23">
          <cell r="A23" t="str">
            <v xml:space="preserve">    Прочие источники внешнего финансирования (расшифровать), в т.ч. лизинг</v>
          </cell>
        </row>
        <row r="24">
          <cell r="A24" t="str">
            <v xml:space="preserve"> Себестоимость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рректировка ГПЗ 2011"/>
      <sheetName val="ГПЗ 2012"/>
      <sheetName val="Лист2"/>
      <sheetName val="Лист3"/>
      <sheetName val="Лист4"/>
      <sheetName val="Лист5"/>
      <sheetName val="Лист6"/>
      <sheetName val="Лист7"/>
      <sheetName val="Лист8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A3" t="str">
            <v xml:space="preserve">ОК </v>
          </cell>
        </row>
        <row r="4">
          <cell r="A4" t="str">
            <v>ЗК</v>
          </cell>
        </row>
        <row r="5">
          <cell r="A5" t="str">
            <v xml:space="preserve">ОЗЦ </v>
          </cell>
        </row>
        <row r="6">
          <cell r="A6" t="str">
            <v>ЗЗЦ</v>
          </cell>
        </row>
        <row r="7">
          <cell r="A7" t="str">
            <v>ОЗП</v>
          </cell>
        </row>
        <row r="8">
          <cell r="A8" t="str">
            <v>ЗЗП</v>
          </cell>
        </row>
        <row r="9">
          <cell r="A9" t="str">
            <v>ОКП</v>
          </cell>
        </row>
        <row r="10">
          <cell r="A10" t="str">
            <v>ЗКП</v>
          </cell>
        </row>
        <row r="11">
          <cell r="A11" t="str">
            <v>ЕИ</v>
          </cell>
        </row>
        <row r="12">
          <cell r="A12" t="str">
            <v xml:space="preserve">ЕИ(по результат.несостоявшихся открытых процедур) </v>
          </cell>
        </row>
        <row r="13">
          <cell r="A13" t="str">
            <v>Аукцион</v>
          </cell>
        </row>
        <row r="14">
          <cell r="A14" t="str">
            <v>НЗ</v>
          </cell>
        </row>
        <row r="15">
          <cell r="A15" t="str">
            <v>Закупка по рез. ОКП</v>
          </cell>
        </row>
      </sheetData>
      <sheetData sheetId="7"/>
      <sheetData sheetId="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ТЭиР"/>
      <sheetName val="Лист2"/>
      <sheetName val="Лист3"/>
      <sheetName val="Лист4"/>
      <sheetName val="Лист5"/>
      <sheetName val="Лист6"/>
      <sheetName val="Лист7"/>
      <sheetName val="СМиИ"/>
      <sheetName val="СМиТ"/>
      <sheetName val="СРЗиА"/>
      <sheetName val="СДиКИ"/>
      <sheetName val="СЭЗиС"/>
      <sheetName val="АХО"/>
      <sheetName val="УС"/>
      <sheetName val="СМИ"/>
      <sheetName val="Охрана"/>
      <sheetName val="УАСТУ"/>
      <sheetName val="СПКиОТ"/>
      <sheetName val="Анализ"/>
    </sheetNames>
    <sheetDataSet>
      <sheetData sheetId="0"/>
      <sheetData sheetId="1"/>
      <sheetData sheetId="2"/>
      <sheetData sheetId="3"/>
      <sheetData sheetId="4"/>
      <sheetData sheetId="5">
        <row r="3">
          <cell r="A3" t="str">
            <v xml:space="preserve">ОК </v>
          </cell>
        </row>
        <row r="4">
          <cell r="A4" t="str">
            <v>ЗК</v>
          </cell>
        </row>
        <row r="5">
          <cell r="A5" t="str">
            <v xml:space="preserve">ОЗЦ </v>
          </cell>
        </row>
        <row r="6">
          <cell r="A6" t="str">
            <v>ЗЗЦ</v>
          </cell>
        </row>
        <row r="7">
          <cell r="A7" t="str">
            <v>ОЗП</v>
          </cell>
        </row>
        <row r="8">
          <cell r="A8" t="str">
            <v>ЗЗП</v>
          </cell>
        </row>
        <row r="9">
          <cell r="A9" t="str">
            <v>ОКП</v>
          </cell>
        </row>
        <row r="10">
          <cell r="A10" t="str">
            <v>ЗКП</v>
          </cell>
        </row>
        <row r="11">
          <cell r="A11" t="str">
            <v>ЕИ</v>
          </cell>
        </row>
        <row r="12">
          <cell r="A12" t="str">
            <v xml:space="preserve">ЕИ(по результат.несостоявшихся открытых процедур) </v>
          </cell>
        </row>
        <row r="16">
          <cell r="A16" t="str">
            <v>Аукцион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107"/>
  <sheetViews>
    <sheetView showGridLines="0" tabSelected="1" zoomScale="70" zoomScaleNormal="70" workbookViewId="0">
      <selection activeCell="L13" sqref="L13"/>
    </sheetView>
  </sheetViews>
  <sheetFormatPr defaultColWidth="9.140625" defaultRowHeight="15" outlineLevelRow="1" outlineLevelCol="1"/>
  <cols>
    <col min="1" max="1" width="7" style="2" customWidth="1"/>
    <col min="2" max="2" width="8.85546875" style="2" customWidth="1"/>
    <col min="3" max="3" width="10" style="4" customWidth="1"/>
    <col min="4" max="4" width="38.140625" style="5" customWidth="1" collapsed="1"/>
    <col min="5" max="5" width="34.28515625" style="5" customWidth="1" outlineLevel="1"/>
    <col min="6" max="6" width="9.85546875" style="2" customWidth="1" outlineLevel="1"/>
    <col min="7" max="7" width="8.85546875" style="2" customWidth="1" outlineLevel="1"/>
    <col min="8" max="8" width="20.5703125" style="2" customWidth="1" outlineLevel="1"/>
    <col min="9" max="9" width="18" style="2" customWidth="1" outlineLevel="1"/>
    <col min="10" max="10" width="26.85546875" style="5" customWidth="1"/>
    <col min="11" max="11" width="23.140625" style="6" customWidth="1"/>
    <col min="12" max="12" width="18.7109375" style="2" customWidth="1"/>
    <col min="13" max="13" width="21.5703125" style="2" customWidth="1"/>
    <col min="14" max="14" width="18.42578125" style="2" customWidth="1"/>
    <col min="15" max="15" width="11.85546875" style="2" customWidth="1" outlineLevel="1"/>
    <col min="16" max="16" width="12.140625" style="2" customWidth="1"/>
    <col min="17" max="17" width="18.42578125" style="1" customWidth="1"/>
    <col min="18" max="18" width="16.28515625" style="1" customWidth="1"/>
    <col min="19" max="19" width="32.140625" style="1" customWidth="1"/>
    <col min="20" max="20" width="19.140625" style="1" customWidth="1"/>
    <col min="21" max="21" width="12.7109375" style="1" customWidth="1"/>
    <col min="22" max="16384" width="9.140625" style="1"/>
  </cols>
  <sheetData>
    <row r="1" spans="1:19" s="89" customFormat="1" ht="15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</row>
    <row r="2" spans="1:19" s="89" customFormat="1" ht="15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</row>
    <row r="3" spans="1:19" ht="42" customHeight="1">
      <c r="A3" s="92" t="s">
        <v>267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</row>
    <row r="4" spans="1:19" ht="16.5" customHeight="1"/>
    <row r="5" spans="1:19" outlineLevel="1">
      <c r="H5" s="2" t="s">
        <v>2</v>
      </c>
    </row>
    <row r="6" spans="1:19" ht="27" outlineLevel="1">
      <c r="H6" s="2" t="s">
        <v>3</v>
      </c>
      <c r="M6" s="63"/>
    </row>
    <row r="7" spans="1:19" ht="15.75" outlineLevel="1">
      <c r="H7" s="43" t="s">
        <v>46</v>
      </c>
    </row>
    <row r="8" spans="1:19" outlineLevel="1"/>
    <row r="9" spans="1:19" outlineLevel="1">
      <c r="A9" s="78" t="s">
        <v>4</v>
      </c>
      <c r="B9" s="79"/>
      <c r="C9" s="78"/>
      <c r="D9" s="78" t="s">
        <v>11</v>
      </c>
      <c r="E9" s="78"/>
      <c r="F9" s="79"/>
      <c r="G9" s="7"/>
      <c r="H9" s="7"/>
      <c r="I9" s="7"/>
      <c r="J9" s="8"/>
      <c r="K9" s="9"/>
      <c r="L9" s="7"/>
      <c r="M9" s="7"/>
      <c r="N9" s="7"/>
      <c r="O9" s="7"/>
    </row>
    <row r="10" spans="1:19" outlineLevel="1">
      <c r="A10" s="78" t="s">
        <v>5</v>
      </c>
      <c r="B10" s="79"/>
      <c r="C10" s="78"/>
      <c r="D10" s="78" t="s">
        <v>47</v>
      </c>
      <c r="E10" s="78"/>
      <c r="F10" s="79"/>
      <c r="G10" s="7"/>
      <c r="H10" s="7"/>
      <c r="I10" s="7"/>
      <c r="J10" s="8"/>
      <c r="K10" s="9"/>
      <c r="L10" s="7"/>
      <c r="M10" s="7"/>
      <c r="N10" s="7"/>
      <c r="O10" s="7"/>
    </row>
    <row r="11" spans="1:19" outlineLevel="1">
      <c r="A11" s="78" t="s">
        <v>6</v>
      </c>
      <c r="B11" s="79"/>
      <c r="C11" s="78"/>
      <c r="D11" s="78" t="s">
        <v>12</v>
      </c>
      <c r="E11" s="78"/>
      <c r="F11" s="79"/>
      <c r="G11" s="7"/>
      <c r="H11" s="7"/>
      <c r="I11" s="7"/>
      <c r="J11" s="8"/>
      <c r="K11" s="9"/>
      <c r="L11" s="7"/>
      <c r="M11" s="7"/>
      <c r="N11" s="7"/>
      <c r="O11" s="7"/>
    </row>
    <row r="12" spans="1:19" outlineLevel="1">
      <c r="A12" s="78" t="s">
        <v>7</v>
      </c>
      <c r="B12" s="79"/>
      <c r="C12" s="78"/>
      <c r="D12" s="87" t="s">
        <v>28</v>
      </c>
      <c r="E12" s="87"/>
      <c r="F12" s="87"/>
      <c r="G12" s="7"/>
      <c r="H12" s="7"/>
      <c r="I12" s="7"/>
      <c r="J12" s="8"/>
      <c r="K12" s="9"/>
      <c r="L12" s="7"/>
      <c r="M12" s="7"/>
      <c r="N12" s="7"/>
      <c r="O12" s="7"/>
    </row>
    <row r="13" spans="1:19" outlineLevel="1">
      <c r="A13" s="78" t="s">
        <v>8</v>
      </c>
      <c r="B13" s="79"/>
      <c r="C13" s="78"/>
      <c r="D13" s="78">
        <v>4217084532</v>
      </c>
      <c r="E13" s="78"/>
      <c r="F13" s="79"/>
      <c r="G13" s="7"/>
      <c r="H13" s="7"/>
      <c r="I13" s="10"/>
      <c r="J13" s="8"/>
      <c r="K13" s="9"/>
      <c r="L13" s="7"/>
      <c r="M13" s="10"/>
      <c r="N13" s="7"/>
      <c r="O13" s="7"/>
    </row>
    <row r="14" spans="1:19" outlineLevel="1">
      <c r="A14" s="78" t="s">
        <v>9</v>
      </c>
      <c r="B14" s="79"/>
      <c r="C14" s="78"/>
      <c r="D14" s="78">
        <v>421701001</v>
      </c>
      <c r="E14" s="78"/>
      <c r="F14" s="79"/>
      <c r="G14" s="7"/>
      <c r="H14" s="7"/>
      <c r="I14" s="7"/>
      <c r="J14" s="8"/>
      <c r="K14" s="9"/>
      <c r="L14" s="7"/>
      <c r="M14" s="7"/>
      <c r="N14" s="7"/>
      <c r="O14" s="7"/>
    </row>
    <row r="15" spans="1:19" outlineLevel="1">
      <c r="A15" s="78" t="s">
        <v>10</v>
      </c>
      <c r="B15" s="79"/>
      <c r="C15" s="78"/>
      <c r="D15" s="78">
        <v>32431000000</v>
      </c>
      <c r="E15" s="78"/>
      <c r="F15" s="79"/>
      <c r="G15" s="7"/>
      <c r="H15" s="7"/>
      <c r="I15" s="7"/>
      <c r="J15" s="8"/>
      <c r="K15" s="9"/>
      <c r="L15" s="7"/>
      <c r="M15" s="7"/>
      <c r="N15" s="7"/>
      <c r="O15" s="7"/>
    </row>
    <row r="16" spans="1:19" ht="15.75" thickBot="1"/>
    <row r="17" spans="1:18" s="2" customFormat="1" ht="21" customHeight="1" thickBot="1">
      <c r="A17" s="67" t="s">
        <v>25</v>
      </c>
      <c r="B17" s="84" t="s">
        <v>27</v>
      </c>
      <c r="C17" s="67" t="s">
        <v>37</v>
      </c>
      <c r="D17" s="76" t="s">
        <v>18</v>
      </c>
      <c r="E17" s="77"/>
      <c r="F17" s="77"/>
      <c r="G17" s="77"/>
      <c r="H17" s="77"/>
      <c r="I17" s="77"/>
      <c r="J17" s="77"/>
      <c r="K17" s="77"/>
      <c r="L17" s="77"/>
      <c r="M17" s="83"/>
      <c r="N17" s="73" t="s">
        <v>0</v>
      </c>
      <c r="O17" s="70" t="s">
        <v>14</v>
      </c>
      <c r="P17" s="44"/>
    </row>
    <row r="18" spans="1:18" s="2" customFormat="1" ht="21" customHeight="1" thickBot="1">
      <c r="A18" s="68"/>
      <c r="B18" s="85"/>
      <c r="C18" s="68"/>
      <c r="D18" s="67" t="s">
        <v>19</v>
      </c>
      <c r="E18" s="67" t="s">
        <v>20</v>
      </c>
      <c r="F18" s="76" t="s">
        <v>21</v>
      </c>
      <c r="G18" s="83"/>
      <c r="H18" s="67" t="s">
        <v>22</v>
      </c>
      <c r="I18" s="76" t="s">
        <v>23</v>
      </c>
      <c r="J18" s="82"/>
      <c r="K18" s="80" t="s">
        <v>26</v>
      </c>
      <c r="L18" s="76" t="s">
        <v>24</v>
      </c>
      <c r="M18" s="77"/>
      <c r="N18" s="74"/>
      <c r="O18" s="71"/>
      <c r="P18" s="45"/>
    </row>
    <row r="19" spans="1:18" s="2" customFormat="1" ht="125.25" customHeight="1" thickBot="1">
      <c r="A19" s="69"/>
      <c r="B19" s="86"/>
      <c r="C19" s="69"/>
      <c r="D19" s="69"/>
      <c r="E19" s="69"/>
      <c r="F19" s="11" t="s">
        <v>13</v>
      </c>
      <c r="G19" s="50" t="s">
        <v>1</v>
      </c>
      <c r="H19" s="69"/>
      <c r="I19" s="11" t="s">
        <v>15</v>
      </c>
      <c r="J19" s="50" t="s">
        <v>1</v>
      </c>
      <c r="K19" s="81"/>
      <c r="L19" s="11" t="s">
        <v>16</v>
      </c>
      <c r="M19" s="47" t="s">
        <v>17</v>
      </c>
      <c r="N19" s="75"/>
      <c r="O19" s="72"/>
      <c r="P19" s="46" t="s">
        <v>29</v>
      </c>
    </row>
    <row r="20" spans="1:18" s="2" customFormat="1" ht="14.25" customHeight="1">
      <c r="A20" s="12">
        <v>1</v>
      </c>
      <c r="B20" s="13">
        <v>2</v>
      </c>
      <c r="C20" s="14">
        <v>3</v>
      </c>
      <c r="D20" s="13">
        <v>4</v>
      </c>
      <c r="E20" s="13">
        <v>5</v>
      </c>
      <c r="F20" s="15">
        <v>6</v>
      </c>
      <c r="G20" s="13">
        <v>7</v>
      </c>
      <c r="H20" s="13">
        <v>8</v>
      </c>
      <c r="I20" s="15">
        <v>9</v>
      </c>
      <c r="J20" s="13">
        <v>10</v>
      </c>
      <c r="K20" s="13">
        <v>11</v>
      </c>
      <c r="L20" s="15">
        <v>12</v>
      </c>
      <c r="M20" s="13">
        <v>13</v>
      </c>
      <c r="N20" s="15" t="s">
        <v>45</v>
      </c>
      <c r="O20" s="13">
        <v>15</v>
      </c>
      <c r="P20" s="15">
        <v>16</v>
      </c>
    </row>
    <row r="21" spans="1:18" s="3" customFormat="1" ht="45">
      <c r="A21" s="12">
        <v>1</v>
      </c>
      <c r="B21" s="49" t="s">
        <v>48</v>
      </c>
      <c r="C21" s="25" t="s">
        <v>49</v>
      </c>
      <c r="D21" s="51" t="s">
        <v>50</v>
      </c>
      <c r="E21" s="48" t="s">
        <v>51</v>
      </c>
      <c r="F21" s="26" t="s">
        <v>52</v>
      </c>
      <c r="G21" s="49" t="s">
        <v>53</v>
      </c>
      <c r="H21" s="49" t="s">
        <v>54</v>
      </c>
      <c r="I21" s="25" t="s">
        <v>55</v>
      </c>
      <c r="J21" s="48" t="s">
        <v>56</v>
      </c>
      <c r="K21" s="27">
        <v>325867.08</v>
      </c>
      <c r="L21" s="30">
        <v>44562</v>
      </c>
      <c r="M21" s="52">
        <v>44896</v>
      </c>
      <c r="N21" s="49" t="s">
        <v>57</v>
      </c>
      <c r="O21" s="53" t="s">
        <v>58</v>
      </c>
      <c r="P21" s="49" t="s">
        <v>58</v>
      </c>
    </row>
    <row r="22" spans="1:18" s="3" customFormat="1" ht="45">
      <c r="A22" s="12">
        <v>2</v>
      </c>
      <c r="B22" s="49" t="s">
        <v>48</v>
      </c>
      <c r="C22" s="25" t="s">
        <v>49</v>
      </c>
      <c r="D22" s="51" t="s">
        <v>50</v>
      </c>
      <c r="E22" s="48" t="s">
        <v>51</v>
      </c>
      <c r="F22" s="26" t="s">
        <v>52</v>
      </c>
      <c r="G22" s="49" t="s">
        <v>53</v>
      </c>
      <c r="H22" s="49" t="s">
        <v>54</v>
      </c>
      <c r="I22" s="25" t="s">
        <v>55</v>
      </c>
      <c r="J22" s="48" t="s">
        <v>56</v>
      </c>
      <c r="K22" s="27">
        <v>684850.44</v>
      </c>
      <c r="L22" s="52">
        <v>44562</v>
      </c>
      <c r="M22" s="52">
        <v>44896</v>
      </c>
      <c r="N22" s="49" t="s">
        <v>57</v>
      </c>
      <c r="O22" s="49" t="s">
        <v>58</v>
      </c>
      <c r="P22" s="49" t="s">
        <v>58</v>
      </c>
    </row>
    <row r="23" spans="1:18" s="3" customFormat="1" ht="60">
      <c r="A23" s="12">
        <v>3</v>
      </c>
      <c r="B23" s="49" t="s">
        <v>103</v>
      </c>
      <c r="C23" s="49" t="s">
        <v>103</v>
      </c>
      <c r="D23" s="54" t="s">
        <v>142</v>
      </c>
      <c r="E23" s="54" t="s">
        <v>143</v>
      </c>
      <c r="F23" s="53">
        <v>55</v>
      </c>
      <c r="G23" s="49" t="s">
        <v>63</v>
      </c>
      <c r="H23" s="49" t="s">
        <v>64</v>
      </c>
      <c r="I23" s="49">
        <v>65476000000</v>
      </c>
      <c r="J23" s="54" t="s">
        <v>144</v>
      </c>
      <c r="K23" s="55">
        <v>1060455.6000000001</v>
      </c>
      <c r="L23" s="52">
        <v>44593</v>
      </c>
      <c r="M23" s="30">
        <v>44926</v>
      </c>
      <c r="N23" s="49" t="s">
        <v>97</v>
      </c>
      <c r="O23" s="49" t="s">
        <v>58</v>
      </c>
      <c r="P23" s="49" t="s">
        <v>58</v>
      </c>
      <c r="R23" s="2"/>
    </row>
    <row r="24" spans="1:18" s="3" customFormat="1" ht="60">
      <c r="A24" s="12">
        <v>4</v>
      </c>
      <c r="B24" s="49" t="s">
        <v>75</v>
      </c>
      <c r="C24" s="25" t="s">
        <v>76</v>
      </c>
      <c r="D24" s="48" t="s">
        <v>77</v>
      </c>
      <c r="E24" s="48" t="s">
        <v>70</v>
      </c>
      <c r="F24" s="26" t="s">
        <v>71</v>
      </c>
      <c r="G24" s="49" t="s">
        <v>63</v>
      </c>
      <c r="H24" s="49" t="s">
        <v>64</v>
      </c>
      <c r="I24" s="25" t="s">
        <v>153</v>
      </c>
      <c r="J24" s="48" t="s">
        <v>154</v>
      </c>
      <c r="K24" s="27">
        <v>525600</v>
      </c>
      <c r="L24" s="52">
        <v>44562</v>
      </c>
      <c r="M24" s="52">
        <v>44986</v>
      </c>
      <c r="N24" s="49" t="s">
        <v>79</v>
      </c>
      <c r="O24" s="53" t="s">
        <v>74</v>
      </c>
      <c r="P24" s="53" t="s">
        <v>74</v>
      </c>
      <c r="R24" s="2"/>
    </row>
    <row r="25" spans="1:18" s="3" customFormat="1" ht="75">
      <c r="A25" s="12">
        <v>5</v>
      </c>
      <c r="B25" s="49" t="s">
        <v>210</v>
      </c>
      <c r="C25" s="25" t="s">
        <v>211</v>
      </c>
      <c r="D25" s="48" t="s">
        <v>212</v>
      </c>
      <c r="E25" s="48" t="s">
        <v>70</v>
      </c>
      <c r="F25" s="26" t="s">
        <v>71</v>
      </c>
      <c r="G25" s="49" t="s">
        <v>63</v>
      </c>
      <c r="H25" s="49" t="s">
        <v>213</v>
      </c>
      <c r="I25" s="25" t="s">
        <v>214</v>
      </c>
      <c r="J25" s="48" t="s">
        <v>66</v>
      </c>
      <c r="K25" s="27">
        <f>280971.9*1.2</f>
        <v>337166.28</v>
      </c>
      <c r="L25" s="30">
        <v>44563</v>
      </c>
      <c r="M25" s="52">
        <v>44896</v>
      </c>
      <c r="N25" s="49" t="s">
        <v>79</v>
      </c>
      <c r="O25" s="49" t="s">
        <v>74</v>
      </c>
      <c r="P25" s="49" t="s">
        <v>74</v>
      </c>
    </row>
    <row r="26" spans="1:18" s="3" customFormat="1" ht="105">
      <c r="A26" s="12">
        <v>6</v>
      </c>
      <c r="B26" s="49" t="s">
        <v>175</v>
      </c>
      <c r="C26" s="25" t="s">
        <v>176</v>
      </c>
      <c r="D26" s="48" t="s">
        <v>177</v>
      </c>
      <c r="E26" s="48" t="s">
        <v>70</v>
      </c>
      <c r="F26" s="26" t="s">
        <v>71</v>
      </c>
      <c r="G26" s="49" t="s">
        <v>63</v>
      </c>
      <c r="H26" s="49" t="s">
        <v>70</v>
      </c>
      <c r="I26" s="25" t="s">
        <v>55</v>
      </c>
      <c r="J26" s="48" t="s">
        <v>86</v>
      </c>
      <c r="K26" s="55">
        <v>253891.71599999999</v>
      </c>
      <c r="L26" s="30">
        <v>44607</v>
      </c>
      <c r="M26" s="30">
        <v>44743</v>
      </c>
      <c r="N26" s="49" t="s">
        <v>79</v>
      </c>
      <c r="O26" s="53" t="s">
        <v>74</v>
      </c>
      <c r="P26" s="49" t="s">
        <v>74</v>
      </c>
    </row>
    <row r="27" spans="1:18" s="3" customFormat="1" ht="105">
      <c r="A27" s="12">
        <v>7</v>
      </c>
      <c r="B27" s="49" t="s">
        <v>145</v>
      </c>
      <c r="C27" s="25" t="s">
        <v>146</v>
      </c>
      <c r="D27" s="48" t="s">
        <v>149</v>
      </c>
      <c r="E27" s="48" t="s">
        <v>148</v>
      </c>
      <c r="F27" s="26" t="s">
        <v>122</v>
      </c>
      <c r="G27" s="49" t="s">
        <v>63</v>
      </c>
      <c r="H27" s="49" t="s">
        <v>85</v>
      </c>
      <c r="I27" s="25" t="s">
        <v>65</v>
      </c>
      <c r="J27" s="48" t="s">
        <v>66</v>
      </c>
      <c r="K27" s="27">
        <f>142855*1000*1.2</f>
        <v>171426000</v>
      </c>
      <c r="L27" s="52">
        <v>44586</v>
      </c>
      <c r="M27" s="52">
        <v>44920</v>
      </c>
      <c r="N27" s="49" t="s">
        <v>97</v>
      </c>
      <c r="O27" s="49" t="s">
        <v>58</v>
      </c>
      <c r="P27" s="49" t="s">
        <v>58</v>
      </c>
    </row>
    <row r="28" spans="1:18" s="3" customFormat="1" ht="105">
      <c r="A28" s="12">
        <v>8</v>
      </c>
      <c r="B28" s="49" t="s">
        <v>150</v>
      </c>
      <c r="C28" s="25" t="s">
        <v>151</v>
      </c>
      <c r="D28" s="48" t="s">
        <v>162</v>
      </c>
      <c r="E28" s="48" t="s">
        <v>148</v>
      </c>
      <c r="F28" s="26" t="s">
        <v>163</v>
      </c>
      <c r="G28" s="49" t="s">
        <v>63</v>
      </c>
      <c r="H28" s="49" t="s">
        <v>85</v>
      </c>
      <c r="I28" s="25" t="s">
        <v>65</v>
      </c>
      <c r="J28" s="48" t="s">
        <v>66</v>
      </c>
      <c r="K28" s="27">
        <v>3384331.2</v>
      </c>
      <c r="L28" s="52">
        <v>44586</v>
      </c>
      <c r="M28" s="52">
        <v>44890</v>
      </c>
      <c r="N28" s="49" t="s">
        <v>97</v>
      </c>
      <c r="O28" s="53" t="s">
        <v>58</v>
      </c>
      <c r="P28" s="49" t="s">
        <v>58</v>
      </c>
    </row>
    <row r="29" spans="1:18" ht="105">
      <c r="A29" s="12">
        <v>9</v>
      </c>
      <c r="B29" s="49">
        <v>43</v>
      </c>
      <c r="C29" s="25" t="s">
        <v>164</v>
      </c>
      <c r="D29" s="51" t="s">
        <v>167</v>
      </c>
      <c r="E29" s="48" t="s">
        <v>148</v>
      </c>
      <c r="F29" s="26" t="s">
        <v>157</v>
      </c>
      <c r="G29" s="49" t="s">
        <v>63</v>
      </c>
      <c r="H29" s="49" t="s">
        <v>85</v>
      </c>
      <c r="I29" s="25" t="s">
        <v>65</v>
      </c>
      <c r="J29" s="48" t="s">
        <v>66</v>
      </c>
      <c r="K29" s="27">
        <f>1672.7*1.2*1000</f>
        <v>2007240</v>
      </c>
      <c r="L29" s="52">
        <v>44586</v>
      </c>
      <c r="M29" s="52">
        <v>44803</v>
      </c>
      <c r="N29" s="49" t="s">
        <v>97</v>
      </c>
      <c r="O29" s="53" t="s">
        <v>58</v>
      </c>
      <c r="P29" s="49" t="s">
        <v>58</v>
      </c>
    </row>
    <row r="30" spans="1:18" ht="105">
      <c r="A30" s="12">
        <v>10</v>
      </c>
      <c r="B30" s="49">
        <v>43</v>
      </c>
      <c r="C30" s="25" t="s">
        <v>164</v>
      </c>
      <c r="D30" s="48" t="s">
        <v>169</v>
      </c>
      <c r="E30" s="48" t="s">
        <v>148</v>
      </c>
      <c r="F30" s="26" t="s">
        <v>161</v>
      </c>
      <c r="G30" s="49" t="s">
        <v>63</v>
      </c>
      <c r="H30" s="49" t="s">
        <v>85</v>
      </c>
      <c r="I30" s="25" t="s">
        <v>65</v>
      </c>
      <c r="J30" s="48" t="s">
        <v>66</v>
      </c>
      <c r="K30" s="31">
        <f>5422.603*1.2*1000</f>
        <v>6507123.5999999996</v>
      </c>
      <c r="L30" s="52">
        <v>44586</v>
      </c>
      <c r="M30" s="52">
        <v>44788</v>
      </c>
      <c r="N30" s="49" t="s">
        <v>97</v>
      </c>
      <c r="O30" s="53" t="s">
        <v>58</v>
      </c>
      <c r="P30" s="49" t="s">
        <v>58</v>
      </c>
    </row>
    <row r="31" spans="1:18" s="3" customFormat="1" ht="105">
      <c r="A31" s="12">
        <v>11</v>
      </c>
      <c r="B31" s="49">
        <v>43</v>
      </c>
      <c r="C31" s="25" t="s">
        <v>164</v>
      </c>
      <c r="D31" s="48" t="s">
        <v>170</v>
      </c>
      <c r="E31" s="48" t="s">
        <v>148</v>
      </c>
      <c r="F31" s="26" t="s">
        <v>163</v>
      </c>
      <c r="G31" s="49" t="s">
        <v>63</v>
      </c>
      <c r="H31" s="49" t="s">
        <v>85</v>
      </c>
      <c r="I31" s="25" t="s">
        <v>65</v>
      </c>
      <c r="J31" s="48" t="s">
        <v>66</v>
      </c>
      <c r="K31" s="27">
        <f>4108.0593*1.2*1000</f>
        <v>4929671.16</v>
      </c>
      <c r="L31" s="52">
        <v>44586</v>
      </c>
      <c r="M31" s="52">
        <v>44819</v>
      </c>
      <c r="N31" s="49" t="s">
        <v>97</v>
      </c>
      <c r="O31" s="53" t="s">
        <v>58</v>
      </c>
      <c r="P31" s="49" t="s">
        <v>58</v>
      </c>
    </row>
    <row r="32" spans="1:18" s="3" customFormat="1" ht="60">
      <c r="A32" s="12">
        <v>12</v>
      </c>
      <c r="B32" s="49">
        <v>17</v>
      </c>
      <c r="C32" s="25" t="s">
        <v>115</v>
      </c>
      <c r="D32" s="48" t="s">
        <v>116</v>
      </c>
      <c r="E32" s="48" t="s">
        <v>70</v>
      </c>
      <c r="F32" s="26" t="s">
        <v>122</v>
      </c>
      <c r="G32" s="49" t="s">
        <v>63</v>
      </c>
      <c r="H32" s="49" t="s">
        <v>85</v>
      </c>
      <c r="I32" s="25" t="s">
        <v>72</v>
      </c>
      <c r="J32" s="48" t="s">
        <v>66</v>
      </c>
      <c r="K32" s="27">
        <v>221517.84</v>
      </c>
      <c r="L32" s="30">
        <v>44586</v>
      </c>
      <c r="M32" s="52">
        <v>44835</v>
      </c>
      <c r="N32" s="49" t="s">
        <v>79</v>
      </c>
      <c r="O32" s="53" t="s">
        <v>74</v>
      </c>
      <c r="P32" s="49" t="s">
        <v>74</v>
      </c>
    </row>
    <row r="33" spans="1:16" s="3" customFormat="1" ht="105">
      <c r="A33" s="12">
        <v>13</v>
      </c>
      <c r="B33" s="49" t="s">
        <v>150</v>
      </c>
      <c r="C33" s="25" t="s">
        <v>260</v>
      </c>
      <c r="D33" s="48" t="s">
        <v>152</v>
      </c>
      <c r="E33" s="48" t="s">
        <v>148</v>
      </c>
      <c r="F33" s="26" t="s">
        <v>71</v>
      </c>
      <c r="G33" s="49" t="s">
        <v>63</v>
      </c>
      <c r="H33" s="49" t="s">
        <v>85</v>
      </c>
      <c r="I33" s="25" t="s">
        <v>153</v>
      </c>
      <c r="J33" s="48" t="s">
        <v>154</v>
      </c>
      <c r="K33" s="27">
        <f>10035*1.2*1000</f>
        <v>12042000</v>
      </c>
      <c r="L33" s="52">
        <v>44586</v>
      </c>
      <c r="M33" s="52">
        <v>44824</v>
      </c>
      <c r="N33" s="49" t="s">
        <v>79</v>
      </c>
      <c r="O33" s="53" t="s">
        <v>74</v>
      </c>
      <c r="P33" s="49" t="s">
        <v>74</v>
      </c>
    </row>
    <row r="34" spans="1:16" s="3" customFormat="1" ht="75">
      <c r="A34" s="12">
        <v>14</v>
      </c>
      <c r="B34" s="49" t="s">
        <v>105</v>
      </c>
      <c r="C34" s="25" t="s">
        <v>106</v>
      </c>
      <c r="D34" s="48" t="s">
        <v>107</v>
      </c>
      <c r="E34" s="48" t="s">
        <v>62</v>
      </c>
      <c r="F34" s="26" t="s">
        <v>71</v>
      </c>
      <c r="G34" s="49" t="s">
        <v>63</v>
      </c>
      <c r="H34" s="49" t="s">
        <v>64</v>
      </c>
      <c r="I34" s="25" t="s">
        <v>108</v>
      </c>
      <c r="J34" s="48" t="s">
        <v>66</v>
      </c>
      <c r="K34" s="27">
        <v>2398483.8607958802</v>
      </c>
      <c r="L34" s="30">
        <v>44593</v>
      </c>
      <c r="M34" s="52">
        <v>44896</v>
      </c>
      <c r="N34" s="49" t="s">
        <v>57</v>
      </c>
      <c r="O34" s="49" t="s">
        <v>58</v>
      </c>
      <c r="P34" s="49" t="s">
        <v>58</v>
      </c>
    </row>
    <row r="35" spans="1:16" s="3" customFormat="1" ht="75">
      <c r="A35" s="12">
        <v>15</v>
      </c>
      <c r="B35" s="49" t="s">
        <v>105</v>
      </c>
      <c r="C35" s="25" t="s">
        <v>106</v>
      </c>
      <c r="D35" s="48" t="s">
        <v>137</v>
      </c>
      <c r="E35" s="48" t="s">
        <v>62</v>
      </c>
      <c r="F35" s="26" t="s">
        <v>71</v>
      </c>
      <c r="G35" s="49" t="s">
        <v>138</v>
      </c>
      <c r="H35" s="49" t="s">
        <v>134</v>
      </c>
      <c r="I35" s="25" t="s">
        <v>139</v>
      </c>
      <c r="J35" s="48" t="s">
        <v>140</v>
      </c>
      <c r="K35" s="27">
        <v>1954900</v>
      </c>
      <c r="L35" s="52">
        <v>44593</v>
      </c>
      <c r="M35" s="52">
        <v>44926</v>
      </c>
      <c r="N35" s="49" t="s">
        <v>141</v>
      </c>
      <c r="O35" s="49" t="s">
        <v>58</v>
      </c>
      <c r="P35" s="49" t="s">
        <v>58</v>
      </c>
    </row>
    <row r="36" spans="1:16" s="3" customFormat="1" ht="90">
      <c r="A36" s="12">
        <v>16</v>
      </c>
      <c r="B36" s="49" t="s">
        <v>92</v>
      </c>
      <c r="C36" s="25" t="s">
        <v>93</v>
      </c>
      <c r="D36" s="48" t="s">
        <v>94</v>
      </c>
      <c r="E36" s="48" t="s">
        <v>95</v>
      </c>
      <c r="F36" s="26" t="s">
        <v>71</v>
      </c>
      <c r="G36" s="49" t="s">
        <v>63</v>
      </c>
      <c r="H36" s="49" t="s">
        <v>96</v>
      </c>
      <c r="I36" s="25" t="s">
        <v>65</v>
      </c>
      <c r="J36" s="48" t="s">
        <v>66</v>
      </c>
      <c r="K36" s="27">
        <v>3467249.45</v>
      </c>
      <c r="L36" s="52">
        <v>44593</v>
      </c>
      <c r="M36" s="52">
        <v>44835</v>
      </c>
      <c r="N36" s="49" t="s">
        <v>97</v>
      </c>
      <c r="O36" s="49" t="s">
        <v>58</v>
      </c>
      <c r="P36" s="49" t="s">
        <v>58</v>
      </c>
    </row>
    <row r="37" spans="1:16" s="3" customFormat="1" ht="60">
      <c r="A37" s="12">
        <v>17</v>
      </c>
      <c r="B37" s="49" t="s">
        <v>75</v>
      </c>
      <c r="C37" s="25" t="s">
        <v>76</v>
      </c>
      <c r="D37" s="48" t="s">
        <v>80</v>
      </c>
      <c r="E37" s="48" t="s">
        <v>70</v>
      </c>
      <c r="F37" s="26" t="s">
        <v>71</v>
      </c>
      <c r="G37" s="49" t="s">
        <v>63</v>
      </c>
      <c r="H37" s="49" t="s">
        <v>64</v>
      </c>
      <c r="I37" s="25" t="s">
        <v>72</v>
      </c>
      <c r="J37" s="48" t="s">
        <v>66</v>
      </c>
      <c r="K37" s="27">
        <f>1809.12*1000</f>
        <v>1809120</v>
      </c>
      <c r="L37" s="52">
        <v>44593</v>
      </c>
      <c r="M37" s="52">
        <v>44986</v>
      </c>
      <c r="N37" s="49" t="s">
        <v>79</v>
      </c>
      <c r="O37" s="53" t="s">
        <v>74</v>
      </c>
      <c r="P37" s="53" t="s">
        <v>74</v>
      </c>
    </row>
    <row r="38" spans="1:16" s="3" customFormat="1" ht="60">
      <c r="A38" s="12">
        <v>18</v>
      </c>
      <c r="B38" s="49" t="s">
        <v>75</v>
      </c>
      <c r="C38" s="25" t="s">
        <v>76</v>
      </c>
      <c r="D38" s="48" t="s">
        <v>81</v>
      </c>
      <c r="E38" s="48" t="s">
        <v>70</v>
      </c>
      <c r="F38" s="26" t="s">
        <v>71</v>
      </c>
      <c r="G38" s="49" t="s">
        <v>63</v>
      </c>
      <c r="H38" s="49" t="s">
        <v>64</v>
      </c>
      <c r="I38" s="25" t="s">
        <v>72</v>
      </c>
      <c r="J38" s="48" t="s">
        <v>66</v>
      </c>
      <c r="K38" s="27">
        <v>1556400</v>
      </c>
      <c r="L38" s="52">
        <v>44593</v>
      </c>
      <c r="M38" s="52">
        <v>44621</v>
      </c>
      <c r="N38" s="49" t="s">
        <v>79</v>
      </c>
      <c r="O38" s="53" t="s">
        <v>74</v>
      </c>
      <c r="P38" s="53" t="s">
        <v>74</v>
      </c>
    </row>
    <row r="39" spans="1:16" s="3" customFormat="1" ht="60">
      <c r="A39" s="12">
        <v>19</v>
      </c>
      <c r="B39" s="49" t="s">
        <v>178</v>
      </c>
      <c r="C39" s="25" t="s">
        <v>179</v>
      </c>
      <c r="D39" s="48" t="s">
        <v>180</v>
      </c>
      <c r="E39" s="48" t="s">
        <v>70</v>
      </c>
      <c r="F39" s="26" t="s">
        <v>71</v>
      </c>
      <c r="G39" s="49" t="s">
        <v>63</v>
      </c>
      <c r="H39" s="49" t="s">
        <v>85</v>
      </c>
      <c r="I39" s="25" t="s">
        <v>55</v>
      </c>
      <c r="J39" s="48" t="s">
        <v>181</v>
      </c>
      <c r="K39" s="55">
        <v>263149.220338983</v>
      </c>
      <c r="L39" s="30">
        <v>44593</v>
      </c>
      <c r="M39" s="30">
        <v>44652</v>
      </c>
      <c r="N39" s="49" t="s">
        <v>79</v>
      </c>
      <c r="O39" s="53" t="s">
        <v>74</v>
      </c>
      <c r="P39" s="49" t="s">
        <v>74</v>
      </c>
    </row>
    <row r="40" spans="1:16" s="3" customFormat="1" ht="105">
      <c r="A40" s="12">
        <v>20</v>
      </c>
      <c r="B40" s="49" t="s">
        <v>182</v>
      </c>
      <c r="C40" s="25" t="s">
        <v>182</v>
      </c>
      <c r="D40" s="48" t="s">
        <v>183</v>
      </c>
      <c r="E40" s="48" t="s">
        <v>70</v>
      </c>
      <c r="F40" s="26" t="s">
        <v>184</v>
      </c>
      <c r="G40" s="49" t="s">
        <v>185</v>
      </c>
      <c r="H40" s="49" t="s">
        <v>70</v>
      </c>
      <c r="I40" s="25" t="s">
        <v>55</v>
      </c>
      <c r="J40" s="48" t="s">
        <v>181</v>
      </c>
      <c r="K40" s="55">
        <v>216951.6</v>
      </c>
      <c r="L40" s="30">
        <v>44593</v>
      </c>
      <c r="M40" s="30">
        <v>44713</v>
      </c>
      <c r="N40" s="49" t="s">
        <v>79</v>
      </c>
      <c r="O40" s="53" t="s">
        <v>74</v>
      </c>
      <c r="P40" s="49" t="s">
        <v>74</v>
      </c>
    </row>
    <row r="41" spans="1:16" s="3" customFormat="1" ht="45">
      <c r="A41" s="12">
        <v>21</v>
      </c>
      <c r="B41" s="49" t="s">
        <v>186</v>
      </c>
      <c r="C41" s="25" t="s">
        <v>259</v>
      </c>
      <c r="D41" s="48" t="s">
        <v>187</v>
      </c>
      <c r="E41" s="48" t="s">
        <v>119</v>
      </c>
      <c r="F41" s="26">
        <v>168</v>
      </c>
      <c r="G41" s="49" t="s">
        <v>185</v>
      </c>
      <c r="H41" s="49" t="s">
        <v>85</v>
      </c>
      <c r="I41" s="25" t="s">
        <v>188</v>
      </c>
      <c r="J41" s="48" t="s">
        <v>181</v>
      </c>
      <c r="K41" s="55">
        <v>349767.14399999997</v>
      </c>
      <c r="L41" s="30">
        <v>44593</v>
      </c>
      <c r="M41" s="30">
        <v>44652</v>
      </c>
      <c r="N41" s="49" t="s">
        <v>79</v>
      </c>
      <c r="O41" s="53" t="s">
        <v>74</v>
      </c>
      <c r="P41" s="49" t="s">
        <v>74</v>
      </c>
    </row>
    <row r="42" spans="1:16" s="3" customFormat="1" ht="75">
      <c r="A42" s="12">
        <v>22</v>
      </c>
      <c r="B42" s="49" t="s">
        <v>206</v>
      </c>
      <c r="C42" s="25" t="s">
        <v>260</v>
      </c>
      <c r="D42" s="48" t="s">
        <v>208</v>
      </c>
      <c r="E42" s="48" t="s">
        <v>62</v>
      </c>
      <c r="F42" s="26" t="s">
        <v>71</v>
      </c>
      <c r="G42" s="49" t="s">
        <v>63</v>
      </c>
      <c r="H42" s="49" t="s">
        <v>64</v>
      </c>
      <c r="I42" s="25" t="s">
        <v>209</v>
      </c>
      <c r="J42" s="48" t="s">
        <v>66</v>
      </c>
      <c r="K42" s="27">
        <f>9322200*1.2</f>
        <v>11186640</v>
      </c>
      <c r="L42" s="30">
        <v>44593</v>
      </c>
      <c r="M42" s="30">
        <v>44926</v>
      </c>
      <c r="N42" s="30" t="s">
        <v>79</v>
      </c>
      <c r="O42" s="30" t="s">
        <v>74</v>
      </c>
      <c r="P42" s="49" t="s">
        <v>74</v>
      </c>
    </row>
    <row r="43" spans="1:16" s="3" customFormat="1" ht="75">
      <c r="A43" s="12">
        <v>23</v>
      </c>
      <c r="B43" s="49" t="s">
        <v>232</v>
      </c>
      <c r="C43" s="25" t="s">
        <v>233</v>
      </c>
      <c r="D43" s="56" t="s">
        <v>234</v>
      </c>
      <c r="E43" s="48" t="s">
        <v>225</v>
      </c>
      <c r="F43" s="26" t="s">
        <v>71</v>
      </c>
      <c r="G43" s="49" t="s">
        <v>63</v>
      </c>
      <c r="H43" s="49" t="s">
        <v>85</v>
      </c>
      <c r="I43" s="25" t="s">
        <v>55</v>
      </c>
      <c r="J43" s="48" t="s">
        <v>181</v>
      </c>
      <c r="K43" s="57">
        <f>43989000*1.2</f>
        <v>52786800</v>
      </c>
      <c r="L43" s="52">
        <v>44608</v>
      </c>
      <c r="M43" s="52">
        <v>44875</v>
      </c>
      <c r="N43" s="49" t="s">
        <v>97</v>
      </c>
      <c r="O43" s="53" t="s">
        <v>58</v>
      </c>
      <c r="P43" s="49" t="s">
        <v>58</v>
      </c>
    </row>
    <row r="44" spans="1:16" s="3" customFormat="1" ht="75">
      <c r="A44" s="12">
        <v>24</v>
      </c>
      <c r="B44" s="49" t="s">
        <v>232</v>
      </c>
      <c r="C44" s="25" t="s">
        <v>233</v>
      </c>
      <c r="D44" s="48" t="s">
        <v>261</v>
      </c>
      <c r="E44" s="48" t="s">
        <v>225</v>
      </c>
      <c r="F44" s="26" t="s">
        <v>71</v>
      </c>
      <c r="G44" s="49" t="s">
        <v>63</v>
      </c>
      <c r="H44" s="49" t="s">
        <v>85</v>
      </c>
      <c r="I44" s="25" t="s">
        <v>55</v>
      </c>
      <c r="J44" s="48" t="s">
        <v>181</v>
      </c>
      <c r="K44" s="27">
        <f>5329000*1.2</f>
        <v>6394800</v>
      </c>
      <c r="L44" s="52">
        <v>44608</v>
      </c>
      <c r="M44" s="52">
        <v>44829</v>
      </c>
      <c r="N44" s="49" t="s">
        <v>97</v>
      </c>
      <c r="O44" s="53" t="s">
        <v>58</v>
      </c>
      <c r="P44" s="53" t="s">
        <v>58</v>
      </c>
    </row>
    <row r="45" spans="1:16" s="3" customFormat="1" ht="75">
      <c r="A45" s="12">
        <v>25</v>
      </c>
      <c r="B45" s="49" t="s">
        <v>229</v>
      </c>
      <c r="C45" s="25" t="s">
        <v>230</v>
      </c>
      <c r="D45" s="48" t="s">
        <v>237</v>
      </c>
      <c r="E45" s="48" t="s">
        <v>225</v>
      </c>
      <c r="F45" s="26" t="s">
        <v>71</v>
      </c>
      <c r="G45" s="49" t="s">
        <v>63</v>
      </c>
      <c r="H45" s="49" t="s">
        <v>85</v>
      </c>
      <c r="I45" s="25" t="s">
        <v>55</v>
      </c>
      <c r="J45" s="48" t="s">
        <v>238</v>
      </c>
      <c r="K45" s="55">
        <f>155000*1.2</f>
        <v>186000</v>
      </c>
      <c r="L45" s="52">
        <v>44608</v>
      </c>
      <c r="M45" s="52">
        <v>44859</v>
      </c>
      <c r="N45" s="49" t="s">
        <v>79</v>
      </c>
      <c r="O45" s="53" t="s">
        <v>74</v>
      </c>
      <c r="P45" s="49" t="s">
        <v>74</v>
      </c>
    </row>
    <row r="46" spans="1:16" s="3" customFormat="1" ht="60">
      <c r="A46" s="12">
        <v>26</v>
      </c>
      <c r="B46" s="49" t="s">
        <v>82</v>
      </c>
      <c r="C46" s="25" t="s">
        <v>83</v>
      </c>
      <c r="D46" s="48" t="s">
        <v>84</v>
      </c>
      <c r="E46" s="48" t="s">
        <v>70</v>
      </c>
      <c r="F46" s="26" t="s">
        <v>71</v>
      </c>
      <c r="G46" s="49" t="s">
        <v>63</v>
      </c>
      <c r="H46" s="49" t="s">
        <v>85</v>
      </c>
      <c r="I46" s="25" t="s">
        <v>78</v>
      </c>
      <c r="J46" s="48" t="s">
        <v>111</v>
      </c>
      <c r="K46" s="27">
        <v>7315040.7198323999</v>
      </c>
      <c r="L46" s="52">
        <v>44612</v>
      </c>
      <c r="M46" s="52">
        <v>45017</v>
      </c>
      <c r="N46" s="49" t="s">
        <v>73</v>
      </c>
      <c r="O46" s="53" t="s">
        <v>74</v>
      </c>
      <c r="P46" s="49" t="s">
        <v>58</v>
      </c>
    </row>
    <row r="47" spans="1:16" s="3" customFormat="1" ht="45">
      <c r="A47" s="12">
        <v>27</v>
      </c>
      <c r="B47" s="49">
        <v>26</v>
      </c>
      <c r="C47" s="25" t="s">
        <v>123</v>
      </c>
      <c r="D47" s="48" t="s">
        <v>124</v>
      </c>
      <c r="E47" s="48" t="s">
        <v>119</v>
      </c>
      <c r="F47" s="26" t="s">
        <v>71</v>
      </c>
      <c r="G47" s="49" t="s">
        <v>63</v>
      </c>
      <c r="H47" s="49" t="s">
        <v>85</v>
      </c>
      <c r="I47" s="25" t="s">
        <v>125</v>
      </c>
      <c r="J47" s="48" t="s">
        <v>121</v>
      </c>
      <c r="K47" s="27">
        <v>204858</v>
      </c>
      <c r="L47" s="52">
        <v>44612</v>
      </c>
      <c r="M47" s="52">
        <v>44774</v>
      </c>
      <c r="N47" s="49" t="s">
        <v>79</v>
      </c>
      <c r="O47" s="49" t="s">
        <v>74</v>
      </c>
      <c r="P47" s="49" t="s">
        <v>74</v>
      </c>
    </row>
    <row r="48" spans="1:16" s="3" customFormat="1" ht="75">
      <c r="A48" s="12">
        <v>28</v>
      </c>
      <c r="B48" s="49" t="s">
        <v>150</v>
      </c>
      <c r="C48" s="25" t="s">
        <v>151</v>
      </c>
      <c r="D48" s="48" t="s">
        <v>227</v>
      </c>
      <c r="E48" s="48" t="s">
        <v>225</v>
      </c>
      <c r="F48" s="26" t="s">
        <v>71</v>
      </c>
      <c r="G48" s="49" t="s">
        <v>63</v>
      </c>
      <c r="H48" s="49" t="s">
        <v>85</v>
      </c>
      <c r="I48" s="25" t="s">
        <v>55</v>
      </c>
      <c r="J48" s="48" t="s">
        <v>228</v>
      </c>
      <c r="K48" s="55">
        <f>18133428.57*1.2</f>
        <v>21760114.283999998</v>
      </c>
      <c r="L48" s="52">
        <v>44614</v>
      </c>
      <c r="M48" s="30">
        <v>44859</v>
      </c>
      <c r="N48" s="49" t="s">
        <v>97</v>
      </c>
      <c r="O48" s="53" t="s">
        <v>58</v>
      </c>
      <c r="P48" s="49" t="s">
        <v>58</v>
      </c>
    </row>
    <row r="49" spans="1:16" s="3" customFormat="1" ht="75">
      <c r="A49" s="12">
        <v>29</v>
      </c>
      <c r="B49" s="49" t="s">
        <v>229</v>
      </c>
      <c r="C49" s="25" t="s">
        <v>230</v>
      </c>
      <c r="D49" s="48" t="s">
        <v>247</v>
      </c>
      <c r="E49" s="48" t="s">
        <v>225</v>
      </c>
      <c r="F49" s="26" t="s">
        <v>71</v>
      </c>
      <c r="G49" s="49" t="s">
        <v>63</v>
      </c>
      <c r="H49" s="49" t="s">
        <v>85</v>
      </c>
      <c r="I49" s="25" t="s">
        <v>55</v>
      </c>
      <c r="J49" s="48" t="s">
        <v>228</v>
      </c>
      <c r="K49" s="27">
        <f>350000*1.2</f>
        <v>420000</v>
      </c>
      <c r="L49" s="30">
        <v>44616</v>
      </c>
      <c r="M49" s="30">
        <v>44706</v>
      </c>
      <c r="N49" s="30" t="s">
        <v>79</v>
      </c>
      <c r="O49" s="49" t="s">
        <v>74</v>
      </c>
      <c r="P49" s="49" t="s">
        <v>74</v>
      </c>
    </row>
    <row r="50" spans="1:16" s="3" customFormat="1" ht="60">
      <c r="A50" s="12">
        <v>30</v>
      </c>
      <c r="B50" s="25" t="s">
        <v>87</v>
      </c>
      <c r="C50" s="25" t="s">
        <v>88</v>
      </c>
      <c r="D50" s="48" t="s">
        <v>90</v>
      </c>
      <c r="E50" s="48" t="s">
        <v>70</v>
      </c>
      <c r="F50" s="26" t="s">
        <v>71</v>
      </c>
      <c r="G50" s="49" t="s">
        <v>63</v>
      </c>
      <c r="H50" s="49" t="s">
        <v>85</v>
      </c>
      <c r="I50" s="25" t="s">
        <v>72</v>
      </c>
      <c r="J50" s="48" t="s">
        <v>66</v>
      </c>
      <c r="K50" s="55">
        <v>1336981.044</v>
      </c>
      <c r="L50" s="30">
        <v>44617</v>
      </c>
      <c r="M50" s="30">
        <v>44666</v>
      </c>
      <c r="N50" s="49" t="s">
        <v>79</v>
      </c>
      <c r="O50" s="53" t="s">
        <v>74</v>
      </c>
      <c r="P50" s="53" t="s">
        <v>74</v>
      </c>
    </row>
    <row r="51" spans="1:16" s="3" customFormat="1" ht="105">
      <c r="A51" s="12">
        <v>31</v>
      </c>
      <c r="B51" s="49" t="s">
        <v>150</v>
      </c>
      <c r="C51" s="25" t="s">
        <v>151</v>
      </c>
      <c r="D51" s="48" t="s">
        <v>160</v>
      </c>
      <c r="E51" s="48" t="s">
        <v>148</v>
      </c>
      <c r="F51" s="26" t="s">
        <v>161</v>
      </c>
      <c r="G51" s="49" t="s">
        <v>63</v>
      </c>
      <c r="H51" s="49" t="s">
        <v>85</v>
      </c>
      <c r="I51" s="25" t="s">
        <v>153</v>
      </c>
      <c r="J51" s="48" t="s">
        <v>154</v>
      </c>
      <c r="K51" s="27">
        <f>707.48235*1.2*1000</f>
        <v>848978.82</v>
      </c>
      <c r="L51" s="52">
        <v>44617</v>
      </c>
      <c r="M51" s="52">
        <v>44798</v>
      </c>
      <c r="N51" s="49" t="s">
        <v>97</v>
      </c>
      <c r="O51" s="53" t="s">
        <v>58</v>
      </c>
      <c r="P51" s="49" t="s">
        <v>58</v>
      </c>
    </row>
    <row r="52" spans="1:16" s="3" customFormat="1" ht="105">
      <c r="A52" s="12">
        <v>32</v>
      </c>
      <c r="B52" s="49">
        <v>43</v>
      </c>
      <c r="C52" s="25" t="s">
        <v>260</v>
      </c>
      <c r="D52" s="48" t="s">
        <v>165</v>
      </c>
      <c r="E52" s="48" t="s">
        <v>148</v>
      </c>
      <c r="F52" s="26" t="s">
        <v>71</v>
      </c>
      <c r="G52" s="49" t="s">
        <v>63</v>
      </c>
      <c r="H52" s="49" t="s">
        <v>85</v>
      </c>
      <c r="I52" s="25" t="s">
        <v>65</v>
      </c>
      <c r="J52" s="48" t="s">
        <v>66</v>
      </c>
      <c r="K52" s="27">
        <f>4594.22703*1.2*1000</f>
        <v>5513072.4359999998</v>
      </c>
      <c r="L52" s="52">
        <v>44617</v>
      </c>
      <c r="M52" s="52">
        <v>44824</v>
      </c>
      <c r="N52" s="49" t="s">
        <v>79</v>
      </c>
      <c r="O52" s="53" t="s">
        <v>74</v>
      </c>
      <c r="P52" s="49" t="s">
        <v>74</v>
      </c>
    </row>
    <row r="53" spans="1:16" s="3" customFormat="1" ht="60">
      <c r="A53" s="12">
        <v>33</v>
      </c>
      <c r="B53" s="25" t="s">
        <v>87</v>
      </c>
      <c r="C53" s="25" t="s">
        <v>266</v>
      </c>
      <c r="D53" s="48" t="s">
        <v>89</v>
      </c>
      <c r="E53" s="48" t="s">
        <v>70</v>
      </c>
      <c r="F53" s="26" t="s">
        <v>71</v>
      </c>
      <c r="G53" s="49" t="s">
        <v>63</v>
      </c>
      <c r="H53" s="49" t="s">
        <v>85</v>
      </c>
      <c r="I53" s="25" t="s">
        <v>72</v>
      </c>
      <c r="J53" s="48" t="s">
        <v>66</v>
      </c>
      <c r="K53" s="55">
        <v>1586553</v>
      </c>
      <c r="L53" s="30">
        <v>44617</v>
      </c>
      <c r="M53" s="30">
        <v>44666</v>
      </c>
      <c r="N53" s="49" t="s">
        <v>73</v>
      </c>
      <c r="O53" s="53" t="s">
        <v>74</v>
      </c>
      <c r="P53" s="49" t="s">
        <v>58</v>
      </c>
    </row>
    <row r="54" spans="1:16" s="3" customFormat="1" ht="75">
      <c r="A54" s="12">
        <v>34</v>
      </c>
      <c r="B54" s="49" t="s">
        <v>229</v>
      </c>
      <c r="C54" s="25" t="s">
        <v>230</v>
      </c>
      <c r="D54" s="58" t="s">
        <v>248</v>
      </c>
      <c r="E54" s="48" t="s">
        <v>225</v>
      </c>
      <c r="F54" s="26" t="s">
        <v>71</v>
      </c>
      <c r="G54" s="49" t="s">
        <v>63</v>
      </c>
      <c r="H54" s="49" t="s">
        <v>85</v>
      </c>
      <c r="I54" s="25" t="s">
        <v>55</v>
      </c>
      <c r="J54" s="48" t="s">
        <v>228</v>
      </c>
      <c r="K54" s="27">
        <f>550000*1.2</f>
        <v>660000</v>
      </c>
      <c r="L54" s="52">
        <v>44620</v>
      </c>
      <c r="M54" s="30">
        <v>44706</v>
      </c>
      <c r="N54" s="30" t="s">
        <v>79</v>
      </c>
      <c r="O54" s="49" t="s">
        <v>74</v>
      </c>
      <c r="P54" s="49" t="s">
        <v>74</v>
      </c>
    </row>
    <row r="55" spans="1:16" s="3" customFormat="1" ht="90">
      <c r="A55" s="12">
        <v>35</v>
      </c>
      <c r="B55" s="49" t="s">
        <v>103</v>
      </c>
      <c r="C55" s="25" t="s">
        <v>103</v>
      </c>
      <c r="D55" s="48" t="s">
        <v>104</v>
      </c>
      <c r="E55" s="48" t="s">
        <v>95</v>
      </c>
      <c r="F55" s="26" t="s">
        <v>71</v>
      </c>
      <c r="G55" s="49" t="s">
        <v>63</v>
      </c>
      <c r="H55" s="49" t="s">
        <v>96</v>
      </c>
      <c r="I55" s="25" t="s">
        <v>65</v>
      </c>
      <c r="J55" s="48" t="s">
        <v>66</v>
      </c>
      <c r="K55" s="27">
        <v>698800</v>
      </c>
      <c r="L55" s="52">
        <v>44621</v>
      </c>
      <c r="M55" s="52">
        <v>44774</v>
      </c>
      <c r="N55" s="49" t="s">
        <v>97</v>
      </c>
      <c r="O55" s="49" t="s">
        <v>58</v>
      </c>
      <c r="P55" s="49" t="s">
        <v>58</v>
      </c>
    </row>
    <row r="56" spans="1:16" s="3" customFormat="1" ht="75">
      <c r="A56" s="12">
        <v>36</v>
      </c>
      <c r="B56" s="49" t="s">
        <v>150</v>
      </c>
      <c r="C56" s="25" t="s">
        <v>151</v>
      </c>
      <c r="D56" s="48" t="s">
        <v>224</v>
      </c>
      <c r="E56" s="48" t="s">
        <v>225</v>
      </c>
      <c r="F56" s="26" t="s">
        <v>71</v>
      </c>
      <c r="G56" s="49" t="s">
        <v>63</v>
      </c>
      <c r="H56" s="49" t="s">
        <v>85</v>
      </c>
      <c r="I56" s="25" t="s">
        <v>55</v>
      </c>
      <c r="J56" s="48" t="s">
        <v>226</v>
      </c>
      <c r="K56" s="55">
        <f>315425.53*1.2</f>
        <v>378510.636</v>
      </c>
      <c r="L56" s="52">
        <v>44621</v>
      </c>
      <c r="M56" s="30">
        <v>44793</v>
      </c>
      <c r="N56" s="49" t="s">
        <v>97</v>
      </c>
      <c r="O56" s="53" t="s">
        <v>58</v>
      </c>
      <c r="P56" s="49" t="s">
        <v>58</v>
      </c>
    </row>
    <row r="57" spans="1:16" s="3" customFormat="1" ht="75">
      <c r="A57" s="12">
        <v>37</v>
      </c>
      <c r="B57" s="49" t="s">
        <v>98</v>
      </c>
      <c r="C57" s="25" t="s">
        <v>99</v>
      </c>
      <c r="D57" s="48" t="s">
        <v>100</v>
      </c>
      <c r="E57" s="48" t="s">
        <v>101</v>
      </c>
      <c r="F57" s="26" t="s">
        <v>71</v>
      </c>
      <c r="G57" s="49" t="s">
        <v>63</v>
      </c>
      <c r="H57" s="49" t="s">
        <v>64</v>
      </c>
      <c r="I57" s="25" t="s">
        <v>102</v>
      </c>
      <c r="J57" s="48" t="s">
        <v>66</v>
      </c>
      <c r="K57" s="27">
        <v>2007032.26</v>
      </c>
      <c r="L57" s="52">
        <v>44621</v>
      </c>
      <c r="M57" s="52">
        <v>44773</v>
      </c>
      <c r="N57" s="49" t="s">
        <v>79</v>
      </c>
      <c r="O57" s="49" t="s">
        <v>74</v>
      </c>
      <c r="P57" s="49" t="s">
        <v>74</v>
      </c>
    </row>
    <row r="58" spans="1:16" s="3" customFormat="1" ht="60">
      <c r="A58" s="12">
        <v>38</v>
      </c>
      <c r="B58" s="49" t="s">
        <v>128</v>
      </c>
      <c r="C58" s="25" t="s">
        <v>129</v>
      </c>
      <c r="D58" s="48" t="s">
        <v>130</v>
      </c>
      <c r="E58" s="48" t="s">
        <v>70</v>
      </c>
      <c r="F58" s="26" t="s">
        <v>71</v>
      </c>
      <c r="G58" s="49" t="s">
        <v>63</v>
      </c>
      <c r="H58" s="49" t="s">
        <v>85</v>
      </c>
      <c r="I58" s="25">
        <v>32431373000</v>
      </c>
      <c r="J58" s="48" t="s">
        <v>121</v>
      </c>
      <c r="K58" s="27">
        <v>308400</v>
      </c>
      <c r="L58" s="30">
        <v>44621</v>
      </c>
      <c r="M58" s="30">
        <v>44682</v>
      </c>
      <c r="N58" s="49" t="s">
        <v>131</v>
      </c>
      <c r="O58" s="53" t="s">
        <v>74</v>
      </c>
      <c r="P58" s="49" t="s">
        <v>74</v>
      </c>
    </row>
    <row r="59" spans="1:16" s="3" customFormat="1" ht="105">
      <c r="A59" s="12">
        <v>39</v>
      </c>
      <c r="B59" s="49" t="s">
        <v>189</v>
      </c>
      <c r="C59" s="25" t="s">
        <v>190</v>
      </c>
      <c r="D59" s="48" t="s">
        <v>191</v>
      </c>
      <c r="E59" s="48" t="s">
        <v>70</v>
      </c>
      <c r="F59" s="26" t="s">
        <v>71</v>
      </c>
      <c r="G59" s="49" t="s">
        <v>63</v>
      </c>
      <c r="H59" s="49" t="s">
        <v>70</v>
      </c>
      <c r="I59" s="25" t="s">
        <v>55</v>
      </c>
      <c r="J59" s="48" t="s">
        <v>86</v>
      </c>
      <c r="K59" s="55">
        <v>130200</v>
      </c>
      <c r="L59" s="30">
        <v>44621</v>
      </c>
      <c r="M59" s="30">
        <v>44713</v>
      </c>
      <c r="N59" s="49" t="s">
        <v>79</v>
      </c>
      <c r="O59" s="53" t="s">
        <v>74</v>
      </c>
      <c r="P59" s="49" t="s">
        <v>74</v>
      </c>
    </row>
    <row r="60" spans="1:16" s="3" customFormat="1" ht="75">
      <c r="A60" s="12">
        <v>40</v>
      </c>
      <c r="B60" s="49" t="s">
        <v>150</v>
      </c>
      <c r="C60" s="25" t="s">
        <v>260</v>
      </c>
      <c r="D60" s="48" t="s">
        <v>235</v>
      </c>
      <c r="E60" s="48" t="s">
        <v>225</v>
      </c>
      <c r="F60" s="26" t="s">
        <v>71</v>
      </c>
      <c r="G60" s="49" t="s">
        <v>63</v>
      </c>
      <c r="H60" s="49" t="s">
        <v>85</v>
      </c>
      <c r="I60" s="25" t="s">
        <v>55</v>
      </c>
      <c r="J60" s="48" t="s">
        <v>181</v>
      </c>
      <c r="K60" s="55">
        <f>(731000+304000+697000)*1.2</f>
        <v>2078400</v>
      </c>
      <c r="L60" s="52">
        <v>44621</v>
      </c>
      <c r="M60" s="52">
        <v>44798</v>
      </c>
      <c r="N60" s="49" t="s">
        <v>79</v>
      </c>
      <c r="O60" s="53" t="s">
        <v>74</v>
      </c>
      <c r="P60" s="49" t="s">
        <v>74</v>
      </c>
    </row>
    <row r="61" spans="1:16" s="3" customFormat="1" ht="60">
      <c r="A61" s="12">
        <v>41</v>
      </c>
      <c r="B61" s="49">
        <v>28</v>
      </c>
      <c r="C61" s="25" t="s">
        <v>126</v>
      </c>
      <c r="D61" s="48" t="s">
        <v>127</v>
      </c>
      <c r="E61" s="48" t="s">
        <v>70</v>
      </c>
      <c r="F61" s="26" t="s">
        <v>71</v>
      </c>
      <c r="G61" s="49" t="s">
        <v>63</v>
      </c>
      <c r="H61" s="49" t="s">
        <v>85</v>
      </c>
      <c r="I61" s="25" t="s">
        <v>72</v>
      </c>
      <c r="J61" s="48" t="s">
        <v>66</v>
      </c>
      <c r="K61" s="57">
        <v>151200</v>
      </c>
      <c r="L61" s="52">
        <v>44625</v>
      </c>
      <c r="M61" s="52">
        <v>44652</v>
      </c>
      <c r="N61" s="49" t="s">
        <v>79</v>
      </c>
      <c r="O61" s="49" t="s">
        <v>74</v>
      </c>
      <c r="P61" s="49" t="s">
        <v>74</v>
      </c>
    </row>
    <row r="62" spans="1:16" s="3" customFormat="1" ht="75">
      <c r="A62" s="12">
        <v>42</v>
      </c>
      <c r="B62" s="49" t="s">
        <v>229</v>
      </c>
      <c r="C62" s="25" t="s">
        <v>230</v>
      </c>
      <c r="D62" s="48" t="s">
        <v>244</v>
      </c>
      <c r="E62" s="48" t="s">
        <v>225</v>
      </c>
      <c r="F62" s="26" t="s">
        <v>71</v>
      </c>
      <c r="G62" s="49" t="s">
        <v>63</v>
      </c>
      <c r="H62" s="49" t="s">
        <v>85</v>
      </c>
      <c r="I62" s="25" t="s">
        <v>55</v>
      </c>
      <c r="J62" s="48" t="s">
        <v>228</v>
      </c>
      <c r="K62" s="27">
        <f>212500*1.2</f>
        <v>255000</v>
      </c>
      <c r="L62" s="52">
        <v>44628</v>
      </c>
      <c r="M62" s="30">
        <v>44737</v>
      </c>
      <c r="N62" s="30" t="s">
        <v>79</v>
      </c>
      <c r="O62" s="49" t="s">
        <v>74</v>
      </c>
      <c r="P62" s="49" t="s">
        <v>74</v>
      </c>
    </row>
    <row r="63" spans="1:16" s="3" customFormat="1" ht="75">
      <c r="A63" s="12">
        <v>43</v>
      </c>
      <c r="B63" s="49" t="s">
        <v>229</v>
      </c>
      <c r="C63" s="25" t="s">
        <v>230</v>
      </c>
      <c r="D63" s="59" t="s">
        <v>231</v>
      </c>
      <c r="E63" s="48" t="s">
        <v>225</v>
      </c>
      <c r="F63" s="26" t="s">
        <v>71</v>
      </c>
      <c r="G63" s="49" t="s">
        <v>63</v>
      </c>
      <c r="H63" s="49" t="s">
        <v>85</v>
      </c>
      <c r="I63" s="25" t="s">
        <v>55</v>
      </c>
      <c r="J63" s="48" t="s">
        <v>181</v>
      </c>
      <c r="K63" s="55">
        <f>342000*1.2</f>
        <v>410400</v>
      </c>
      <c r="L63" s="52">
        <v>44630</v>
      </c>
      <c r="M63" s="52">
        <v>44920</v>
      </c>
      <c r="N63" s="49" t="s">
        <v>79</v>
      </c>
      <c r="O63" s="53" t="s">
        <v>74</v>
      </c>
      <c r="P63" s="49" t="s">
        <v>74</v>
      </c>
    </row>
    <row r="64" spans="1:16" s="3" customFormat="1" ht="75">
      <c r="A64" s="12">
        <v>44</v>
      </c>
      <c r="B64" s="49" t="s">
        <v>229</v>
      </c>
      <c r="C64" s="25" t="s">
        <v>230</v>
      </c>
      <c r="D64" s="58" t="s">
        <v>240</v>
      </c>
      <c r="E64" s="48" t="s">
        <v>225</v>
      </c>
      <c r="F64" s="26" t="s">
        <v>71</v>
      </c>
      <c r="G64" s="49" t="s">
        <v>63</v>
      </c>
      <c r="H64" s="49" t="s">
        <v>85</v>
      </c>
      <c r="I64" s="25" t="s">
        <v>55</v>
      </c>
      <c r="J64" s="48" t="s">
        <v>181</v>
      </c>
      <c r="K64" s="27">
        <f>(488167.7+230542.18)*1.2</f>
        <v>862451.85600000003</v>
      </c>
      <c r="L64" s="52">
        <v>44630</v>
      </c>
      <c r="M64" s="52">
        <v>44767</v>
      </c>
      <c r="N64" s="30" t="s">
        <v>79</v>
      </c>
      <c r="O64" s="49" t="s">
        <v>74</v>
      </c>
      <c r="P64" s="49" t="s">
        <v>74</v>
      </c>
    </row>
    <row r="65" spans="1:16" s="3" customFormat="1" ht="60">
      <c r="A65" s="12">
        <v>45</v>
      </c>
      <c r="B65" s="49" t="s">
        <v>192</v>
      </c>
      <c r="C65" s="25" t="s">
        <v>193</v>
      </c>
      <c r="D65" s="48" t="s">
        <v>194</v>
      </c>
      <c r="E65" s="48" t="s">
        <v>119</v>
      </c>
      <c r="F65" s="26" t="s">
        <v>195</v>
      </c>
      <c r="G65" s="49" t="s">
        <v>196</v>
      </c>
      <c r="H65" s="49" t="s">
        <v>85</v>
      </c>
      <c r="I65" s="25" t="s">
        <v>197</v>
      </c>
      <c r="J65" s="48" t="s">
        <v>198</v>
      </c>
      <c r="K65" s="55">
        <v>402225.14399999997</v>
      </c>
      <c r="L65" s="30">
        <v>44631</v>
      </c>
      <c r="M65" s="30">
        <v>44731</v>
      </c>
      <c r="N65" s="49" t="s">
        <v>79</v>
      </c>
      <c r="O65" s="53" t="s">
        <v>74</v>
      </c>
      <c r="P65" s="49" t="s">
        <v>74</v>
      </c>
    </row>
    <row r="66" spans="1:16" s="3" customFormat="1" ht="75">
      <c r="A66" s="12">
        <v>46</v>
      </c>
      <c r="B66" s="49" t="s">
        <v>229</v>
      </c>
      <c r="C66" s="25" t="s">
        <v>230</v>
      </c>
      <c r="D66" s="48" t="s">
        <v>241</v>
      </c>
      <c r="E66" s="48" t="s">
        <v>225</v>
      </c>
      <c r="F66" s="26" t="s">
        <v>71</v>
      </c>
      <c r="G66" s="49" t="s">
        <v>63</v>
      </c>
      <c r="H66" s="49" t="s">
        <v>85</v>
      </c>
      <c r="I66" s="25" t="s">
        <v>55</v>
      </c>
      <c r="J66" s="48" t="s">
        <v>181</v>
      </c>
      <c r="K66" s="27">
        <f>241201*1.2</f>
        <v>289441.2</v>
      </c>
      <c r="L66" s="30">
        <v>44635</v>
      </c>
      <c r="M66" s="52">
        <v>44737</v>
      </c>
      <c r="N66" s="30" t="s">
        <v>79</v>
      </c>
      <c r="O66" s="49" t="s">
        <v>74</v>
      </c>
      <c r="P66" s="49" t="s">
        <v>74</v>
      </c>
    </row>
    <row r="67" spans="1:16" s="3" customFormat="1" ht="75">
      <c r="A67" s="12">
        <v>47</v>
      </c>
      <c r="B67" s="25" t="s">
        <v>92</v>
      </c>
      <c r="C67" s="25" t="s">
        <v>242</v>
      </c>
      <c r="D67" s="48" t="s">
        <v>246</v>
      </c>
      <c r="E67" s="48" t="s">
        <v>225</v>
      </c>
      <c r="F67" s="26" t="s">
        <v>71</v>
      </c>
      <c r="G67" s="49" t="s">
        <v>63</v>
      </c>
      <c r="H67" s="49" t="s">
        <v>85</v>
      </c>
      <c r="I67" s="25" t="s">
        <v>55</v>
      </c>
      <c r="J67" s="48" t="s">
        <v>228</v>
      </c>
      <c r="K67" s="27">
        <f>1688920*1.2</f>
        <v>2026704</v>
      </c>
      <c r="L67" s="30">
        <v>44642</v>
      </c>
      <c r="M67" s="52">
        <v>44767</v>
      </c>
      <c r="N67" s="30" t="s">
        <v>79</v>
      </c>
      <c r="O67" s="49" t="s">
        <v>74</v>
      </c>
      <c r="P67" s="49" t="s">
        <v>74</v>
      </c>
    </row>
    <row r="68" spans="1:16" s="3" customFormat="1" ht="105">
      <c r="A68" s="12">
        <v>48</v>
      </c>
      <c r="B68" s="49" t="s">
        <v>145</v>
      </c>
      <c r="C68" s="25" t="s">
        <v>260</v>
      </c>
      <c r="D68" s="48" t="s">
        <v>147</v>
      </c>
      <c r="E68" s="48" t="s">
        <v>148</v>
      </c>
      <c r="F68" s="26" t="s">
        <v>71</v>
      </c>
      <c r="G68" s="49" t="s">
        <v>63</v>
      </c>
      <c r="H68" s="49" t="s">
        <v>85</v>
      </c>
      <c r="I68" s="25" t="s">
        <v>65</v>
      </c>
      <c r="J68" s="48" t="s">
        <v>66</v>
      </c>
      <c r="K68" s="27">
        <f>12290*1000*1.2</f>
        <v>14748000</v>
      </c>
      <c r="L68" s="52">
        <v>44645</v>
      </c>
      <c r="M68" s="52">
        <v>44920</v>
      </c>
      <c r="N68" s="49" t="s">
        <v>79</v>
      </c>
      <c r="O68" s="49" t="s">
        <v>74</v>
      </c>
      <c r="P68" s="49" t="s">
        <v>74</v>
      </c>
    </row>
    <row r="69" spans="1:16" s="3" customFormat="1" ht="105">
      <c r="A69" s="12">
        <v>49</v>
      </c>
      <c r="B69" s="49" t="s">
        <v>150</v>
      </c>
      <c r="C69" s="25" t="s">
        <v>260</v>
      </c>
      <c r="D69" s="48" t="s">
        <v>155</v>
      </c>
      <c r="E69" s="48" t="s">
        <v>148</v>
      </c>
      <c r="F69" s="26" t="s">
        <v>122</v>
      </c>
      <c r="G69" s="49" t="s">
        <v>63</v>
      </c>
      <c r="H69" s="49" t="s">
        <v>85</v>
      </c>
      <c r="I69" s="25" t="s">
        <v>65</v>
      </c>
      <c r="J69" s="48" t="s">
        <v>66</v>
      </c>
      <c r="K69" s="27">
        <f>5606.94078*1000*1.2</f>
        <v>6728328.9359999998</v>
      </c>
      <c r="L69" s="52">
        <v>44645</v>
      </c>
      <c r="M69" s="52">
        <v>44890</v>
      </c>
      <c r="N69" s="49" t="s">
        <v>79</v>
      </c>
      <c r="O69" s="53" t="s">
        <v>74</v>
      </c>
      <c r="P69" s="49" t="s">
        <v>74</v>
      </c>
    </row>
    <row r="70" spans="1:16" s="3" customFormat="1" ht="105">
      <c r="A70" s="12">
        <v>50</v>
      </c>
      <c r="B70" s="49" t="s">
        <v>150</v>
      </c>
      <c r="C70" s="25" t="s">
        <v>151</v>
      </c>
      <c r="D70" s="48" t="s">
        <v>156</v>
      </c>
      <c r="E70" s="48" t="s">
        <v>148</v>
      </c>
      <c r="F70" s="26" t="s">
        <v>157</v>
      </c>
      <c r="G70" s="49" t="s">
        <v>63</v>
      </c>
      <c r="H70" s="49" t="s">
        <v>85</v>
      </c>
      <c r="I70" s="25" t="s">
        <v>65</v>
      </c>
      <c r="J70" s="48" t="s">
        <v>66</v>
      </c>
      <c r="K70" s="27">
        <f>5158.83*1.2*1000</f>
        <v>6190596</v>
      </c>
      <c r="L70" s="52">
        <v>44645</v>
      </c>
      <c r="M70" s="52">
        <v>44920</v>
      </c>
      <c r="N70" s="49" t="s">
        <v>97</v>
      </c>
      <c r="O70" s="53" t="s">
        <v>58</v>
      </c>
      <c r="P70" s="49" t="s">
        <v>58</v>
      </c>
    </row>
    <row r="71" spans="1:16" s="3" customFormat="1" ht="105">
      <c r="A71" s="12">
        <v>51</v>
      </c>
      <c r="B71" s="49">
        <v>43</v>
      </c>
      <c r="C71" s="25" t="s">
        <v>164</v>
      </c>
      <c r="D71" s="48" t="s">
        <v>166</v>
      </c>
      <c r="E71" s="48" t="s">
        <v>148</v>
      </c>
      <c r="F71" s="26" t="s">
        <v>122</v>
      </c>
      <c r="G71" s="49" t="s">
        <v>63</v>
      </c>
      <c r="H71" s="49" t="s">
        <v>85</v>
      </c>
      <c r="I71" s="25" t="s">
        <v>65</v>
      </c>
      <c r="J71" s="48" t="s">
        <v>66</v>
      </c>
      <c r="K71" s="27">
        <f>1755.16*1.2*1000</f>
        <v>2106192</v>
      </c>
      <c r="L71" s="52">
        <v>44645</v>
      </c>
      <c r="M71" s="52">
        <v>44829</v>
      </c>
      <c r="N71" s="49" t="s">
        <v>97</v>
      </c>
      <c r="O71" s="53" t="s">
        <v>58</v>
      </c>
      <c r="P71" s="49" t="s">
        <v>58</v>
      </c>
    </row>
    <row r="72" spans="1:16" s="3" customFormat="1" ht="105">
      <c r="A72" s="12">
        <v>52</v>
      </c>
      <c r="B72" s="49">
        <v>43</v>
      </c>
      <c r="C72" s="25" t="s">
        <v>164</v>
      </c>
      <c r="D72" s="48" t="s">
        <v>168</v>
      </c>
      <c r="E72" s="48" t="s">
        <v>148</v>
      </c>
      <c r="F72" s="26" t="s">
        <v>159</v>
      </c>
      <c r="G72" s="49" t="s">
        <v>63</v>
      </c>
      <c r="H72" s="49" t="s">
        <v>85</v>
      </c>
      <c r="I72" s="25" t="s">
        <v>65</v>
      </c>
      <c r="J72" s="48" t="s">
        <v>66</v>
      </c>
      <c r="K72" s="27">
        <f>6347.89801*1.2*1000</f>
        <v>7617477.6119999997</v>
      </c>
      <c r="L72" s="52">
        <v>44645</v>
      </c>
      <c r="M72" s="52">
        <v>44859</v>
      </c>
      <c r="N72" s="49" t="s">
        <v>97</v>
      </c>
      <c r="O72" s="53" t="s">
        <v>58</v>
      </c>
      <c r="P72" s="49" t="s">
        <v>58</v>
      </c>
    </row>
    <row r="73" spans="1:16" s="3" customFormat="1" ht="105">
      <c r="A73" s="12">
        <v>53</v>
      </c>
      <c r="B73" s="49">
        <v>43</v>
      </c>
      <c r="C73" s="25" t="s">
        <v>164</v>
      </c>
      <c r="D73" s="48" t="s">
        <v>171</v>
      </c>
      <c r="E73" s="48" t="s">
        <v>148</v>
      </c>
      <c r="F73" s="26" t="s">
        <v>172</v>
      </c>
      <c r="G73" s="49" t="s">
        <v>63</v>
      </c>
      <c r="H73" s="49" t="s">
        <v>85</v>
      </c>
      <c r="I73" s="25" t="s">
        <v>65</v>
      </c>
      <c r="J73" s="48" t="s">
        <v>66</v>
      </c>
      <c r="K73" s="27">
        <f>1916.4*1.2*1000</f>
        <v>2299680</v>
      </c>
      <c r="L73" s="52">
        <v>44645</v>
      </c>
      <c r="M73" s="52">
        <v>44910</v>
      </c>
      <c r="N73" s="49" t="s">
        <v>97</v>
      </c>
      <c r="O73" s="53" t="s">
        <v>58</v>
      </c>
      <c r="P73" s="49" t="s">
        <v>58</v>
      </c>
    </row>
    <row r="74" spans="1:16" s="3" customFormat="1" ht="105">
      <c r="A74" s="12">
        <v>54</v>
      </c>
      <c r="B74" s="49" t="s">
        <v>150</v>
      </c>
      <c r="C74" s="25" t="s">
        <v>260</v>
      </c>
      <c r="D74" s="48" t="s">
        <v>158</v>
      </c>
      <c r="E74" s="48" t="s">
        <v>148</v>
      </c>
      <c r="F74" s="26" t="s">
        <v>159</v>
      </c>
      <c r="G74" s="49" t="s">
        <v>63</v>
      </c>
      <c r="H74" s="49" t="s">
        <v>85</v>
      </c>
      <c r="I74" s="25" t="s">
        <v>153</v>
      </c>
      <c r="J74" s="48" t="s">
        <v>154</v>
      </c>
      <c r="K74" s="27">
        <f>9137.04636*1.2*1000</f>
        <v>10964455.631999999</v>
      </c>
      <c r="L74" s="52">
        <v>44646</v>
      </c>
      <c r="M74" s="52">
        <v>44890</v>
      </c>
      <c r="N74" s="49" t="s">
        <v>79</v>
      </c>
      <c r="O74" s="53" t="s">
        <v>74</v>
      </c>
      <c r="P74" s="49" t="s">
        <v>74</v>
      </c>
    </row>
    <row r="75" spans="1:16" s="3" customFormat="1" ht="105">
      <c r="A75" s="12">
        <v>55</v>
      </c>
      <c r="B75" s="49" t="s">
        <v>199</v>
      </c>
      <c r="C75" s="25" t="s">
        <v>200</v>
      </c>
      <c r="D75" s="48" t="s">
        <v>201</v>
      </c>
      <c r="E75" s="48" t="s">
        <v>70</v>
      </c>
      <c r="F75" s="26" t="s">
        <v>202</v>
      </c>
      <c r="G75" s="49" t="s">
        <v>203</v>
      </c>
      <c r="H75" s="49" t="s">
        <v>70</v>
      </c>
      <c r="I75" s="25" t="s">
        <v>55</v>
      </c>
      <c r="J75" s="48" t="s">
        <v>86</v>
      </c>
      <c r="K75" s="55">
        <v>180794.4</v>
      </c>
      <c r="L75" s="30">
        <v>44650</v>
      </c>
      <c r="M75" s="30">
        <v>44743</v>
      </c>
      <c r="N75" s="49" t="s">
        <v>79</v>
      </c>
      <c r="O75" s="53" t="s">
        <v>74</v>
      </c>
      <c r="P75" s="49" t="s">
        <v>74</v>
      </c>
    </row>
    <row r="76" spans="1:16" s="3" customFormat="1" ht="60">
      <c r="A76" s="12">
        <v>56</v>
      </c>
      <c r="B76" s="49" t="s">
        <v>204</v>
      </c>
      <c r="C76" s="25" t="s">
        <v>204</v>
      </c>
      <c r="D76" s="48" t="s">
        <v>205</v>
      </c>
      <c r="E76" s="48" t="s">
        <v>70</v>
      </c>
      <c r="F76" s="26" t="s">
        <v>71</v>
      </c>
      <c r="G76" s="49" t="s">
        <v>63</v>
      </c>
      <c r="H76" s="49" t="s">
        <v>85</v>
      </c>
      <c r="I76" s="25" t="s">
        <v>55</v>
      </c>
      <c r="J76" s="48" t="s">
        <v>181</v>
      </c>
      <c r="K76" s="55">
        <v>228684</v>
      </c>
      <c r="L76" s="30">
        <v>44650</v>
      </c>
      <c r="M76" s="30">
        <v>44713</v>
      </c>
      <c r="N76" s="49" t="s">
        <v>79</v>
      </c>
      <c r="O76" s="53" t="s">
        <v>74</v>
      </c>
      <c r="P76" s="49" t="s">
        <v>74</v>
      </c>
    </row>
    <row r="77" spans="1:16" s="3" customFormat="1" ht="75">
      <c r="A77" s="12">
        <v>57</v>
      </c>
      <c r="B77" s="49" t="s">
        <v>150</v>
      </c>
      <c r="C77" s="25" t="s">
        <v>260</v>
      </c>
      <c r="D77" s="48" t="s">
        <v>236</v>
      </c>
      <c r="E77" s="48" t="s">
        <v>225</v>
      </c>
      <c r="F77" s="26" t="s">
        <v>71</v>
      </c>
      <c r="G77" s="49" t="s">
        <v>63</v>
      </c>
      <c r="H77" s="49" t="s">
        <v>85</v>
      </c>
      <c r="I77" s="25" t="s">
        <v>55</v>
      </c>
      <c r="J77" s="48" t="s">
        <v>181</v>
      </c>
      <c r="K77" s="55">
        <f>648000*1.2</f>
        <v>777600</v>
      </c>
      <c r="L77" s="52">
        <v>44650</v>
      </c>
      <c r="M77" s="52">
        <v>44829</v>
      </c>
      <c r="N77" s="49" t="s">
        <v>79</v>
      </c>
      <c r="O77" s="53" t="s">
        <v>74</v>
      </c>
      <c r="P77" s="49" t="s">
        <v>74</v>
      </c>
    </row>
    <row r="78" spans="1:16" s="3" customFormat="1" ht="105">
      <c r="A78" s="12">
        <v>58</v>
      </c>
      <c r="B78" s="49" t="s">
        <v>229</v>
      </c>
      <c r="C78" s="25" t="s">
        <v>230</v>
      </c>
      <c r="D78" s="48" t="s">
        <v>239</v>
      </c>
      <c r="E78" s="48" t="s">
        <v>225</v>
      </c>
      <c r="F78" s="26" t="s">
        <v>71</v>
      </c>
      <c r="G78" s="49" t="s">
        <v>63</v>
      </c>
      <c r="H78" s="49" t="s">
        <v>85</v>
      </c>
      <c r="I78" s="25" t="s">
        <v>55</v>
      </c>
      <c r="J78" s="48" t="s">
        <v>238</v>
      </c>
      <c r="K78" s="55">
        <f>(501630+343000+239000)*1.2</f>
        <v>1300356</v>
      </c>
      <c r="L78" s="52">
        <v>44650</v>
      </c>
      <c r="M78" s="52">
        <v>44859</v>
      </c>
      <c r="N78" s="49" t="s">
        <v>79</v>
      </c>
      <c r="O78" s="53" t="s">
        <v>74</v>
      </c>
      <c r="P78" s="49" t="s">
        <v>74</v>
      </c>
    </row>
    <row r="79" spans="1:16" s="3" customFormat="1" ht="105">
      <c r="A79" s="12"/>
      <c r="B79" s="49" t="s">
        <v>150</v>
      </c>
      <c r="C79" s="25" t="s">
        <v>260</v>
      </c>
      <c r="D79" s="48" t="s">
        <v>262</v>
      </c>
      <c r="E79" s="48" t="s">
        <v>148</v>
      </c>
      <c r="F79" s="26" t="s">
        <v>71</v>
      </c>
      <c r="G79" s="49" t="s">
        <v>63</v>
      </c>
      <c r="H79" s="49" t="s">
        <v>85</v>
      </c>
      <c r="I79" s="25" t="s">
        <v>153</v>
      </c>
      <c r="J79" s="48" t="s">
        <v>154</v>
      </c>
      <c r="K79" s="27">
        <v>26342652</v>
      </c>
      <c r="L79" s="52">
        <v>44562</v>
      </c>
      <c r="M79" s="52">
        <v>44834</v>
      </c>
      <c r="N79" s="49" t="s">
        <v>79</v>
      </c>
      <c r="O79" s="53" t="s">
        <v>74</v>
      </c>
      <c r="P79" s="49" t="s">
        <v>74</v>
      </c>
    </row>
    <row r="80" spans="1:16" s="3" customFormat="1" ht="45">
      <c r="A80" s="12">
        <v>59</v>
      </c>
      <c r="B80" s="49" t="s">
        <v>59</v>
      </c>
      <c r="C80" s="25" t="s">
        <v>60</v>
      </c>
      <c r="D80" s="48" t="s">
        <v>61</v>
      </c>
      <c r="E80" s="48" t="s">
        <v>62</v>
      </c>
      <c r="F80" s="26">
        <v>796</v>
      </c>
      <c r="G80" s="49" t="s">
        <v>63</v>
      </c>
      <c r="H80" s="49" t="s">
        <v>64</v>
      </c>
      <c r="I80" s="25" t="s">
        <v>65</v>
      </c>
      <c r="J80" s="48" t="s">
        <v>66</v>
      </c>
      <c r="K80" s="27">
        <v>302400</v>
      </c>
      <c r="L80" s="52">
        <v>44652</v>
      </c>
      <c r="M80" s="52">
        <v>45016</v>
      </c>
      <c r="N80" s="49" t="s">
        <v>57</v>
      </c>
      <c r="O80" s="53" t="s">
        <v>58</v>
      </c>
      <c r="P80" s="49" t="s">
        <v>58</v>
      </c>
    </row>
    <row r="81" spans="1:16" s="3" customFormat="1" ht="75">
      <c r="A81" s="12">
        <v>60</v>
      </c>
      <c r="B81" s="49" t="s">
        <v>132</v>
      </c>
      <c r="C81" s="25" t="s">
        <v>263</v>
      </c>
      <c r="D81" s="48" t="s">
        <v>133</v>
      </c>
      <c r="E81" s="48" t="s">
        <v>62</v>
      </c>
      <c r="F81" s="26" t="s">
        <v>71</v>
      </c>
      <c r="G81" s="49" t="s">
        <v>63</v>
      </c>
      <c r="H81" s="49" t="s">
        <v>134</v>
      </c>
      <c r="I81" s="25" t="s">
        <v>135</v>
      </c>
      <c r="J81" s="48" t="s">
        <v>136</v>
      </c>
      <c r="K81" s="27">
        <v>2240836.5</v>
      </c>
      <c r="L81" s="30">
        <v>44652</v>
      </c>
      <c r="M81" s="52">
        <v>45444</v>
      </c>
      <c r="N81" s="49" t="s">
        <v>79</v>
      </c>
      <c r="O81" s="53" t="s">
        <v>74</v>
      </c>
      <c r="P81" s="49" t="s">
        <v>74</v>
      </c>
    </row>
    <row r="82" spans="1:16" s="3" customFormat="1" ht="75">
      <c r="A82" s="12">
        <v>61</v>
      </c>
      <c r="B82" s="49" t="s">
        <v>229</v>
      </c>
      <c r="C82" s="25" t="s">
        <v>230</v>
      </c>
      <c r="D82" s="48" t="s">
        <v>245</v>
      </c>
      <c r="E82" s="48" t="s">
        <v>225</v>
      </c>
      <c r="F82" s="26" t="s">
        <v>71</v>
      </c>
      <c r="G82" s="49" t="s">
        <v>63</v>
      </c>
      <c r="H82" s="49" t="s">
        <v>85</v>
      </c>
      <c r="I82" s="25" t="s">
        <v>55</v>
      </c>
      <c r="J82" s="48" t="s">
        <v>228</v>
      </c>
      <c r="K82" s="27">
        <f>204720*1.2</f>
        <v>245664</v>
      </c>
      <c r="L82" s="52">
        <v>44652</v>
      </c>
      <c r="M82" s="30">
        <v>44737</v>
      </c>
      <c r="N82" s="30" t="s">
        <v>79</v>
      </c>
      <c r="O82" s="49" t="s">
        <v>74</v>
      </c>
      <c r="P82" s="49" t="s">
        <v>74</v>
      </c>
    </row>
    <row r="83" spans="1:16" s="3" customFormat="1" ht="45">
      <c r="A83" s="12">
        <v>62</v>
      </c>
      <c r="B83" s="49">
        <v>23</v>
      </c>
      <c r="C83" s="25" t="s">
        <v>117</v>
      </c>
      <c r="D83" s="58" t="s">
        <v>118</v>
      </c>
      <c r="E83" s="48" t="s">
        <v>119</v>
      </c>
      <c r="F83" s="26">
        <v>168</v>
      </c>
      <c r="G83" s="49" t="s">
        <v>120</v>
      </c>
      <c r="H83" s="49" t="s">
        <v>85</v>
      </c>
      <c r="I83" s="25">
        <v>32431373000</v>
      </c>
      <c r="J83" s="48" t="s">
        <v>121</v>
      </c>
      <c r="K83" s="27">
        <v>384781.2</v>
      </c>
      <c r="L83" s="52">
        <v>44664</v>
      </c>
      <c r="M83" s="52">
        <v>44727</v>
      </c>
      <c r="N83" s="49" t="s">
        <v>79</v>
      </c>
      <c r="O83" s="49" t="s">
        <v>74</v>
      </c>
      <c r="P83" s="49" t="s">
        <v>74</v>
      </c>
    </row>
    <row r="84" spans="1:16" s="3" customFormat="1" ht="75">
      <c r="A84" s="12">
        <v>63</v>
      </c>
      <c r="B84" s="25" t="s">
        <v>92</v>
      </c>
      <c r="C84" s="25" t="s">
        <v>242</v>
      </c>
      <c r="D84" s="48" t="s">
        <v>243</v>
      </c>
      <c r="E84" s="48" t="s">
        <v>225</v>
      </c>
      <c r="F84" s="26" t="s">
        <v>71</v>
      </c>
      <c r="G84" s="49" t="s">
        <v>63</v>
      </c>
      <c r="H84" s="49" t="s">
        <v>85</v>
      </c>
      <c r="I84" s="25" t="s">
        <v>55</v>
      </c>
      <c r="J84" s="48" t="s">
        <v>181</v>
      </c>
      <c r="K84" s="27">
        <f>190500*1.2</f>
        <v>228600</v>
      </c>
      <c r="L84" s="30">
        <v>44666</v>
      </c>
      <c r="M84" s="52">
        <v>44798</v>
      </c>
      <c r="N84" s="30" t="s">
        <v>79</v>
      </c>
      <c r="O84" s="49" t="s">
        <v>74</v>
      </c>
      <c r="P84" s="49" t="s">
        <v>74</v>
      </c>
    </row>
    <row r="85" spans="1:16" s="3" customFormat="1" ht="75">
      <c r="A85" s="12">
        <v>64</v>
      </c>
      <c r="B85" s="25" t="s">
        <v>264</v>
      </c>
      <c r="C85" s="25" t="s">
        <v>264</v>
      </c>
      <c r="D85" s="48" t="s">
        <v>256</v>
      </c>
      <c r="E85" s="48" t="s">
        <v>70</v>
      </c>
      <c r="F85" s="26" t="s">
        <v>71</v>
      </c>
      <c r="G85" s="49" t="s">
        <v>63</v>
      </c>
      <c r="H85" s="49" t="s">
        <v>64</v>
      </c>
      <c r="I85" s="25" t="s">
        <v>72</v>
      </c>
      <c r="J85" s="48" t="s">
        <v>66</v>
      </c>
      <c r="K85" s="55">
        <v>180000</v>
      </c>
      <c r="L85" s="30">
        <v>44681</v>
      </c>
      <c r="M85" s="30">
        <v>44727</v>
      </c>
      <c r="N85" s="49" t="s">
        <v>79</v>
      </c>
      <c r="O85" s="53" t="s">
        <v>74</v>
      </c>
      <c r="P85" s="53" t="s">
        <v>74</v>
      </c>
    </row>
    <row r="86" spans="1:16" s="3" customFormat="1" ht="105">
      <c r="A86" s="12">
        <v>65</v>
      </c>
      <c r="B86" s="49" t="s">
        <v>145</v>
      </c>
      <c r="C86" s="25" t="s">
        <v>146</v>
      </c>
      <c r="D86" s="48" t="s">
        <v>257</v>
      </c>
      <c r="E86" s="48" t="s">
        <v>148</v>
      </c>
      <c r="F86" s="26" t="s">
        <v>122</v>
      </c>
      <c r="G86" s="49" t="s">
        <v>63</v>
      </c>
      <c r="H86" s="49" t="s">
        <v>85</v>
      </c>
      <c r="I86" s="25" t="s">
        <v>65</v>
      </c>
      <c r="J86" s="48" t="s">
        <v>66</v>
      </c>
      <c r="K86" s="27">
        <f>61855.60594*1.2*1000</f>
        <v>74226727.127999991</v>
      </c>
      <c r="L86" s="52">
        <v>44706</v>
      </c>
      <c r="M86" s="52">
        <v>44920</v>
      </c>
      <c r="N86" s="49" t="s">
        <v>97</v>
      </c>
      <c r="O86" s="49" t="s">
        <v>58</v>
      </c>
      <c r="P86" s="49" t="s">
        <v>58</v>
      </c>
    </row>
    <row r="87" spans="1:16" s="3" customFormat="1" ht="45">
      <c r="A87" s="12">
        <v>66</v>
      </c>
      <c r="B87" s="49" t="s">
        <v>207</v>
      </c>
      <c r="C87" s="25" t="s">
        <v>265</v>
      </c>
      <c r="D87" s="48" t="s">
        <v>249</v>
      </c>
      <c r="E87" s="48" t="s">
        <v>250</v>
      </c>
      <c r="F87" s="26" t="s">
        <v>52</v>
      </c>
      <c r="G87" s="49" t="s">
        <v>53</v>
      </c>
      <c r="H87" s="49" t="s">
        <v>64</v>
      </c>
      <c r="I87" s="25" t="s">
        <v>251</v>
      </c>
      <c r="J87" s="48" t="s">
        <v>252</v>
      </c>
      <c r="K87" s="27">
        <v>612000</v>
      </c>
      <c r="L87" s="30">
        <v>44713</v>
      </c>
      <c r="M87" s="52">
        <v>45078</v>
      </c>
      <c r="N87" s="49" t="s">
        <v>57</v>
      </c>
      <c r="O87" s="49" t="s">
        <v>58</v>
      </c>
      <c r="P87" s="49" t="s">
        <v>253</v>
      </c>
    </row>
    <row r="88" spans="1:16" s="3" customFormat="1" ht="45">
      <c r="A88" s="12">
        <v>67</v>
      </c>
      <c r="B88" s="49" t="s">
        <v>67</v>
      </c>
      <c r="C88" s="25" t="s">
        <v>68</v>
      </c>
      <c r="D88" s="48" t="s">
        <v>69</v>
      </c>
      <c r="E88" s="48" t="s">
        <v>62</v>
      </c>
      <c r="F88" s="26">
        <v>796</v>
      </c>
      <c r="G88" s="49" t="s">
        <v>63</v>
      </c>
      <c r="H88" s="49" t="s">
        <v>64</v>
      </c>
      <c r="I88" s="25" t="s">
        <v>65</v>
      </c>
      <c r="J88" s="48" t="s">
        <v>66</v>
      </c>
      <c r="K88" s="27">
        <f>1014305.66+2876.82*8+(1014305.66+2876.82*8)*0.005</f>
        <v>1042506.8211000001</v>
      </c>
      <c r="L88" s="52">
        <v>44743</v>
      </c>
      <c r="M88" s="52">
        <v>45077</v>
      </c>
      <c r="N88" s="49" t="s">
        <v>57</v>
      </c>
      <c r="O88" s="53" t="s">
        <v>58</v>
      </c>
      <c r="P88" s="49" t="s">
        <v>58</v>
      </c>
    </row>
    <row r="89" spans="1:16" s="3" customFormat="1" ht="60">
      <c r="A89" s="12">
        <v>68</v>
      </c>
      <c r="B89" s="49" t="s">
        <v>173</v>
      </c>
      <c r="C89" s="25" t="s">
        <v>173</v>
      </c>
      <c r="D89" s="48" t="s">
        <v>174</v>
      </c>
      <c r="E89" s="48" t="s">
        <v>62</v>
      </c>
      <c r="F89" s="26" t="s">
        <v>71</v>
      </c>
      <c r="G89" s="49" t="s">
        <v>63</v>
      </c>
      <c r="H89" s="49" t="s">
        <v>134</v>
      </c>
      <c r="I89" s="25" t="s">
        <v>55</v>
      </c>
      <c r="J89" s="48" t="s">
        <v>86</v>
      </c>
      <c r="K89" s="27">
        <v>418600</v>
      </c>
      <c r="L89" s="30">
        <v>44743</v>
      </c>
      <c r="M89" s="52">
        <v>44804</v>
      </c>
      <c r="N89" s="49" t="s">
        <v>97</v>
      </c>
      <c r="O89" s="53" t="s">
        <v>58</v>
      </c>
      <c r="P89" s="49" t="s">
        <v>58</v>
      </c>
    </row>
    <row r="90" spans="1:16" s="3" customFormat="1" ht="75">
      <c r="A90" s="12">
        <v>69</v>
      </c>
      <c r="B90" s="49" t="s">
        <v>106</v>
      </c>
      <c r="C90" s="25" t="s">
        <v>215</v>
      </c>
      <c r="D90" s="48" t="s">
        <v>216</v>
      </c>
      <c r="E90" s="48" t="s">
        <v>62</v>
      </c>
      <c r="F90" s="26" t="s">
        <v>217</v>
      </c>
      <c r="G90" s="49" t="s">
        <v>218</v>
      </c>
      <c r="H90" s="49" t="s">
        <v>64</v>
      </c>
      <c r="I90" s="25" t="s">
        <v>219</v>
      </c>
      <c r="J90" s="48" t="s">
        <v>66</v>
      </c>
      <c r="K90" s="27">
        <v>191260</v>
      </c>
      <c r="L90" s="30">
        <v>44754</v>
      </c>
      <c r="M90" s="30">
        <v>44895</v>
      </c>
      <c r="N90" s="49" t="s">
        <v>97</v>
      </c>
      <c r="O90" s="49" t="s">
        <v>58</v>
      </c>
      <c r="P90" s="49" t="s">
        <v>58</v>
      </c>
    </row>
    <row r="91" spans="1:16" s="3" customFormat="1" ht="60">
      <c r="A91" s="12">
        <v>70</v>
      </c>
      <c r="B91" s="49" t="s">
        <v>106</v>
      </c>
      <c r="C91" s="25" t="s">
        <v>215</v>
      </c>
      <c r="D91" s="48" t="s">
        <v>220</v>
      </c>
      <c r="E91" s="48" t="s">
        <v>62</v>
      </c>
      <c r="F91" s="26" t="s">
        <v>217</v>
      </c>
      <c r="G91" s="49" t="s">
        <v>218</v>
      </c>
      <c r="H91" s="49" t="s">
        <v>64</v>
      </c>
      <c r="I91" s="25" t="s">
        <v>221</v>
      </c>
      <c r="J91" s="48" t="s">
        <v>66</v>
      </c>
      <c r="K91" s="27">
        <v>188000</v>
      </c>
      <c r="L91" s="30">
        <v>44754</v>
      </c>
      <c r="M91" s="30">
        <v>44895</v>
      </c>
      <c r="N91" s="49" t="s">
        <v>97</v>
      </c>
      <c r="O91" s="49" t="s">
        <v>58</v>
      </c>
      <c r="P91" s="49" t="s">
        <v>58</v>
      </c>
    </row>
    <row r="92" spans="1:16" s="3" customFormat="1" ht="60">
      <c r="A92" s="12">
        <v>71</v>
      </c>
      <c r="B92" s="25" t="s">
        <v>87</v>
      </c>
      <c r="C92" s="25" t="s">
        <v>91</v>
      </c>
      <c r="D92" s="48" t="s">
        <v>89</v>
      </c>
      <c r="E92" s="48" t="s">
        <v>70</v>
      </c>
      <c r="F92" s="26" t="s">
        <v>71</v>
      </c>
      <c r="G92" s="49" t="s">
        <v>63</v>
      </c>
      <c r="H92" s="49" t="s">
        <v>85</v>
      </c>
      <c r="I92" s="25" t="s">
        <v>72</v>
      </c>
      <c r="J92" s="48" t="s">
        <v>66</v>
      </c>
      <c r="K92" s="27">
        <v>5285143.6399999904</v>
      </c>
      <c r="L92" s="30">
        <v>44754</v>
      </c>
      <c r="M92" s="30">
        <v>44819</v>
      </c>
      <c r="N92" s="49" t="s">
        <v>79</v>
      </c>
      <c r="O92" s="53" t="s">
        <v>74</v>
      </c>
      <c r="P92" s="53" t="s">
        <v>74</v>
      </c>
    </row>
    <row r="93" spans="1:16" s="3" customFormat="1" ht="60">
      <c r="A93" s="12">
        <v>72</v>
      </c>
      <c r="B93" s="49" t="s">
        <v>112</v>
      </c>
      <c r="C93" s="25" t="s">
        <v>113</v>
      </c>
      <c r="D93" s="48" t="s">
        <v>254</v>
      </c>
      <c r="E93" s="48" t="s">
        <v>62</v>
      </c>
      <c r="F93" s="26" t="s">
        <v>71</v>
      </c>
      <c r="G93" s="49" t="s">
        <v>63</v>
      </c>
      <c r="H93" s="49" t="s">
        <v>64</v>
      </c>
      <c r="I93" s="25" t="s">
        <v>114</v>
      </c>
      <c r="J93" s="48" t="s">
        <v>66</v>
      </c>
      <c r="K93" s="27">
        <v>173250</v>
      </c>
      <c r="L93" s="52">
        <v>44774</v>
      </c>
      <c r="M93" s="52">
        <v>44808</v>
      </c>
      <c r="N93" s="49" t="s">
        <v>57</v>
      </c>
      <c r="O93" s="53" t="s">
        <v>58</v>
      </c>
      <c r="P93" s="49" t="s">
        <v>58</v>
      </c>
    </row>
    <row r="94" spans="1:16" s="3" customFormat="1" ht="60">
      <c r="A94" s="12">
        <v>73</v>
      </c>
      <c r="B94" s="49" t="s">
        <v>106</v>
      </c>
      <c r="C94" s="25" t="s">
        <v>215</v>
      </c>
      <c r="D94" s="48" t="s">
        <v>222</v>
      </c>
      <c r="E94" s="48" t="s">
        <v>62</v>
      </c>
      <c r="F94" s="26" t="s">
        <v>217</v>
      </c>
      <c r="G94" s="49" t="s">
        <v>218</v>
      </c>
      <c r="H94" s="49" t="s">
        <v>64</v>
      </c>
      <c r="I94" s="25" t="s">
        <v>223</v>
      </c>
      <c r="J94" s="48" t="s">
        <v>66</v>
      </c>
      <c r="K94" s="27">
        <v>165600</v>
      </c>
      <c r="L94" s="30">
        <v>44803</v>
      </c>
      <c r="M94" s="30">
        <v>44895</v>
      </c>
      <c r="N94" s="49" t="s">
        <v>97</v>
      </c>
      <c r="O94" s="49" t="s">
        <v>58</v>
      </c>
      <c r="P94" s="49" t="s">
        <v>58</v>
      </c>
    </row>
    <row r="95" spans="1:16" s="3" customFormat="1" ht="60">
      <c r="A95" s="12">
        <v>74</v>
      </c>
      <c r="B95" s="60">
        <v>85</v>
      </c>
      <c r="C95" s="25" t="s">
        <v>113</v>
      </c>
      <c r="D95" s="61" t="s">
        <v>255</v>
      </c>
      <c r="E95" s="48" t="s">
        <v>62</v>
      </c>
      <c r="F95" s="26" t="s">
        <v>71</v>
      </c>
      <c r="G95" s="49" t="s">
        <v>63</v>
      </c>
      <c r="H95" s="49" t="s">
        <v>64</v>
      </c>
      <c r="I95" s="25" t="s">
        <v>114</v>
      </c>
      <c r="J95" s="48" t="s">
        <v>66</v>
      </c>
      <c r="K95" s="62">
        <f>149000*1.2</f>
        <v>178800</v>
      </c>
      <c r="L95" s="52">
        <v>44805</v>
      </c>
      <c r="M95" s="52">
        <v>44849</v>
      </c>
      <c r="N95" s="49" t="s">
        <v>57</v>
      </c>
      <c r="O95" s="53" t="s">
        <v>58</v>
      </c>
      <c r="P95" s="49" t="s">
        <v>58</v>
      </c>
    </row>
    <row r="96" spans="1:16" s="3" customFormat="1" ht="60">
      <c r="A96" s="12">
        <v>75</v>
      </c>
      <c r="B96" s="49">
        <v>10</v>
      </c>
      <c r="C96" s="25" t="s">
        <v>109</v>
      </c>
      <c r="D96" s="48" t="s">
        <v>110</v>
      </c>
      <c r="E96" s="48" t="s">
        <v>62</v>
      </c>
      <c r="F96" s="26" t="s">
        <v>71</v>
      </c>
      <c r="G96" s="49" t="s">
        <v>63</v>
      </c>
      <c r="H96" s="49" t="s">
        <v>64</v>
      </c>
      <c r="I96" s="25" t="s">
        <v>78</v>
      </c>
      <c r="J96" s="48" t="s">
        <v>111</v>
      </c>
      <c r="K96" s="27">
        <f>197880+150960</f>
        <v>348840</v>
      </c>
      <c r="L96" s="30">
        <v>44835</v>
      </c>
      <c r="M96" s="30">
        <v>44896</v>
      </c>
      <c r="N96" s="49" t="s">
        <v>79</v>
      </c>
      <c r="O96" s="49" t="s">
        <v>74</v>
      </c>
      <c r="P96" s="49" t="s">
        <v>74</v>
      </c>
    </row>
    <row r="97" spans="1:19" s="3" customFormat="1" ht="60">
      <c r="A97" s="12">
        <v>76</v>
      </c>
      <c r="B97" s="49">
        <v>17</v>
      </c>
      <c r="C97" s="25" t="s">
        <v>115</v>
      </c>
      <c r="D97" s="48" t="s">
        <v>116</v>
      </c>
      <c r="E97" s="48" t="s">
        <v>70</v>
      </c>
      <c r="F97" s="26" t="s">
        <v>71</v>
      </c>
      <c r="G97" s="49" t="s">
        <v>63</v>
      </c>
      <c r="H97" s="49" t="s">
        <v>85</v>
      </c>
      <c r="I97" s="25" t="s">
        <v>72</v>
      </c>
      <c r="J97" s="48" t="s">
        <v>66</v>
      </c>
      <c r="K97" s="27" t="s">
        <v>258</v>
      </c>
      <c r="L97" s="30">
        <v>44946</v>
      </c>
      <c r="M97" s="30">
        <v>45291</v>
      </c>
      <c r="N97" s="49" t="s">
        <v>73</v>
      </c>
      <c r="O97" s="30" t="s">
        <v>74</v>
      </c>
      <c r="P97" s="49" t="s">
        <v>74</v>
      </c>
    </row>
    <row r="98" spans="1:19" s="3" customFormat="1" ht="60">
      <c r="A98" s="12"/>
      <c r="B98" s="49">
        <v>17</v>
      </c>
      <c r="C98" s="25" t="s">
        <v>115</v>
      </c>
      <c r="D98" s="48" t="s">
        <v>116</v>
      </c>
      <c r="E98" s="48" t="s">
        <v>70</v>
      </c>
      <c r="F98" s="26" t="s">
        <v>71</v>
      </c>
      <c r="G98" s="49" t="s">
        <v>63</v>
      </c>
      <c r="H98" s="49" t="s">
        <v>85</v>
      </c>
      <c r="I98" s="25" t="s">
        <v>72</v>
      </c>
      <c r="J98" s="48" t="s">
        <v>66</v>
      </c>
      <c r="K98" s="27" t="s">
        <v>258</v>
      </c>
      <c r="L98" s="30">
        <v>45311</v>
      </c>
      <c r="M98" s="30">
        <v>45657</v>
      </c>
      <c r="N98" s="49" t="s">
        <v>73</v>
      </c>
      <c r="O98" s="30" t="s">
        <v>74</v>
      </c>
      <c r="P98" s="49" t="s">
        <v>74</v>
      </c>
    </row>
    <row r="99" spans="1:19" s="3" customFormat="1">
      <c r="A99" s="10"/>
      <c r="B99" s="7"/>
      <c r="C99" s="38"/>
      <c r="D99" s="8"/>
      <c r="E99" s="8"/>
      <c r="F99" s="39"/>
      <c r="G99" s="7"/>
      <c r="H99" s="7"/>
      <c r="I99" s="38"/>
      <c r="J99" s="8"/>
      <c r="K99" s="31"/>
      <c r="L99" s="40"/>
      <c r="M99" s="40"/>
      <c r="N99" s="7"/>
      <c r="O99" s="10"/>
      <c r="P99" s="7"/>
    </row>
    <row r="100" spans="1:19" s="3" customFormat="1">
      <c r="A100" s="10"/>
      <c r="B100" s="7"/>
      <c r="C100" s="38"/>
      <c r="D100" s="8"/>
      <c r="E100" s="8"/>
      <c r="F100" s="39"/>
      <c r="G100" s="7"/>
      <c r="H100" s="7"/>
      <c r="I100" s="38"/>
      <c r="J100" s="8"/>
      <c r="K100" s="31"/>
      <c r="L100" s="40"/>
      <c r="M100" s="40"/>
      <c r="N100" s="7"/>
      <c r="O100" s="10"/>
      <c r="P100" s="7"/>
    </row>
    <row r="101" spans="1:19" s="3" customFormat="1">
      <c r="A101" s="10"/>
      <c r="B101" s="7"/>
      <c r="C101" s="38"/>
      <c r="D101" s="8"/>
      <c r="E101" s="8"/>
      <c r="F101" s="39"/>
      <c r="G101" s="7"/>
      <c r="H101" s="7"/>
      <c r="I101" s="38"/>
      <c r="J101" s="8"/>
      <c r="K101" s="31"/>
      <c r="L101" s="40"/>
      <c r="M101" s="40"/>
      <c r="N101" s="7"/>
      <c r="O101" s="10"/>
      <c r="P101" s="7"/>
    </row>
    <row r="102" spans="1:19" s="3" customFormat="1">
      <c r="A102" s="10"/>
      <c r="B102" s="7"/>
      <c r="C102" s="38"/>
      <c r="D102" s="8"/>
      <c r="E102" s="8"/>
      <c r="F102" s="39"/>
      <c r="G102" s="7"/>
      <c r="H102" s="7"/>
      <c r="I102" s="38"/>
      <c r="J102" s="8"/>
      <c r="K102" s="31"/>
      <c r="L102" s="40"/>
      <c r="M102" s="40"/>
      <c r="N102" s="7"/>
      <c r="O102" s="10"/>
      <c r="P102" s="7"/>
    </row>
    <row r="103" spans="1:19" s="3" customFormat="1">
      <c r="A103" s="10"/>
      <c r="B103" s="7"/>
      <c r="C103" s="38"/>
      <c r="D103" s="8"/>
      <c r="E103" s="8"/>
      <c r="F103" s="39"/>
      <c r="G103" s="7"/>
      <c r="H103" s="7"/>
      <c r="I103" s="38"/>
      <c r="J103" s="8"/>
      <c r="K103" s="31"/>
      <c r="L103" s="40"/>
      <c r="M103" s="40"/>
      <c r="N103" s="7"/>
      <c r="O103" s="10"/>
      <c r="P103" s="7"/>
    </row>
    <row r="104" spans="1:19" s="3" customFormat="1">
      <c r="A104" s="10"/>
      <c r="B104" s="7"/>
      <c r="C104" s="38"/>
      <c r="D104" s="8"/>
      <c r="E104" s="8"/>
      <c r="F104" s="39"/>
      <c r="G104" s="7"/>
      <c r="H104" s="7"/>
      <c r="I104" s="38"/>
      <c r="J104" s="8"/>
      <c r="K104" s="31"/>
      <c r="L104" s="40"/>
      <c r="M104" s="40"/>
      <c r="N104" s="7"/>
      <c r="O104" s="10"/>
      <c r="P104" s="7"/>
    </row>
    <row r="105" spans="1:19" ht="15.75">
      <c r="A105" s="10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43"/>
      <c r="M105" s="41" t="s">
        <v>38</v>
      </c>
      <c r="N105" s="64" t="s">
        <v>39</v>
      </c>
      <c r="O105" s="64"/>
      <c r="Q105" s="3"/>
      <c r="R105" s="3"/>
      <c r="S105" s="3"/>
    </row>
    <row r="106" spans="1:19" ht="15.75">
      <c r="A106" s="33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3"/>
      <c r="M106" s="65" t="s">
        <v>40</v>
      </c>
      <c r="N106" s="65"/>
      <c r="O106" s="65"/>
      <c r="Q106" s="3"/>
      <c r="R106" s="3"/>
      <c r="S106" s="3"/>
    </row>
    <row r="107" spans="1:19" ht="15.75">
      <c r="A107" s="34"/>
      <c r="B107" s="43"/>
      <c r="C107" s="35"/>
      <c r="D107" s="66" t="s">
        <v>43</v>
      </c>
      <c r="E107" s="66"/>
      <c r="F107" s="43" t="s">
        <v>41</v>
      </c>
      <c r="G107" s="43"/>
      <c r="H107" s="43" t="s">
        <v>44</v>
      </c>
      <c r="I107" s="43"/>
      <c r="J107" s="36" t="s">
        <v>42</v>
      </c>
      <c r="K107" s="37"/>
      <c r="L107" s="43"/>
      <c r="M107" s="43"/>
      <c r="N107" s="43"/>
      <c r="O107" s="43"/>
    </row>
  </sheetData>
  <autoFilter ref="A20:U97"/>
  <sortState ref="A17:W92">
    <sortCondition ref="L17:L92"/>
    <sortCondition ref="N17:N92"/>
  </sortState>
  <dataConsolidate/>
  <mergeCells count="32">
    <mergeCell ref="A1:XFD2"/>
    <mergeCell ref="A3:P3"/>
    <mergeCell ref="A9:C9"/>
    <mergeCell ref="D9:F9"/>
    <mergeCell ref="A10:C10"/>
    <mergeCell ref="D10:F10"/>
    <mergeCell ref="B17:B19"/>
    <mergeCell ref="C17:C19"/>
    <mergeCell ref="D17:M17"/>
    <mergeCell ref="D15:F15"/>
    <mergeCell ref="D13:F13"/>
    <mergeCell ref="D14:F14"/>
    <mergeCell ref="A11:C11"/>
    <mergeCell ref="D11:F11"/>
    <mergeCell ref="A12:C12"/>
    <mergeCell ref="E18:E19"/>
    <mergeCell ref="D12:F12"/>
    <mergeCell ref="A13:C13"/>
    <mergeCell ref="A14:C14"/>
    <mergeCell ref="A15:C15"/>
    <mergeCell ref="K18:K19"/>
    <mergeCell ref="I18:J18"/>
    <mergeCell ref="A17:A19"/>
    <mergeCell ref="H18:H19"/>
    <mergeCell ref="D18:D19"/>
    <mergeCell ref="F18:G18"/>
    <mergeCell ref="N105:O105"/>
    <mergeCell ref="M106:O106"/>
    <mergeCell ref="D107:E107"/>
    <mergeCell ref="O17:O19"/>
    <mergeCell ref="N17:N19"/>
    <mergeCell ref="L18:M18"/>
  </mergeCells>
  <phoneticPr fontId="3" type="noConversion"/>
  <pageMargins left="0.23622047244094491" right="0.23622047244094491" top="0" bottom="0" header="0.31496062992125984" footer="0.31496062992125984"/>
  <pageSetup paperSize="9" scale="28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C35" sqref="C35"/>
    </sheetView>
  </sheetViews>
  <sheetFormatPr defaultRowHeight="12.75"/>
  <cols>
    <col min="1" max="1" width="18.42578125" customWidth="1"/>
    <col min="2" max="2" width="18.5703125" customWidth="1"/>
    <col min="3" max="3" width="17" customWidth="1"/>
    <col min="4" max="4" width="25" customWidth="1"/>
    <col min="5" max="5" width="19.140625" customWidth="1"/>
  </cols>
  <sheetData>
    <row r="1" spans="1:5" ht="18">
      <c r="A1" s="88" t="s">
        <v>35</v>
      </c>
      <c r="B1" s="88"/>
      <c r="C1" s="88"/>
      <c r="D1" s="88"/>
      <c r="E1" s="88"/>
    </row>
    <row r="2" spans="1:5">
      <c r="B2" s="28"/>
    </row>
    <row r="3" spans="1:5" ht="15.75">
      <c r="A3" s="20"/>
      <c r="B3" s="16" t="s">
        <v>31</v>
      </c>
      <c r="C3" s="16"/>
      <c r="D3" s="16" t="s">
        <v>30</v>
      </c>
      <c r="E3" s="16" t="s">
        <v>32</v>
      </c>
    </row>
    <row r="4" spans="1:5">
      <c r="A4" s="21" t="s">
        <v>33</v>
      </c>
      <c r="B4" s="17"/>
      <c r="C4" s="18"/>
      <c r="D4" s="18"/>
      <c r="E4" s="19"/>
    </row>
    <row r="5" spans="1:5">
      <c r="A5" s="21" t="s">
        <v>36</v>
      </c>
      <c r="B5" s="22"/>
      <c r="C5" s="20"/>
      <c r="D5" s="18"/>
      <c r="E5" s="20"/>
    </row>
    <row r="6" spans="1:5" ht="15.75">
      <c r="A6" s="23" t="s">
        <v>34</v>
      </c>
      <c r="B6" s="29"/>
      <c r="C6" s="24"/>
      <c r="D6" s="18"/>
      <c r="E6" s="20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План закупок</vt:lpstr>
      <vt:lpstr>процент</vt:lpstr>
    </vt:vector>
  </TitlesOfParts>
  <Company>Dnsoft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</dc:creator>
  <cp:lastModifiedBy>Ekaterina.Khalina@evraz.com</cp:lastModifiedBy>
  <cp:lastPrinted>2021-12-21T09:37:43Z</cp:lastPrinted>
  <dcterms:created xsi:type="dcterms:W3CDTF">2009-08-20T05:51:04Z</dcterms:created>
  <dcterms:modified xsi:type="dcterms:W3CDTF">2022-03-11T07:54:00Z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