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-15" windowWidth="26310" windowHeight="6450"/>
  </bookViews>
  <sheets>
    <sheet name="План закупок" sheetId="3" r:id="rId1"/>
    <sheet name="процент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'План закупок'!$A$17:$S$126</definedName>
    <definedName name="ed_izmerenia">[1]Лист5!$D$3:$D$31</definedName>
    <definedName name="edin_izm">[2]Лист5!$D$3:$D$27</definedName>
    <definedName name="ei">[3]Лист3!$D$3:$D$8</definedName>
    <definedName name="func_blok">[4]Лист3!$C$3:$C$15</definedName>
    <definedName name="group_product">[4]Лист3!$B$6:$B$29</definedName>
    <definedName name="ist_fin">[5]Лист2!$C$5:$C$23</definedName>
    <definedName name="istfin">[1]Лист7!$A$5:$A$25</definedName>
    <definedName name="istoch_fin">[6]Лист7!$A$4:$A$24</definedName>
    <definedName name="kod_vida_deyatelnosti">[3]Лист2!$A$3:$A$10</definedName>
    <definedName name="org_str">[3]Лист4!$B$3:$B$143</definedName>
    <definedName name="spos_zak">[7]Лист6!$A$3:$A$15</definedName>
    <definedName name="spos_zakupki">[8]Лист6!$A$3:$A$16</definedName>
    <definedName name="sposob_zakupki">[3]Лист4!$A$3:$A$15</definedName>
    <definedName name="vid_zakupki">[3]Лист4!$C$3:$C$4</definedName>
    <definedName name="а">[1]Лист5!$D$3:$D$31</definedName>
  </definedNames>
  <calcPr calcId="145621"/>
</workbook>
</file>

<file path=xl/calcChain.xml><?xml version="1.0" encoding="utf-8"?>
<calcChain xmlns="http://schemas.openxmlformats.org/spreadsheetml/2006/main">
  <c r="K53" i="3" l="1"/>
  <c r="K54" i="3"/>
  <c r="K111" i="3"/>
  <c r="K84" i="3"/>
  <c r="K36" i="3" l="1"/>
  <c r="K30" i="3" l="1"/>
  <c r="K29" i="3"/>
  <c r="K28" i="3"/>
  <c r="K118" i="3" l="1"/>
  <c r="K78" i="3"/>
  <c r="K79" i="3"/>
  <c r="K32" i="3" l="1"/>
  <c r="K31" i="3"/>
  <c r="K27" i="3"/>
  <c r="K26" i="3"/>
  <c r="K25" i="3"/>
  <c r="K24" i="3"/>
  <c r="K23" i="3"/>
  <c r="K22" i="3"/>
  <c r="K21" i="3"/>
  <c r="K48" i="3" l="1"/>
  <c r="K46" i="3"/>
  <c r="K20" i="3"/>
  <c r="K68" i="3" l="1"/>
  <c r="K102" i="3"/>
  <c r="K101" i="3"/>
  <c r="K113" i="3"/>
  <c r="K116" i="3"/>
  <c r="K100" i="3"/>
  <c r="K70" i="3"/>
  <c r="K99" i="3"/>
  <c r="K98" i="3"/>
  <c r="K85" i="3"/>
  <c r="K97" i="3"/>
  <c r="K112" i="3"/>
  <c r="K83" i="3"/>
  <c r="K96" i="3"/>
  <c r="K95" i="3"/>
  <c r="K77" i="3"/>
  <c r="K123" i="3"/>
  <c r="K62" i="3"/>
  <c r="K88" i="3"/>
  <c r="K76" i="3"/>
  <c r="K109" i="3"/>
  <c r="K61" i="3"/>
  <c r="K60" i="3"/>
  <c r="K115" i="3"/>
  <c r="K114" i="3"/>
  <c r="K107" i="3"/>
  <c r="K106" i="3"/>
  <c r="K105" i="3"/>
  <c r="K94" i="3"/>
  <c r="K91" i="3"/>
  <c r="K90" i="3"/>
  <c r="K93" i="3"/>
  <c r="K92" i="3"/>
  <c r="K89" i="3"/>
  <c r="K73" i="3"/>
  <c r="K72" i="3"/>
  <c r="K75" i="3"/>
  <c r="K71" i="3"/>
  <c r="K74" i="3"/>
  <c r="K82" i="3"/>
  <c r="K81" i="3"/>
  <c r="K65" i="3"/>
  <c r="K64" i="3"/>
  <c r="K63" i="3"/>
  <c r="K59" i="3"/>
</calcChain>
</file>

<file path=xl/sharedStrings.xml><?xml version="1.0" encoding="utf-8"?>
<sst xmlns="http://schemas.openxmlformats.org/spreadsheetml/2006/main" count="1337" uniqueCount="314">
  <si>
    <t>Способ закупки</t>
  </si>
  <si>
    <t>наименование</t>
  </si>
  <si>
    <t>ФОРМА</t>
  </si>
  <si>
    <t>плана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</si>
  <si>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</si>
  <si>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</si>
  <si>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</si>
  <si>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</si>
  <si>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</si>
  <si>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</si>
  <si>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</si>
  <si>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Общество с ограниченной ответственностью "ЕвразЭнергоТранс"</t>
  </si>
  <si>
    <t>(3843) 357-600</t>
  </si>
  <si>
    <t>код по ОКЕИ</t>
  </si>
  <si>
    <t>Закупка в электронной форме да/нет</t>
  </si>
  <si>
    <t xml:space="preserve"> код по ОКАТО</t>
  </si>
  <si>
    <t xml:space="preserve">планируемая дата или период размещения извещения о закупке (месяц, год) </t>
  </si>
  <si>
    <t xml:space="preserve">срок исполнения договора (месяц,год) </t>
  </si>
  <si>
    <t xml:space="preserve"> Условия договора </t>
  </si>
  <si>
    <t>Предмет договора</t>
  </si>
  <si>
    <t xml:space="preserve">Минимально необходимые требования,предъявляемые к закупаемым товарам (работам, услугам) </t>
  </si>
  <si>
    <t xml:space="preserve"> Единица измерения </t>
  </si>
  <si>
    <t>Сведения о количестве (объеме)</t>
  </si>
  <si>
    <t xml:space="preserve"> Регион поставки товаров (выполнения работ, оказания услуг) </t>
  </si>
  <si>
    <t xml:space="preserve">График осуществления процедур закупки </t>
  </si>
  <si>
    <t xml:space="preserve">Порядковый номер </t>
  </si>
  <si>
    <t>Сведения о начальной (максимальной) цене договора (цене лота) в руб. с НДС</t>
  </si>
  <si>
    <t xml:space="preserve"> Код по ОКВЭД2</t>
  </si>
  <si>
    <t>energotrans@evraz.com</t>
  </si>
  <si>
    <t>Закупка проводится только среди субъектов МСП да/нет</t>
  </si>
  <si>
    <t>МСП</t>
  </si>
  <si>
    <t>Всего закупок</t>
  </si>
  <si>
    <t>Процент</t>
  </si>
  <si>
    <t>Размещение в 2020 г.</t>
  </si>
  <si>
    <t>итого</t>
  </si>
  <si>
    <t>Закупки бюджет 2021 г</t>
  </si>
  <si>
    <t>Размещение в 2021 г.</t>
  </si>
  <si>
    <t>Код по ОКПД2</t>
  </si>
  <si>
    <t>"      "</t>
  </si>
  <si>
    <t>(дата утверждения)</t>
  </si>
  <si>
    <t xml:space="preserve">              </t>
  </si>
  <si>
    <t>М.П.</t>
  </si>
  <si>
    <t>Генеральный директор</t>
  </si>
  <si>
    <t>Беспалов И.Н.</t>
  </si>
  <si>
    <t>14</t>
  </si>
  <si>
    <t>654006, Кемеровская область- Кузбасс, г. Новокузнецк ул. Рудокопровая, 4</t>
  </si>
  <si>
    <t>на 2023 год (январь-декабрь)</t>
  </si>
  <si>
    <t>2022 г.</t>
  </si>
  <si>
    <t>84.24</t>
  </si>
  <si>
    <t>84.24.1</t>
  </si>
  <si>
    <t>Охрана объектов</t>
  </si>
  <si>
    <t>В соответствии с пропускным и внутреобъектовым режимом</t>
  </si>
  <si>
    <t>356</t>
  </si>
  <si>
    <t>час</t>
  </si>
  <si>
    <t>Согласно договору</t>
  </si>
  <si>
    <t>65476000000</t>
  </si>
  <si>
    <t>Свердловская обл.</t>
  </si>
  <si>
    <t>Единственный источник</t>
  </si>
  <si>
    <t>нет</t>
  </si>
  <si>
    <t>63.11</t>
  </si>
  <si>
    <t>63.11.11.000</t>
  </si>
  <si>
    <t>Информационные услуги</t>
  </si>
  <si>
    <t>В соответствии с условиями договора</t>
  </si>
  <si>
    <t>шт</t>
  </si>
  <si>
    <t>Согласно приложения к договору</t>
  </si>
  <si>
    <t>32431000000</t>
  </si>
  <si>
    <t>Кемеровская обл., г. Новокузнецк</t>
  </si>
  <si>
    <t>33.14</t>
  </si>
  <si>
    <t>43.21.10   33.20.50</t>
  </si>
  <si>
    <t>Капитальный ремонт трансформатора 35/1,65 кВ ТВ 1 ПС "Аглофабрика"</t>
  </si>
  <si>
    <t>В соответствии с техническим заданием (ведомостью дефектов) и условиями договора, опыт аналогичных работ</t>
  </si>
  <si>
    <t>796</t>
  </si>
  <si>
    <t>Согласно закупочной документации</t>
  </si>
  <si>
    <t>Свердловская обл., Нижний Тагил</t>
  </si>
  <si>
    <t>Запрос предложений</t>
  </si>
  <si>
    <t>33.14.1</t>
  </si>
  <si>
    <t>Капитальный ремонт помещений ЦСиП ВГОК</t>
  </si>
  <si>
    <t>Конкурс</t>
  </si>
  <si>
    <t>да</t>
  </si>
  <si>
    <t>Капитальный ремонт помещений ЦСиП НТМК</t>
  </si>
  <si>
    <t>Капитальный ремонт помещений ЦСиП Ванадий</t>
  </si>
  <si>
    <t>Свердловская обл., г. Качканар</t>
  </si>
  <si>
    <t>41.20; 42.22</t>
  </si>
  <si>
    <t>Реконструкция системы АИИСКУЭ (выполнение обязательств, предусмотренных 522-ФЗ)</t>
  </si>
  <si>
    <t>72.20</t>
  </si>
  <si>
    <t>71.20; 72</t>
  </si>
  <si>
    <t>Комплексное диагностическое обследование трансформатора Т-1 40,5МВА ПС НТМК, трансформатора Т-1 63МВА ПС Коксовая</t>
  </si>
  <si>
    <t>Капитальная ремонт кровли ЗРУ 6 кВ ПС НТМК; Капитальный ремонт здания ПС НТМК; Капитальный ремонт кровли ЗРУ 6кВ, ОПУ, АКБ ПС Шлаковая</t>
  </si>
  <si>
    <t xml:space="preserve"> Капитальный ремонт Т-1 ПС-12 ОРУ-110/6 кВ</t>
  </si>
  <si>
    <t>Измерение сопротивления петли фаза-ноль</t>
  </si>
  <si>
    <t>Капитальный ремонт  оперативного тока РУ-6кВ ПС 4 (устаонвка ШОТ с АБ,  замена кантрольных КЛ от РУ 6кВ ПС 4 до РУ 6кВ №425 до КТЭЦ) с  адаптация в действующую схему</t>
  </si>
  <si>
    <t>Капитальный ремонт кровли ПС Карьер</t>
  </si>
  <si>
    <t>Техническое обслуживание аккумуляторных батарей на ПС ЦСиП ВГОК; диагностика  (обслуживание) ПЗУ на ПС ЦСиП ВГОК; ТО ШУОТ, зарядно-выпрямительных устройств  ПС-2, 10, 14, 15, 17, 18</t>
  </si>
  <si>
    <t>Свердловская обл., г. Нижний Тагил, г. Качканар</t>
  </si>
  <si>
    <t>02</t>
  </si>
  <si>
    <t>02.40.1</t>
  </si>
  <si>
    <t xml:space="preserve">Расчистка охранных зон ВЛ </t>
  </si>
  <si>
    <t xml:space="preserve">Обследование строительных конструкций здания ПС «Доменная» </t>
  </si>
  <si>
    <t>Свердловская обл., г. Нижний Тагил</t>
  </si>
  <si>
    <t>Техническое обслуживание системы полной автоматической компенсации емкостных токов сетей 6-10 кВ ПС Кислородная, ПС Прокатная, ПС Коксовая</t>
  </si>
  <si>
    <t>Капитальный ремонт выключателей 110 кВ ПС Шлаковая</t>
  </si>
  <si>
    <t>Капитальный ремонт сети освещения ОРУ 110/6кВ № 4,12,15,11; Капитальный ремонт сети освещения РУ 6кВ № 1235,1236,617,607</t>
  </si>
  <si>
    <t xml:space="preserve">Капитальный ремонт ЗРУ 10 кВ ПС Прокатная </t>
  </si>
  <si>
    <t>Капитальный ремонт ВЛ 110 кВ ПС НТМК - ТЭЦ 2 с отпайкой на ПВС, с заменой грозотроса</t>
  </si>
  <si>
    <t>49.41</t>
  </si>
  <si>
    <t>49.41.19</t>
  </si>
  <si>
    <t>Оказание услуг спецтехникой в Таштагольском районе</t>
  </si>
  <si>
    <t>В соответствии с требованиями ГОСТ, техническим заданием и условиями договора</t>
  </si>
  <si>
    <t>32431373000, 65401364000</t>
  </si>
  <si>
    <t xml:space="preserve">Оказание услуг спецтехникой  </t>
  </si>
  <si>
    <t>47.30</t>
  </si>
  <si>
    <t>47.30.10.000</t>
  </si>
  <si>
    <t xml:space="preserve">Поставка ГСМ для автомобилей, осуществляемая стационарными автозаправочными станциями </t>
  </si>
  <si>
    <t>65401364000</t>
  </si>
  <si>
    <t>Кемеровская обл., г. Новокузнецк
Свердловская область, г. Нижний Тагил</t>
  </si>
  <si>
    <t>Запрос цен</t>
  </si>
  <si>
    <t>45.20</t>
  </si>
  <si>
    <t>33.12</t>
  </si>
  <si>
    <t>Техническое обслуживание и ремонт автотранспортных средств</t>
  </si>
  <si>
    <t>29.10</t>
  </si>
  <si>
    <t xml:space="preserve">Поставка легкового автомобиля </t>
  </si>
  <si>
    <t>26.20</t>
  </si>
  <si>
    <t>Приобретение серверного оборудования</t>
  </si>
  <si>
    <t xml:space="preserve"> 65401364000, 32431373000</t>
  </si>
  <si>
    <t>Кемеровская область, г. Новокузнецк</t>
  </si>
  <si>
    <t>29.10.2</t>
  </si>
  <si>
    <t>Поставка автомобиля 4Х4</t>
  </si>
  <si>
    <t>Поставка снегоотбрасывателя</t>
  </si>
  <si>
    <t xml:space="preserve">да </t>
  </si>
  <si>
    <t>71.12</t>
  </si>
  <si>
    <t>71.12.1</t>
  </si>
  <si>
    <t>Оказание услуг по комплексному обследованию  зданий, сооружений ЦРЭО, ЦСиП СП,ЦСиП РП на территории Кемеровской области</t>
  </si>
  <si>
    <t>В соответствии с требованиями ГОСТ 31937-2011, техническим заданием и условиями договора</t>
  </si>
  <si>
    <t>32431000000                32219000000</t>
  </si>
  <si>
    <t>71.2</t>
  </si>
  <si>
    <t>Оказание услуг по диагностике энергетических комплексов (трансформаторов) на территории Кемеровской области</t>
  </si>
  <si>
    <t xml:space="preserve">В соответстии с техническим заданием и условиями договора:  иметь опыт работы , квалифицированный персонал, наличие производственной базы  </t>
  </si>
  <si>
    <t>В соответствии с Техническим заданием и условиями договора</t>
  </si>
  <si>
    <t>74.90.22</t>
  </si>
  <si>
    <t>74.90.12.122</t>
  </si>
  <si>
    <t>Оказание услуг по оценке рыночной стоимости имущества</t>
  </si>
  <si>
    <t>Свердловская обл, г. Качканар</t>
  </si>
  <si>
    <t>Оказание услуг по соответствию имущества общества рыночным ценам и отражению в бухгалтерском учете результатов оценки</t>
  </si>
  <si>
    <t>Кемеровская обл., г. Новокузнецк, Свердловская обл, г. Нижний Тагил</t>
  </si>
  <si>
    <t>74.30</t>
  </si>
  <si>
    <t>71.20.1</t>
  </si>
  <si>
    <t>Комплексное обследование ВЛ-35-110 кВ на территории Кемеровской области</t>
  </si>
  <si>
    <t>В соответствии с требованиями ГОСТ Р 58087-2018, техническим заданием и условиями договора</t>
  </si>
  <si>
    <t>32431000000                32227554000               32227565000</t>
  </si>
  <si>
    <t>Кемеровская обл., пос. Каз</t>
  </si>
  <si>
    <t>86.90.4</t>
  </si>
  <si>
    <t>86.10</t>
  </si>
  <si>
    <t xml:space="preserve">Приобретение путевок в Санатории для оздоровление работников и их детей Общества в соответствии с Коллективным договором </t>
  </si>
  <si>
    <t>01404000000</t>
  </si>
  <si>
    <t>46.36.2</t>
  </si>
  <si>
    <t>10.82</t>
  </si>
  <si>
    <t>Приобретение новогодних подарков для детей работников Общества по Соглашению сторон</t>
  </si>
  <si>
    <t>65.12</t>
  </si>
  <si>
    <t>65.11.10</t>
  </si>
  <si>
    <t>Коллективное страхование от несчастного случая на производстве всех работников ЕЭТ</t>
  </si>
  <si>
    <t>797</t>
  </si>
  <si>
    <t>86.21</t>
  </si>
  <si>
    <t>Услуги по проведению периодических медицинских осмотров работников Филиала (ЦСиП НТМК, ЦСиП ВГОК)</t>
  </si>
  <si>
    <t>Согласно условий договора</t>
  </si>
  <si>
    <t>Свердловская область, г. Нижний Тагил</t>
  </si>
  <si>
    <t>Поставка вводов</t>
  </si>
  <si>
    <t>В соответствии с техническим заданием</t>
  </si>
  <si>
    <t>32431373000</t>
  </si>
  <si>
    <t>конкурс</t>
  </si>
  <si>
    <t>22.1</t>
  </si>
  <si>
    <t xml:space="preserve">Поставка АТИ и РТИ </t>
  </si>
  <si>
    <t xml:space="preserve">кг, шт, м, кв.м  </t>
  </si>
  <si>
    <t>18.12</t>
  </si>
  <si>
    <t>18</t>
  </si>
  <si>
    <t>шт, кв.м.</t>
  </si>
  <si>
    <t>17.12</t>
  </si>
  <si>
    <t>Офисная бумага</t>
  </si>
  <si>
    <t>шт, пач.</t>
  </si>
  <si>
    <t>28.99</t>
  </si>
  <si>
    <t>Поставка оборудования пожарного</t>
  </si>
  <si>
    <t>330263050</t>
  </si>
  <si>
    <t>36.00.1</t>
  </si>
  <si>
    <t>Питьевая бутилированная вода</t>
  </si>
  <si>
    <t>л</t>
  </si>
  <si>
    <t>81.22</t>
  </si>
  <si>
    <t>86.90.19</t>
  </si>
  <si>
    <t>Чистка и уборка производственных помещений, уборка прилегающей территории</t>
  </si>
  <si>
    <t>В соответствии с требованиями ГОСТ, условиями договора</t>
  </si>
  <si>
    <t>55</t>
  </si>
  <si>
    <t>м2</t>
  </si>
  <si>
    <t>95.22</t>
  </si>
  <si>
    <t>Проведение технического обслуживания кондиционеров</t>
  </si>
  <si>
    <t>Приобретение путевок на санаторно-курортное лечение и оздоровление работников и их детей филиала ООО "ЕвразЭнергоТранс" в г.Н.Тагил</t>
  </si>
  <si>
    <t>Согласно условиям договора</t>
  </si>
  <si>
    <t>65400000000
32431000000</t>
  </si>
  <si>
    <t>Свердловская область, г.Нижний Тагил,
г.Нижняя Салда, г.Качканар
Кемеровская область, г.Новокузнецк</t>
  </si>
  <si>
    <t xml:space="preserve">Единственный источник </t>
  </si>
  <si>
    <t>65.12.1</t>
  </si>
  <si>
    <t>65.12.12.000</t>
  </si>
  <si>
    <t>Добровольное медицинское страхование работников</t>
  </si>
  <si>
    <t>86.10.1</t>
  </si>
  <si>
    <t>Услуги по проведению периодических медицинских осмотров работников Общества (Площадка строительного проката)</t>
  </si>
  <si>
    <t>792</t>
  </si>
  <si>
    <t>чел</t>
  </si>
  <si>
    <t>32431362</t>
  </si>
  <si>
    <t>Услуги по проведению периодических медицинских осмотров работников Общества (Площадка рельсового проката)</t>
  </si>
  <si>
    <t>32431373</t>
  </si>
  <si>
    <t>Услуги по проведению периодических медицинских осмотров работников Общества (Таштагольский район)</t>
  </si>
  <si>
    <t>32443</t>
  </si>
  <si>
    <t>71.20</t>
  </si>
  <si>
    <t>Комплексное обследование, планово-высотная съемка  крановых путей,  проверка и наладка приборов безопасности подъемных сооружений</t>
  </si>
  <si>
    <t>Согласно приложению к договору</t>
  </si>
  <si>
    <t xml:space="preserve"> 32431362</t>
  </si>
  <si>
    <t xml:space="preserve">43.21.10  </t>
  </si>
  <si>
    <t>ПС 220кВ КМК-1. Капитальный ремонт оборудования ОРУ-110 кВ (разъединители 110 кВ - 3-х фазные - 8 шт.; 1-фазные -9 шт.)</t>
  </si>
  <si>
    <t>В соответствии с техническим заданием (ведомостьюобъемов работ) и условиями договора: иметь свидетельство СРО, опыт работы по выполнению ремонтов</t>
  </si>
  <si>
    <t xml:space="preserve">ВЛ 110 кВ ПС Кондомская-ПС Таштагольская. Капитальный ремонт ВЛ 110 кВ  </t>
  </si>
  <si>
    <t>32443000000</t>
  </si>
  <si>
    <t>Кемеровская обл.,   Таштагольский район</t>
  </si>
  <si>
    <t>33.20.50</t>
  </si>
  <si>
    <t xml:space="preserve">ПС 110 кВ Таштагольская. Капитальный ремонт трансформатора Т-2-40 типа ТДТН-40 000/ 110  </t>
  </si>
  <si>
    <t xml:space="preserve">ОП-20. Капитальный ремонт силовых трансформаторовтипа  ТДТН-40000/110/35/6 кВ-2 шт.   </t>
  </si>
  <si>
    <t xml:space="preserve">ОП-3 НКМК. Капитальный ремонт трансформатора 1Т-40   типа ТРДН-40 000/110 </t>
  </si>
  <si>
    <t xml:space="preserve">41.20.4. </t>
  </si>
  <si>
    <t>ТП-2. Капитальный ремонт здания трансформаторной подстанции</t>
  </si>
  <si>
    <t>Таштагольский район. ПС 110 кВ Казская. Капитальный ремонт стропильной системы кровли</t>
  </si>
  <si>
    <t xml:space="preserve">  Капитальный ремонт кабельного тоннеля 6 кВ (подземный) (ТОННЕЛЬ КАБЕЛЬНЫЙ ОТ ОПОРНОЙ СТАНЦИИ 6 ДО ПЕЧНОГО ОТДЕЛЕНИЯ)  </t>
  </si>
  <si>
    <t xml:space="preserve">Капитальный ремонт здания  ул. Рудокопровая, 4 </t>
  </si>
  <si>
    <t>41.20</t>
  </si>
  <si>
    <t xml:space="preserve">43.21.10    </t>
  </si>
  <si>
    <t xml:space="preserve">Строительство нового РП-6 кВ со строительством кабельной эстакады 6 кВ от ОП-3 НКМК </t>
  </si>
  <si>
    <t>43.21</t>
  </si>
  <si>
    <t xml:space="preserve">Реконструкция ВЛЭП 6 кВ "6-7-С" </t>
  </si>
  <si>
    <t>Реконструкция ВЛЭП 6 кВ «ТП-17,18»</t>
  </si>
  <si>
    <t>Поставка картриджей для оргтехники</t>
  </si>
  <si>
    <t>В соответствии с требованиями ГОСТ,  условиями договора</t>
  </si>
  <si>
    <t>Согласно спецификации  к договору</t>
  </si>
  <si>
    <t>65448000000</t>
  </si>
  <si>
    <t>Да</t>
  </si>
  <si>
    <t>27.12.</t>
  </si>
  <si>
    <t>27.33</t>
  </si>
  <si>
    <t>Поставка низковольного оборудования, в т.ч. запчасти</t>
  </si>
  <si>
    <t>27</t>
  </si>
  <si>
    <t>Поставка оргтехники</t>
  </si>
  <si>
    <t>Кемеровская обл., г. Новокузнецк,Свердловская область, г. Нижний Тагил</t>
  </si>
  <si>
    <t>19.20</t>
  </si>
  <si>
    <t>19.20.29</t>
  </si>
  <si>
    <t>Поставка смазочных материалов</t>
  </si>
  <si>
    <t>43.2</t>
  </si>
  <si>
    <t>Реконструкция АСКУЭ, по выполнению обязанностей  по обеспечению коммерческого учета электрической энергии (мощности) потребителей</t>
  </si>
  <si>
    <t>32 431 000 000</t>
  </si>
  <si>
    <t xml:space="preserve">В соответствии с пропускным и внутри объектовым режимом </t>
  </si>
  <si>
    <t>32000000000</t>
  </si>
  <si>
    <t xml:space="preserve">Кемеровская область </t>
  </si>
  <si>
    <t xml:space="preserve">нет </t>
  </si>
  <si>
    <t>Охрана объектов (с помощью ПЦН)</t>
  </si>
  <si>
    <t>68.20</t>
  </si>
  <si>
    <t>68.20.12</t>
  </si>
  <si>
    <t>Субаренда имущества ОАО "ОУК "Южкузбассуголь"</t>
  </si>
  <si>
    <t>согласно приложения к договору</t>
  </si>
  <si>
    <t xml:space="preserve">Аренда основных фондов АО "Евразруда" </t>
  </si>
  <si>
    <t>Аренда основных фондов АО "ЕВРАЗ ЗСМК" (Евразруда)</t>
  </si>
  <si>
    <t>Аренда земельного участка АО "ЕВРАЗ ЗСМК" (Евразруда)</t>
  </si>
  <si>
    <t xml:space="preserve">Аренда имущества АО "ЕВРАЗ ЗСМК"_рельсовая площадка </t>
  </si>
  <si>
    <t>Аренда имущества АО "ЕВРАЗ ЗСМК"_строительная площадка</t>
  </si>
  <si>
    <t xml:space="preserve">Аренда движимого имущества АО "ЕВРАЗ ЗСМК"_строительная площадка </t>
  </si>
  <si>
    <t>Аренда земельного участка под ВЛ 110кВ на  ПС "Зеленая"</t>
  </si>
  <si>
    <t>согласно условиям договора</t>
  </si>
  <si>
    <t>Субаренда земельного участка под ВЛ 35кВ (ш. Осинниковская)</t>
  </si>
  <si>
    <t xml:space="preserve">Аренда нежилого помещения АО "ЕВРАЗ ЗСМК"_строительная площадка </t>
  </si>
  <si>
    <t xml:space="preserve">Аренда осв. сетей АО "ЕВРАЗ ЗСМК"_строительная площадка </t>
  </si>
  <si>
    <t>Знаки и плакаты по охране труда, пожарной, промышленной и электробезопасности</t>
  </si>
  <si>
    <t>Оказание услуг по проведению хроматографического анализа трансформаторного масла</t>
  </si>
  <si>
    <t>Зарос предложений</t>
  </si>
  <si>
    <t>33.1</t>
  </si>
  <si>
    <t>Оказание услуг по  техническому обслуживанию и оперативно - диспетчерскому управлению  подстанций и воздушных линий электропередачи 110 кВ на территории Кемеровской области</t>
  </si>
  <si>
    <t>Кемеровская область</t>
  </si>
  <si>
    <t>Услуги по проведению предрейсового, послерейсового осмотра (Площадка рельсового проката)</t>
  </si>
  <si>
    <t>В соответствии с техническим заданием и условиями договора</t>
  </si>
  <si>
    <t>43.21.10</t>
  </si>
  <si>
    <t xml:space="preserve">ПС 110 кВ Хвостохранилище. Капитальный ремонт ограждения </t>
  </si>
  <si>
    <t>Капитальный ремонт кабельной линии 10 кВ от ОП-2 до ТП-7</t>
  </si>
  <si>
    <t>43.21.10.140</t>
  </si>
  <si>
    <t xml:space="preserve">Реконструкция системы автоматического пожаротушения ПС ОП-10, ОП-11 ЗСМК </t>
  </si>
  <si>
    <t>Капитальный ремонт оборудования ПС 110 кВ Таштагольская (систем оперативной блокировки, шкафов управления, шкафов РЗиА)</t>
  </si>
  <si>
    <t>Кемеровская обл., г. Таштагол</t>
  </si>
  <si>
    <t>Капитальный ремонт  системы приёма-передачи телеинформации в диспетчерские пункты ЕЭТ ПС35/6кВ Казская</t>
  </si>
  <si>
    <t>Реконструкция ПС 110/6,6/6,3 кВ Есаульская-5</t>
  </si>
  <si>
    <t xml:space="preserve">43.21.10   </t>
  </si>
  <si>
    <t>Реконструкция ПС 110/6 кВ ОП-6 НКМК</t>
  </si>
  <si>
    <t>63.11.9</t>
  </si>
  <si>
    <t>63.11.11</t>
  </si>
  <si>
    <t>Информационное обеспечение системы технического учета промплощадки ОАО "Евраз ЗСМК"</t>
  </si>
  <si>
    <t>Наличие системы технического учета эл.энергии на опорных подстанциях промплощадки "Евраз ЗСМК" строительного проката</t>
  </si>
  <si>
    <t>33431000000</t>
  </si>
  <si>
    <t>25.73</t>
  </si>
  <si>
    <t>28.24</t>
  </si>
  <si>
    <t>Поставка инструмента слесарного, ручного</t>
  </si>
  <si>
    <t>29.3</t>
  </si>
  <si>
    <t>25.99</t>
  </si>
  <si>
    <t>Поставка автозапчастей</t>
  </si>
  <si>
    <t>_</t>
  </si>
  <si>
    <t>41.10.10.000</t>
  </si>
  <si>
    <t>41.20.4</t>
  </si>
  <si>
    <t>28.1</t>
  </si>
  <si>
    <t>27.90</t>
  </si>
  <si>
    <t xml:space="preserve"> ПС 110 кВ Ерунаковская-8. Капитальный ремонт здания подстанции</t>
  </si>
  <si>
    <t>Капитальный ремонт закрытого шинопровода 6кВ №1,2 от РУ 6кВ №1235  до Ру 6кВ №1236</t>
  </si>
  <si>
    <t>29.10.4</t>
  </si>
  <si>
    <t>Диагностика (обследование) трансформатора Т1 25МВА ПС Магнетитовая</t>
  </si>
  <si>
    <t>ОП-5 ЗСМК.  Капитальный ремонт системы приёма-передачи телеинформации в диспетческие пункты ЕЭТ</t>
  </si>
  <si>
    <t>Капитальный ремонт кабельного тоннеля ТЭЦ-Прокат  (Тоннель прокатных цехов ТЭЦ (Теплоэлектроцентраль)</t>
  </si>
  <si>
    <t>ПС Есаульская. Текущий ремонт здания подстанции</t>
  </si>
  <si>
    <t>Капитальный ремонт ячеек трансформаторов напряжения ТН-1, ТН-2 35кВ на ПС Аглофабрика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</si>
</sst>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mmmm\ yyyy;@"/>
  </numFmts>
  <fonts count="16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4"/>
      <name val="Arial Cyr"/>
      <charset val="204"/>
    </font>
    <font>
      <b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11"/>
      <name val="Franklin Gothic Boo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0" fillId="0" borderId="1" xfId="14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26" applyFont="1" applyBorder="1"/>
    <xf numFmtId="0" fontId="0" fillId="0" borderId="1" xfId="0" applyBorder="1"/>
    <xf numFmtId="0" fontId="12" fillId="0" borderId="1" xfId="0" applyFont="1" applyBorder="1"/>
    <xf numFmtId="164" fontId="0" fillId="0" borderId="1" xfId="14" applyFont="1" applyBorder="1"/>
    <xf numFmtId="0" fontId="13" fillId="0" borderId="1" xfId="0" applyFont="1" applyBorder="1"/>
    <xf numFmtId="4" fontId="0" fillId="0" borderId="1" xfId="0" applyNumberFormat="1" applyBorder="1"/>
    <xf numFmtId="164" fontId="0" fillId="0" borderId="0" xfId="14" applyFont="1"/>
    <xf numFmtId="4" fontId="14" fillId="0" borderId="1" xfId="0" applyNumberFormat="1" applyFont="1" applyBorder="1"/>
    <xf numFmtId="4" fontId="7" fillId="2" borderId="0" xfId="0" applyNumberFormat="1" applyFont="1" applyFill="1" applyBorder="1" applyAlignment="1">
      <alignment horizontal="right" vertical="center" wrapText="1"/>
    </xf>
    <xf numFmtId="0" fontId="8" fillId="2" borderId="21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4" fontId="8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164" fontId="7" fillId="2" borderId="1" xfId="14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>
      <alignment horizontal="right" vertical="center" wrapText="1"/>
    </xf>
    <xf numFmtId="165" fontId="7" fillId="2" borderId="19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7">
    <cellStyle name="Обычный" xfId="0" builtinId="0"/>
    <cellStyle name="Обычный 10" xfId="1"/>
    <cellStyle name="Обычный 10 2" xfId="17"/>
    <cellStyle name="Обычный 10 3" xfId="2"/>
    <cellStyle name="Обычный 10 6" xfId="25"/>
    <cellStyle name="Обычный 2" xfId="3"/>
    <cellStyle name="Обычный 2 2" xfId="4"/>
    <cellStyle name="Обычный 2 2 2" xfId="18"/>
    <cellStyle name="Обычный 2 3" xfId="5"/>
    <cellStyle name="Обычный 2 3 2" xfId="6"/>
    <cellStyle name="Обычный 2 3 2 2" xfId="19"/>
    <cellStyle name="Обычный 3" xfId="7"/>
    <cellStyle name="Обычный 3 2" xfId="20"/>
    <cellStyle name="Обычный 4" xfId="8"/>
    <cellStyle name="Обычный 4 2" xfId="21"/>
    <cellStyle name="Обычный 5" xfId="9"/>
    <cellStyle name="Обычный 5 2" xfId="22"/>
    <cellStyle name="Обычный 6" xfId="10"/>
    <cellStyle name="Обычный 6 2" xfId="23"/>
    <cellStyle name="Процентный" xfId="26" builtinId="5"/>
    <cellStyle name="Стиль 1" xfId="11"/>
    <cellStyle name="Стиль 1 2" xfId="12"/>
    <cellStyle name="Стиль 1_Отчёт о выполнении закупок  и тех.заданий по ГКПЗ  2010г. ОУС от 10.11.10" xfId="13"/>
    <cellStyle name="Финансовый" xfId="14" builtinId="3"/>
    <cellStyle name="Финансовый 2" xfId="15"/>
    <cellStyle name="Финансовый 2 2" xfId="16"/>
    <cellStyle name="Финансовый 2 2 2" xfId="24"/>
  </cellStyles>
  <dxfs count="0"/>
  <tableStyles count="0" defaultTableStyle="TableStyleMedium2" defaultPivotStyle="PivotStyleLight16"/>
  <colors>
    <mruColors>
      <color rgb="FFFF99CC"/>
      <color rgb="FFDA9694"/>
      <color rgb="FF622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&#1076;&#1083;&#1080;&#1084;&#1090;&#1086;\&#1054;&#1073;&#1097;&#1080;&#1077;\&#1059;&#1054;&#1047;&#1044;\&#1054;&#1055;&#1054;&#1080;&#1050;\&#1055;&#1083;&#1072;&#1085;&#1080;&#1088;&#1086;&#1074;&#1072;&#1085;&#1080;&#1077;\&#1050;&#1086;&#1085;&#1089;&#1086;&#1083;&#1080;&#1076;&#1080;&#1088;&#1086;&#1074;&#1072;&#1085;&#1085;&#1072;&#1103;%20&#1082;&#1086;&#1088;&#1088;&#1077;&#1082;&#1090;&#1080;&#1088;&#1086;&#1074;&#1082;&#1072;%20&#1043;&#1050;&#1055;&#1047;%202011-2012%20&#1044;&#1054;&#1058;&#105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&#1076;&#1083;&#1080;&#1084;&#1090;&#1086;\DOCUME~1\lenaar\LOCALS~1\Temp\Xl00000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&#1076;&#1083;&#1080;&#1084;&#1090;&#1086;\&#1054;&#1073;&#1097;&#1080;&#1077;\&#1059;&#1054;&#1047;&#1044;\&#1054;&#1055;&#1054;&#1080;&#1050;\&#1055;&#1083;&#1072;&#1085;&#1080;&#1088;&#1086;&#1074;&#1072;&#1085;&#1080;&#1077;\&#1057;%20&#1044;&#1080;&#1050;&#1048;%20&#1050;&#1086;&#1088;&#1088;&#1077;&#1082;&#1090;&#1080;&#1088;&#1086;&#1074;&#1082;&#1072;%20&#1043;&#1050;&#1055;&#1047;%20-%202011%20&#1087;&#1086;&#1076;%20&#1087;&#1086;&#1090;&#1088;&#1077;&#1073;&#1085;&#1086;&#1089;&#1090;&#1100;%202012%20(&#1085;&#1086;&#1074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&#1042;&#1085;&#1091;&#1090;&#1088;&#1077;&#1085;&#1085;&#1080;&#1077;\&#1054;&#1052;&#1058;&#1054;\2011%20&#1075;\&#1055;&#1080;&#1089;&#1100;&#1084;&#1072;%20&#1085;&#1072;%20&#1062;&#1047;&#1054;\22.12.2011&#1075;\&#1055;&#1088;&#1080;&#1083;&#1086;&#1078;&#1077;&#1085;&#1080;&#1077;%20&#8470;1%20&#1082;%20&#1087;&#1080;&#1089;&#1100;&#1084;&#1091;%20&#1085;&#1072;%20&#1062;&#1047;&#1054;%20&#1086;&#1090;%20%2022.12.2011&#1075;.%20&#1043;&#1050;&#1055;&#1047;-&#1050;&#1086;&#1075;&#1085;&#1086;&#10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2;&#1072;&#1087;&#1080;&#1090;&#1072;&#1083;&#1100;&#1085;&#1086;&#1075;&#1086;%20&#1089;&#1090;&#1088;&#1086;&#1080;&#1090;&#1077;&#1083;&#1100;&#1089;&#1090;&#1074;&#1072;/&#1057;&#1055;&#1050;/!2012/2012%20&#1058;&#1047;%20&#1074;%20&#1088;&#1072;&#1073;&#1086;&#1090;&#1077;/&#1055;&#1080;&#1089;&#1100;&#1084;&#1072;/&#1050;&#1086;&#1088;&#1088;&#1077;&#1082;&#1090;&#1080;&#1088;&#1086;&#1074;&#1082;&#1080;%20&#1043;&#1050;&#1055;&#1047;/&#1042;&#1082;&#1083;%20&#1074;%20&#1043;&#1050;&#1055;&#1047;%205%20&#1086;&#1073;&#1098;&#1077;&#1082;&#1090;&#1086;&#1074;/&#1055;&#1088;&#1080;&#1083;&#1086;&#1078;&#1077;&#1085;&#1080;&#1077;%20&#1050;&#1086;&#1088;&#1088;%20&#1043;&#1050;&#1055;&#1047;%20-%202011%20&#1087;&#1086;&#1076;%202012%20(5%20&#1086;&#1073;&#1098;&#1077;&#1082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Documents%20and%20Settings\aakulov\Local%20Settings\Temporary%20Internet%20Files\Content.Outlook\P144Y078\&#1055;&#1088;&#1080;&#1083;&#1086;&#1078;&#1077;&#1085;&#1080;&#1077;%20&#1080;&#1079;&#1084;&#1077;&#1085;&#1077;&#1085;&#1080;&#1077;%20&#1082;%20%20&#1043;&#1050;&#1055;&#1047;%202011%20&#1085;&#1072;%202012%20&#1086;&#1093;&#1088;&#1072;&#1085;&#1072;%2087%20&#1088;%20&#1095;&#1077;&#1083;%20&#1095;&#1072;&#10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&#1076;&#1083;&#1080;&#1084;&#1090;&#1086;\&#1076;&#1080;&#1090;\&#1042;&#1085;&#1091;&#1090;&#1088;&#1077;&#1085;&#1085;&#1080;&#1077;\&#1054;&#1073;&#1097;&#1080;&#1077;%20&#1076;&#1086;&#1082;&#1091;&#1084;&#1077;&#1085;&#1090;&#1099;\_&#1059;&#1087;&#1088;&#1072;&#1074;&#1083;&#1077;&#1085;&#1080;&#1077;%20&#1076;&#1077;&#1103;&#1090;&#1077;&#1083;&#1100;&#1085;&#1086;&#1089;&#1090;&#1100;&#1102;%20&#1044;&#1048;&#1058;\&#1043;&#1050;&#1055;&#1047;\&#1043;&#1050;&#1055;&#1047;%202012\&#1044;&#1072;&#1085;&#1085;&#1099;&#1077;%20&#1076;&#1083;&#1103;%20&#1092;&#1086;&#1088;&#1084;&#1080;&#1088;&#1086;&#1074;&#1072;&#1085;&#1080;&#1103;%20&#1043;&#1050;&#1055;&#1047;%202012\&#1055;&#1077;&#1088;&#1084;&#1101;&#1085;&#1077;&#1088;&#1075;&#1086;\&#1043;&#1055;&#1047;_2012_&#1059;&#1048;&#1058;_&#1055;&#1069;_fin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Documents%20and%20Settings\Mikryukova-aa.IA\Local%20Settings\Temporary%20Internet%20Files\Content.Outlook\Y4OUJDTH\&#1058;&#1072;&#1083;&#1069;&#1057;%20&#1055;&#1088;&#1086;&#1077;&#1082;&#1090;%20&#1043;&#1050;&#1055;&#1047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под 2012"/>
      <sheetName val="2012"/>
      <sheetName val="Лист2"/>
      <sheetName val="Лист3"/>
      <sheetName val="Лист4"/>
      <sheetName val="Лист5"/>
      <sheetName val="Лист6"/>
      <sheetName val="Лист7"/>
      <sheetName val="Лист8"/>
      <sheetName val="ИТ"/>
    </sheetNames>
    <sheetDataSet>
      <sheetData sheetId="0"/>
      <sheetData sheetId="1"/>
      <sheetData sheetId="2"/>
      <sheetData sheetId="3"/>
      <sheetData sheetId="4"/>
      <sheetData sheetId="5">
        <row r="3">
          <cell r="D3" t="str">
            <v>Мвар</v>
          </cell>
        </row>
        <row r="4">
          <cell r="D4" t="str">
            <v>Мвт</v>
          </cell>
        </row>
        <row r="5">
          <cell r="D5" t="str">
            <v>МВА</v>
          </cell>
        </row>
        <row r="6">
          <cell r="D6" t="str">
            <v>км</v>
          </cell>
        </row>
        <row r="7">
          <cell r="D7" t="str">
            <v>га</v>
          </cell>
        </row>
        <row r="8">
          <cell r="D8" t="str">
            <v>Шт.</v>
          </cell>
        </row>
        <row r="9">
          <cell r="D9" t="str">
            <v>ПС</v>
          </cell>
        </row>
        <row r="10">
          <cell r="D10" t="str">
            <v>М2</v>
          </cell>
        </row>
        <row r="11">
          <cell r="D11" t="str">
            <v>КЛ</v>
          </cell>
        </row>
        <row r="12">
          <cell r="D12" t="str">
            <v>М</v>
          </cell>
        </row>
        <row r="13">
          <cell r="D13" t="str">
            <v>Здания</v>
          </cell>
        </row>
        <row r="14">
          <cell r="D14" t="str">
            <v>Пог. М.</v>
          </cell>
        </row>
        <row r="15">
          <cell r="D15" t="str">
            <v>Ячейка</v>
          </cell>
        </row>
        <row r="16">
          <cell r="D16" t="str">
            <v>Тыс.</v>
          </cell>
        </row>
        <row r="17">
          <cell r="D17" t="str">
            <v>Тыс. руб.</v>
          </cell>
        </row>
        <row r="18">
          <cell r="D18" t="str">
            <v>Руб.</v>
          </cell>
        </row>
        <row r="19">
          <cell r="D19" t="str">
            <v>Т.у.</v>
          </cell>
        </row>
        <row r="20">
          <cell r="D20" t="str">
            <v>Га</v>
          </cell>
        </row>
        <row r="21">
          <cell r="D21" t="str">
            <v>Ед.</v>
          </cell>
        </row>
        <row r="22">
          <cell r="D22" t="str">
            <v>Объект</v>
          </cell>
        </row>
        <row r="23">
          <cell r="D23" t="str">
            <v>ВЛ</v>
          </cell>
        </row>
        <row r="24">
          <cell r="D24" t="str">
            <v>Комплект</v>
          </cell>
        </row>
        <row r="25">
          <cell r="D25" t="str">
            <v>Система</v>
          </cell>
        </row>
        <row r="26">
          <cell r="D26" t="str">
            <v>кг</v>
          </cell>
        </row>
        <row r="27">
          <cell r="D27" t="str">
            <v>Тонна</v>
          </cell>
        </row>
        <row r="28">
          <cell r="D28" t="str">
            <v>Услуга</v>
          </cell>
        </row>
        <row r="29">
          <cell r="D29" t="str">
            <v>маш/час</v>
          </cell>
        </row>
        <row r="30">
          <cell r="D30" t="str">
            <v>летный час</v>
          </cell>
        </row>
        <row r="31">
          <cell r="D31" t="str">
            <v>литр</v>
          </cell>
        </row>
      </sheetData>
      <sheetData sheetId="6"/>
      <sheetData sheetId="7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</sheetNames>
    <sheetDataSet>
      <sheetData sheetId="0"/>
      <sheetData sheetId="1"/>
      <sheetData sheetId="2"/>
      <sheetData sheetId="3"/>
      <sheetData sheetId="4">
        <row r="3">
          <cell r="D3" t="str">
            <v>Мвар</v>
          </cell>
        </row>
        <row r="4">
          <cell r="D4" t="str">
            <v>Мвт</v>
          </cell>
        </row>
        <row r="5">
          <cell r="D5" t="str">
            <v>МВА</v>
          </cell>
        </row>
        <row r="6">
          <cell r="D6" t="str">
            <v>км</v>
          </cell>
        </row>
        <row r="7">
          <cell r="D7" t="str">
            <v>га</v>
          </cell>
        </row>
        <row r="8">
          <cell r="D8" t="str">
            <v>Шт.</v>
          </cell>
        </row>
        <row r="9">
          <cell r="D9" t="str">
            <v>кГ</v>
          </cell>
        </row>
        <row r="10">
          <cell r="D10" t="str">
            <v>ПС</v>
          </cell>
        </row>
        <row r="11">
          <cell r="D11" t="str">
            <v>М2</v>
          </cell>
        </row>
        <row r="12">
          <cell r="D12" t="str">
            <v>КЛ</v>
          </cell>
        </row>
        <row r="13">
          <cell r="D13" t="str">
            <v>М</v>
          </cell>
        </row>
        <row r="14">
          <cell r="D14" t="str">
            <v>Здания</v>
          </cell>
        </row>
        <row r="15">
          <cell r="D15" t="str">
            <v>Пог. М.</v>
          </cell>
        </row>
        <row r="16">
          <cell r="D16" t="str">
            <v>Ячейка</v>
          </cell>
        </row>
        <row r="17">
          <cell r="D17" t="str">
            <v>Тыс.</v>
          </cell>
        </row>
        <row r="18">
          <cell r="D18" t="str">
            <v>Тыс. руб.</v>
          </cell>
        </row>
        <row r="19">
          <cell r="D19" t="str">
            <v>Руб.</v>
          </cell>
        </row>
        <row r="20">
          <cell r="D20" t="str">
            <v>Т.у.</v>
          </cell>
        </row>
        <row r="21">
          <cell r="D21" t="str">
            <v>Ед.</v>
          </cell>
        </row>
        <row r="22">
          <cell r="D22" t="str">
            <v>Объект</v>
          </cell>
        </row>
        <row r="23">
          <cell r="D23" t="str">
            <v>ВЛ</v>
          </cell>
        </row>
        <row r="24">
          <cell r="D24" t="str">
            <v>Комплект</v>
          </cell>
        </row>
        <row r="25">
          <cell r="D25" t="str">
            <v>Система</v>
          </cell>
        </row>
        <row r="26">
          <cell r="D26" t="str">
            <v>Тонна</v>
          </cell>
        </row>
        <row r="27">
          <cell r="D27" t="str">
            <v>Услуга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>
        <row r="3">
          <cell r="A3" t="str">
            <v>Новое строительство и расширение электросетевых объектов</v>
          </cell>
        </row>
        <row r="4">
          <cell r="A4" t="str">
            <v>Реконструкция и техперевооружение электросетевых объектов</v>
          </cell>
        </row>
        <row r="5">
          <cell r="A5" t="str">
            <v>Энергоремонтное (ремонтное) производство, техническое обслуживание</v>
          </cell>
        </row>
        <row r="6">
          <cell r="A6" t="str">
            <v>ИТ-закупки</v>
          </cell>
        </row>
        <row r="7">
          <cell r="A7" t="str">
            <v>НИОКР</v>
          </cell>
        </row>
        <row r="8">
          <cell r="A8" t="str">
            <v>Консультационные услуги</v>
          </cell>
        </row>
        <row r="9">
          <cell r="A9" t="str">
            <v>Услуги оценщиков</v>
          </cell>
        </row>
        <row r="10">
          <cell r="A10" t="str">
            <v>Прочие закупки</v>
          </cell>
        </row>
      </sheetData>
      <sheetData sheetId="2">
        <row r="3">
          <cell r="D3" t="str">
            <v>Мвар</v>
          </cell>
        </row>
        <row r="4">
          <cell r="D4" t="str">
            <v>Мвт</v>
          </cell>
        </row>
        <row r="5">
          <cell r="D5" t="str">
            <v>МВА</v>
          </cell>
        </row>
        <row r="6">
          <cell r="D6" t="str">
            <v>км</v>
          </cell>
        </row>
        <row r="7">
          <cell r="D7" t="str">
            <v>га</v>
          </cell>
        </row>
        <row r="8">
          <cell r="D8" t="str">
            <v>шт</v>
          </cell>
        </row>
      </sheetData>
      <sheetData sheetId="3">
        <row r="3">
          <cell r="A3" t="str">
            <v xml:space="preserve">ОК </v>
          </cell>
          <cell r="B3" t="str">
            <v>Холдинг МРСК</v>
          </cell>
          <cell r="C3" t="str">
            <v>B2B-Energo</v>
          </cell>
        </row>
        <row r="4">
          <cell r="A4" t="str">
            <v>ЗК</v>
          </cell>
          <cell r="B4" t="str">
            <v xml:space="preserve">  Сетевые ДЗО</v>
          </cell>
          <cell r="C4" t="str">
            <v>Неэлектронная</v>
          </cell>
        </row>
        <row r="5">
          <cell r="A5" t="str">
            <v xml:space="preserve">ОЗЦ </v>
          </cell>
          <cell r="B5" t="str">
            <v xml:space="preserve">    ОАО "МРСК ЦЕНТРА"</v>
          </cell>
        </row>
        <row r="6">
          <cell r="A6" t="str">
            <v>ЗЗЦ</v>
          </cell>
          <cell r="B6" t="str">
            <v xml:space="preserve">      МРСК Центра (ИА)</v>
          </cell>
        </row>
        <row r="7">
          <cell r="A7" t="str">
            <v>ОЗП</v>
          </cell>
          <cell r="B7" t="str">
            <v xml:space="preserve">      Белгородэнерго (филиал)</v>
          </cell>
        </row>
        <row r="8">
          <cell r="A8" t="str">
            <v>ЗЗП</v>
          </cell>
          <cell r="B8" t="str">
            <v xml:space="preserve">      Брянскэнерго (филиал)</v>
          </cell>
        </row>
        <row r="9">
          <cell r="A9" t="str">
            <v>ОКП</v>
          </cell>
          <cell r="B9" t="str">
            <v xml:space="preserve">      Воронежэнерго (филиал)</v>
          </cell>
        </row>
        <row r="10">
          <cell r="A10" t="str">
            <v>ЗКП</v>
          </cell>
          <cell r="B10" t="str">
            <v xml:space="preserve">      Костромаэнерго (филиал)</v>
          </cell>
        </row>
        <row r="11">
          <cell r="A11" t="str">
            <v>ЕИ</v>
          </cell>
          <cell r="B11" t="str">
            <v xml:space="preserve">      Курскэнерго (филиал)</v>
          </cell>
        </row>
        <row r="12">
          <cell r="A12" t="str">
            <v xml:space="preserve">ЕИ(по результат.несостоявшихся открытых процедур) </v>
          </cell>
          <cell r="B12" t="str">
            <v xml:space="preserve">      Липецкэнерго (филиал)</v>
          </cell>
        </row>
        <row r="13">
          <cell r="B13" t="str">
            <v xml:space="preserve">      Орелэнерго (филиал)</v>
          </cell>
        </row>
        <row r="14">
          <cell r="B14" t="str">
            <v xml:space="preserve">      Смоленскэнерго (филиал)</v>
          </cell>
        </row>
        <row r="15">
          <cell r="B15" t="str">
            <v xml:space="preserve">      Тамбовэнерго (филиал)</v>
          </cell>
        </row>
        <row r="16">
          <cell r="B16" t="str">
            <v xml:space="preserve">      Тверьэнерго (филиал)</v>
          </cell>
        </row>
        <row r="17">
          <cell r="B17" t="str">
            <v xml:space="preserve">      Ярэнерго (филиал)</v>
          </cell>
        </row>
        <row r="18">
          <cell r="B18" t="str">
            <v xml:space="preserve">    ОАО "МРСК СЕВЕРО-ЗАПАДА"</v>
          </cell>
        </row>
        <row r="19">
          <cell r="B19" t="str">
            <v xml:space="preserve">      МРСК Северо-Запада (ИА)</v>
          </cell>
        </row>
        <row r="20">
          <cell r="B20" t="str">
            <v xml:space="preserve">      Архэнерго (филиал)</v>
          </cell>
        </row>
        <row r="21">
          <cell r="B21" t="str">
            <v xml:space="preserve">      Вологдаэнерго (филиал)</v>
          </cell>
        </row>
        <row r="22">
          <cell r="B22" t="str">
            <v xml:space="preserve">      Карелэнерго (филиал)</v>
          </cell>
        </row>
        <row r="23">
          <cell r="B23" t="str">
            <v xml:space="preserve">      Колэнерго (филиал)</v>
          </cell>
        </row>
        <row r="24">
          <cell r="B24" t="str">
            <v xml:space="preserve">      Комиэнерго (филиал)</v>
          </cell>
        </row>
        <row r="25">
          <cell r="B25" t="str">
            <v xml:space="preserve">      Новгородэнерго (филиал)</v>
          </cell>
        </row>
        <row r="26">
          <cell r="B26" t="str">
            <v xml:space="preserve">      Псковэнерго (филиал)</v>
          </cell>
        </row>
        <row r="27">
          <cell r="B27" t="str">
            <v xml:space="preserve">    ОАО "МРСК УРАЛА"</v>
          </cell>
        </row>
        <row r="28">
          <cell r="B28" t="str">
            <v xml:space="preserve">      МРСК Урала (филиалы)</v>
          </cell>
        </row>
        <row r="29">
          <cell r="B29" t="str">
            <v xml:space="preserve">        МРСК Урала (ИА)</v>
          </cell>
        </row>
        <row r="30">
          <cell r="B30" t="str">
            <v xml:space="preserve">        Пермэнерго (филиал)</v>
          </cell>
        </row>
        <row r="31">
          <cell r="B31" t="str">
            <v xml:space="preserve">        Свердловэнерго (филиал)</v>
          </cell>
        </row>
        <row r="32">
          <cell r="B32" t="str">
            <v xml:space="preserve">        Челябэнерго (филиал)</v>
          </cell>
        </row>
        <row r="33">
          <cell r="B33" t="str">
            <v xml:space="preserve">      МРСК Урала (РСК )</v>
          </cell>
        </row>
        <row r="34">
          <cell r="B34" t="str">
            <v xml:space="preserve">        ОАО "Курганэнерго"</v>
          </cell>
        </row>
        <row r="35">
          <cell r="B35" t="str">
            <v xml:space="preserve">        ОАО "Екатеринбург.электросетевая компания"</v>
          </cell>
        </row>
        <row r="36">
          <cell r="B36" t="str">
            <v xml:space="preserve">    ОАО "МРСК ВОЛГИ"</v>
          </cell>
        </row>
        <row r="37">
          <cell r="B37" t="str">
            <v xml:space="preserve">      МРСК Волги (ИА)</v>
          </cell>
        </row>
        <row r="38">
          <cell r="B38" t="str">
            <v xml:space="preserve">      Самарские распределительные сети (филиал)</v>
          </cell>
        </row>
        <row r="39">
          <cell r="B39" t="str">
            <v xml:space="preserve">      Саратовские распределительные сети (филиал)</v>
          </cell>
        </row>
        <row r="40">
          <cell r="B40" t="str">
            <v xml:space="preserve">      Ульяновские распределительные сети (филиал)</v>
          </cell>
        </row>
        <row r="41">
          <cell r="B41" t="str">
            <v xml:space="preserve">      Мордовэнерго (филиал)</v>
          </cell>
        </row>
        <row r="42">
          <cell r="B42" t="str">
            <v xml:space="preserve">      Оренбургэнерго (филиал)</v>
          </cell>
        </row>
        <row r="43">
          <cell r="B43" t="str">
            <v xml:space="preserve">      Пензаэнерго (филиал)</v>
          </cell>
        </row>
        <row r="44">
          <cell r="B44" t="str">
            <v xml:space="preserve">      Чувашэнерго (филиал)</v>
          </cell>
        </row>
        <row r="45">
          <cell r="B45" t="str">
            <v xml:space="preserve">    ОАО "МРСК СИБИРИ"</v>
          </cell>
        </row>
        <row r="46">
          <cell r="B46" t="str">
            <v xml:space="preserve">      МРСК Сибири (филиалы)</v>
          </cell>
        </row>
        <row r="47">
          <cell r="B47" t="str">
            <v xml:space="preserve">        МРСК Сибири (ИА)</v>
          </cell>
        </row>
        <row r="48">
          <cell r="B48" t="str">
            <v xml:space="preserve">        Алтайэнерго (филиал)</v>
          </cell>
        </row>
        <row r="49">
          <cell r="B49" t="str">
            <v xml:space="preserve">        Бурятэнерго (филиал)</v>
          </cell>
        </row>
        <row r="50">
          <cell r="B50" t="str">
            <v xml:space="preserve">        Горно-Алтайские электрические сети(филиал)</v>
          </cell>
        </row>
        <row r="51">
          <cell r="B51" t="str">
            <v xml:space="preserve">        Красноярскэнерго (филиал)</v>
          </cell>
        </row>
        <row r="52">
          <cell r="B52" t="str">
            <v xml:space="preserve">        Кузбассэнерго-РЭС (филиал)</v>
          </cell>
        </row>
        <row r="53">
          <cell r="B53" t="str">
            <v xml:space="preserve">        Омскэнерго (филиал)</v>
          </cell>
        </row>
        <row r="54">
          <cell r="B54" t="str">
            <v xml:space="preserve">        Хакасэнерго (филиал)</v>
          </cell>
        </row>
        <row r="55">
          <cell r="B55" t="str">
            <v xml:space="preserve">        Читаэнерго (филиал)</v>
          </cell>
        </row>
        <row r="56">
          <cell r="B56" t="str">
            <v xml:space="preserve">      МРСК Сибири (РСК)</v>
          </cell>
        </row>
        <row r="57">
          <cell r="B57" t="str">
            <v xml:space="preserve">        ОАО "Томская распределительная компания"</v>
          </cell>
        </row>
        <row r="58">
          <cell r="B58" t="str">
            <v xml:space="preserve">        ОАО "Тываэнерго"</v>
          </cell>
        </row>
        <row r="59">
          <cell r="B59" t="str">
            <v xml:space="preserve">        ОАО "Улан-Удэ энерго"</v>
          </cell>
        </row>
        <row r="60">
          <cell r="B60" t="str">
            <v xml:space="preserve">    ОАО "МРСК ЮГА"</v>
          </cell>
        </row>
        <row r="61">
          <cell r="B61" t="str">
            <v xml:space="preserve">      МРСК Юга (ИА)</v>
          </cell>
        </row>
        <row r="62">
          <cell r="B62" t="str">
            <v xml:space="preserve">      Астраханьэнерго (филиал)</v>
          </cell>
        </row>
        <row r="63">
          <cell r="B63" t="str">
            <v xml:space="preserve">      Калмэнерго (филиал)</v>
          </cell>
        </row>
        <row r="64">
          <cell r="B64" t="str">
            <v xml:space="preserve">      Ростовэнерго (филиал)</v>
          </cell>
        </row>
        <row r="65">
          <cell r="B65" t="str">
            <v xml:space="preserve">      Волгоградэнерго (филиал)</v>
          </cell>
        </row>
        <row r="66">
          <cell r="B66" t="str">
            <v xml:space="preserve">    ОАО "Кубаньэнерго"</v>
          </cell>
        </row>
        <row r="67">
          <cell r="B67" t="str">
            <v xml:space="preserve">      Кубаньэнерго (ИА)</v>
          </cell>
        </row>
        <row r="68">
          <cell r="B68" t="str">
            <v xml:space="preserve">      Адыгейские ЭС</v>
          </cell>
        </row>
        <row r="69">
          <cell r="B69" t="str">
            <v xml:space="preserve">      Армавирские ЭС</v>
          </cell>
        </row>
        <row r="70">
          <cell r="B70" t="str">
            <v xml:space="preserve">      Краснодарские ЭС</v>
          </cell>
        </row>
        <row r="71">
          <cell r="B71" t="str">
            <v xml:space="preserve">      Лабинские ЭС</v>
          </cell>
        </row>
        <row r="72">
          <cell r="B72" t="str">
            <v xml:space="preserve">      Ленинградские ЭС</v>
          </cell>
        </row>
        <row r="73">
          <cell r="B73" t="str">
            <v xml:space="preserve">      Славянские ЭС</v>
          </cell>
        </row>
        <row r="74">
          <cell r="B74" t="str">
            <v xml:space="preserve">      Сочинские ЭС</v>
          </cell>
        </row>
        <row r="75">
          <cell r="B75" t="str">
            <v xml:space="preserve">      Тимашевские ЭС</v>
          </cell>
        </row>
        <row r="76">
          <cell r="B76" t="str">
            <v xml:space="preserve">      Тихорецкие ЭС</v>
          </cell>
        </row>
        <row r="77">
          <cell r="B77" t="str">
            <v xml:space="preserve">      Усть-Лабинские ЭС</v>
          </cell>
        </row>
        <row r="78">
          <cell r="B78" t="str">
            <v xml:space="preserve">      Юго-Западные ЭС</v>
          </cell>
        </row>
        <row r="79">
          <cell r="B79" t="str">
            <v xml:space="preserve">    ОАО "МРСК ЦЕНТРА И ПРИВОЛЖЬЯ"</v>
          </cell>
        </row>
        <row r="80">
          <cell r="B80" t="str">
            <v xml:space="preserve">      МРСК Центра и  Приволжья (ИА)</v>
          </cell>
        </row>
        <row r="81">
          <cell r="B81" t="str">
            <v xml:space="preserve">      Владимирэнерго (филиал)</v>
          </cell>
        </row>
        <row r="82">
          <cell r="B82" t="str">
            <v xml:space="preserve">      Ивэнерго (филиал)</v>
          </cell>
        </row>
        <row r="83">
          <cell r="B83" t="str">
            <v xml:space="preserve">      Калугаэнерго (филиал)</v>
          </cell>
        </row>
        <row r="84">
          <cell r="B84" t="str">
            <v xml:space="preserve">      Кировэнерго (филиал)</v>
          </cell>
        </row>
        <row r="85">
          <cell r="B85" t="str">
            <v xml:space="preserve">      Мариэнерго (филиал)</v>
          </cell>
        </row>
        <row r="86">
          <cell r="B86" t="str">
            <v xml:space="preserve">      Нижновэнерго (филиал)</v>
          </cell>
        </row>
        <row r="87">
          <cell r="B87" t="str">
            <v xml:space="preserve">      Рязаньэнерго (филиал)</v>
          </cell>
        </row>
        <row r="88">
          <cell r="B88" t="str">
            <v xml:space="preserve">      Тулэнерго (филиал)</v>
          </cell>
        </row>
        <row r="89">
          <cell r="B89" t="str">
            <v xml:space="preserve">      Удмуртэнерго (филиал)</v>
          </cell>
        </row>
        <row r="90">
          <cell r="B90" t="str">
            <v xml:space="preserve">    ОАО "МРСК СЕВЕРНОГО КАВКАЗА"</v>
          </cell>
        </row>
        <row r="91">
          <cell r="B91" t="str">
            <v xml:space="preserve">      МРСК Северного Кавказа (филиалы)</v>
          </cell>
        </row>
        <row r="92">
          <cell r="B92" t="str">
            <v xml:space="preserve">        МРСК Северного Кавказа (ИА)</v>
          </cell>
        </row>
        <row r="93">
          <cell r="B93" t="str">
            <v xml:space="preserve">        Кабардино-Балкарский (филиал)</v>
          </cell>
        </row>
        <row r="94">
          <cell r="B94" t="str">
            <v xml:space="preserve">        Северо-Осетинский (филиал)</v>
          </cell>
        </row>
        <row r="95">
          <cell r="B95" t="str">
            <v xml:space="preserve">        Карачаево-Черкесский (филиал)</v>
          </cell>
        </row>
        <row r="96">
          <cell r="B96" t="str">
            <v xml:space="preserve">        Ставропольэнерго (филиал)</v>
          </cell>
        </row>
        <row r="97">
          <cell r="B97" t="str">
            <v xml:space="preserve">        Дагэнерго (филиал)</v>
          </cell>
        </row>
        <row r="98">
          <cell r="B98" t="str">
            <v xml:space="preserve">      МРСК Северного Кавказа (РСК)</v>
          </cell>
        </row>
        <row r="99">
          <cell r="B99" t="str">
            <v xml:space="preserve">        ОАО "Дагэнергосеть"</v>
          </cell>
        </row>
        <row r="100">
          <cell r="B100" t="str">
            <v xml:space="preserve">        ОАО "Нурэнерго"</v>
          </cell>
        </row>
        <row r="101">
          <cell r="B101" t="str">
            <v xml:space="preserve">    ОАО "ТЮМЕНЬЭНЕРГО"</v>
          </cell>
        </row>
        <row r="102">
          <cell r="B102" t="str">
            <v xml:space="preserve">      Тюменьэнерго (ИА)</v>
          </cell>
        </row>
        <row r="103">
          <cell r="B103" t="str">
            <v xml:space="preserve">      Тюменьэнерго (филиалы)</v>
          </cell>
        </row>
        <row r="104">
          <cell r="B104" t="str">
            <v xml:space="preserve">    ОАО "ЯНТАРЬЭНЕРГО"</v>
          </cell>
        </row>
        <row r="105">
          <cell r="B105" t="str">
            <v xml:space="preserve">      Янтарьэнерго (ИА)</v>
          </cell>
        </row>
        <row r="106">
          <cell r="B106" t="str">
            <v xml:space="preserve">      Янтарьэнерго (филиалы)</v>
          </cell>
        </row>
        <row r="107">
          <cell r="B107" t="str">
            <v xml:space="preserve">    ОАО "МОЭСК"</v>
          </cell>
        </row>
        <row r="108">
          <cell r="B108" t="str">
            <v xml:space="preserve">      МОЭСК (ИА)</v>
          </cell>
        </row>
        <row r="109">
          <cell r="B109" t="str">
            <v xml:space="preserve">      Московская область</v>
          </cell>
        </row>
        <row r="110">
          <cell r="B110" t="str">
            <v xml:space="preserve">        Восточные электрические сети</v>
          </cell>
        </row>
        <row r="111">
          <cell r="B111" t="str">
            <v xml:space="preserve">        Западные электрические сети</v>
          </cell>
        </row>
        <row r="112">
          <cell r="B112" t="str">
            <v xml:space="preserve">        Южные электрические сети</v>
          </cell>
        </row>
        <row r="113">
          <cell r="B113" t="str">
            <v xml:space="preserve">        Северные  электрические сети</v>
          </cell>
        </row>
        <row r="114">
          <cell r="B114" t="str">
            <v xml:space="preserve">      Москва</v>
          </cell>
        </row>
        <row r="115">
          <cell r="B115" t="str">
            <v xml:space="preserve">        Центральные электрические сети</v>
          </cell>
        </row>
        <row r="116">
          <cell r="B116" t="str">
            <v xml:space="preserve">        Высоковольтные кабельные сети</v>
          </cell>
        </row>
        <row r="117">
          <cell r="B117" t="str">
            <v xml:space="preserve">        Московские кабельные сети</v>
          </cell>
        </row>
        <row r="118">
          <cell r="B118" t="str">
            <v xml:space="preserve">    ОАО "ЛЕНЭНЕРГО"</v>
          </cell>
        </row>
        <row r="119">
          <cell r="B119" t="str">
            <v xml:space="preserve">      Ленэнерго (ИА)</v>
          </cell>
        </row>
        <row r="120">
          <cell r="B120" t="str">
            <v xml:space="preserve">      Ленэнерго (филиалы)</v>
          </cell>
        </row>
        <row r="121">
          <cell r="B121" t="str">
            <v xml:space="preserve">  Сбытовые ДЗО</v>
          </cell>
        </row>
        <row r="122">
          <cell r="B122" t="str">
            <v xml:space="preserve">    ОАО "Тываэнергосбыт"</v>
          </cell>
        </row>
        <row r="123">
          <cell r="B123" t="str">
            <v xml:space="preserve">    ОАО «Дагестанская энергосбытовая компания»</v>
          </cell>
        </row>
        <row r="124">
          <cell r="B124" t="str">
            <v xml:space="preserve">    ОАО "Екатеринбургэнергосбыт"</v>
          </cell>
        </row>
        <row r="125">
          <cell r="B125" t="str">
            <v xml:space="preserve">    ОАО "Ингушэнерго"</v>
          </cell>
        </row>
        <row r="126">
          <cell r="B126" t="str">
            <v xml:space="preserve">    ОАО "Каббалкэнерго"</v>
          </cell>
        </row>
        <row r="127">
          <cell r="B127" t="str">
            <v xml:space="preserve">    ОАО "Калмэнергосбыт"</v>
          </cell>
        </row>
        <row r="128">
          <cell r="B128" t="str">
            <v xml:space="preserve">    ОАО "Карачаево-Черкесскэнерго"</v>
          </cell>
        </row>
        <row r="129">
          <cell r="B129" t="str">
            <v xml:space="preserve">    ОАО "Севкавказэнерго"</v>
          </cell>
        </row>
        <row r="130">
          <cell r="B130" t="str">
            <v xml:space="preserve">  Непрофильные ДЗО</v>
          </cell>
        </row>
        <row r="131">
          <cell r="B131" t="str">
            <v xml:space="preserve">    ОАО "ВНИПИэнергопром"</v>
          </cell>
        </row>
        <row r="132">
          <cell r="B132" t="str">
            <v xml:space="preserve">    ОАО СевЗап НТЦ</v>
          </cell>
        </row>
        <row r="133">
          <cell r="B133" t="str">
            <v xml:space="preserve">    ОАО "ИЦЭ Поволжья"</v>
          </cell>
        </row>
        <row r="134">
          <cell r="B134" t="str">
            <v xml:space="preserve">    ОАО "СЗЭУК"</v>
          </cell>
        </row>
        <row r="135">
          <cell r="B135" t="str">
            <v xml:space="preserve">    ОАО "СКБ ВТИ"</v>
          </cell>
        </row>
        <row r="136">
          <cell r="B136" t="str">
            <v xml:space="preserve">    ОАО "Центр оптимизации расчетов ЕЭС"</v>
          </cell>
        </row>
        <row r="137">
          <cell r="B137" t="str">
            <v xml:space="preserve">    ОАО "ЭНИН"</v>
          </cell>
        </row>
        <row r="138">
          <cell r="B138" t="str">
            <v xml:space="preserve">    ОАО "НИИЭЭ"</v>
          </cell>
        </row>
        <row r="139">
          <cell r="B139" t="str">
            <v xml:space="preserve">    ОАО "Сибэнергосетьпроект"</v>
          </cell>
        </row>
        <row r="140">
          <cell r="B140" t="str">
            <v xml:space="preserve">    ОАО "НИЦ ЕЭС"</v>
          </cell>
        </row>
        <row r="141">
          <cell r="B141" t="str">
            <v xml:space="preserve">    ОАО "Недвижимость ВНИПИэнергопром"</v>
          </cell>
        </row>
        <row r="142">
          <cell r="B142" t="str">
            <v xml:space="preserve">    ОАО "НИЦ Поволжья"</v>
          </cell>
        </row>
        <row r="143">
          <cell r="B143" t="str">
            <v xml:space="preserve">    ОАО "НИЦ Северо-Запада"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ламентиров.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0"/>
      <sheetData sheetId="1"/>
      <sheetData sheetId="2">
        <row r="3">
          <cell r="C3" t="str">
            <v>Технический блок (в т.ч. Техническая инспекция)</v>
          </cell>
        </row>
        <row r="4">
          <cell r="C4" t="str">
            <v>Блок по развитию и реализации услуг</v>
          </cell>
        </row>
        <row r="5">
          <cell r="C5" t="str">
            <v>Блок экономики и финансов (в т.ч. Бухгалтерия)</v>
          </cell>
        </row>
        <row r="6">
          <cell r="B6" t="str">
            <v xml:space="preserve">      ВЛЭП 110-220 кВ (ВН)</v>
          </cell>
          <cell r="C6" t="str">
            <v>Блок капитального строительства и инвестиций</v>
          </cell>
        </row>
        <row r="7">
          <cell r="B7" t="str">
            <v xml:space="preserve">      ВЛЭП 35 кВ (СН1)</v>
          </cell>
          <cell r="C7" t="str">
            <v>Блок корпоративного управления</v>
          </cell>
        </row>
        <row r="8">
          <cell r="B8" t="str">
            <v xml:space="preserve">      ВЛЭП 1-20 кВ (СН2)</v>
          </cell>
          <cell r="C8" t="str">
            <v>Блок управления собственностью</v>
          </cell>
        </row>
        <row r="9">
          <cell r="B9" t="str">
            <v xml:space="preserve">      ВЛЭП 0,4 кВ (НН)</v>
          </cell>
          <cell r="C9" t="str">
            <v>Блок правового обеспечения</v>
          </cell>
        </row>
        <row r="10">
          <cell r="B10" t="str">
            <v xml:space="preserve">      ВЛЭП (несколько классов напряжения)</v>
          </cell>
          <cell r="C10" t="str">
            <v>Блок ИТ и телекоммуникаций</v>
          </cell>
        </row>
        <row r="11">
          <cell r="B11" t="str">
            <v xml:space="preserve">      КЛЭП 110 кВ (ВН)</v>
          </cell>
          <cell r="C11" t="str">
            <v>Блок УП и орг. проектирования</v>
          </cell>
        </row>
        <row r="12">
          <cell r="B12" t="str">
            <v xml:space="preserve">      КЛЭП 20-35 кВ (СН1)</v>
          </cell>
          <cell r="C12" t="str">
            <v>Блок экономической безопасности и режима</v>
          </cell>
        </row>
        <row r="13">
          <cell r="B13" t="str">
            <v xml:space="preserve">      КЛЭП 3-10 кВ (СН2)</v>
          </cell>
          <cell r="C13" t="str">
            <v>Блок по работе с органами власти, общ.орг.и СМИ</v>
          </cell>
        </row>
        <row r="14">
          <cell r="B14" t="str">
            <v xml:space="preserve">      КЛЭП до 1 кВ (НН)</v>
          </cell>
          <cell r="C14" t="str">
            <v>Блок административного управления</v>
          </cell>
        </row>
        <row r="15">
          <cell r="B15" t="str">
            <v xml:space="preserve">      КЛЭП (несколько классов напряжения)</v>
          </cell>
          <cell r="C15" t="str">
            <v>Блок по логистике и МТО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агент"/>
      <sheetName val="Корректировка ГКПЗ"/>
      <sheetName val="Лист2"/>
      <sheetName val="Лист3"/>
      <sheetName val="Лист4"/>
    </sheetNames>
    <sheetDataSet>
      <sheetData sheetId="0" refreshError="1"/>
      <sheetData sheetId="1" refreshError="1"/>
      <sheetData sheetId="2">
        <row r="5">
          <cell r="C5" t="str">
            <v xml:space="preserve">    Амортизация отчетного года</v>
          </cell>
        </row>
        <row r="6">
          <cell r="C6" t="str">
            <v xml:space="preserve">    Неиспользованная амортизация прошлых лет</v>
          </cell>
        </row>
        <row r="7">
          <cell r="C7" t="str">
            <v xml:space="preserve">  Неиспользованная прибыль прошлых лет</v>
          </cell>
        </row>
        <row r="8">
          <cell r="C8" t="str">
            <v xml:space="preserve">    Реновация, включенная РЭК в тариф (прибыль на развитие производства)</v>
          </cell>
        </row>
        <row r="9">
          <cell r="C9" t="str">
            <v xml:space="preserve">    Реализация профильных внеоборотных активов</v>
          </cell>
        </row>
        <row r="10">
          <cell r="C10" t="str">
            <v xml:space="preserve">    Реализация непрофильных внеобротных активов</v>
          </cell>
        </row>
        <row r="11">
          <cell r="C11" t="str">
            <v xml:space="preserve">    Плата за технологическое присоединенние</v>
          </cell>
        </row>
        <row r="12">
          <cell r="C12" t="str">
            <v xml:space="preserve"> Прочие собственные источники, в т.ч.продажа акций</v>
          </cell>
        </row>
        <row r="13">
          <cell r="C13" t="str">
            <v xml:space="preserve">    Использование банковских кредитов для осуществления капитальных вложений</v>
          </cell>
        </row>
        <row r="14">
          <cell r="C14" t="str">
            <v xml:space="preserve">    Облигационные займы</v>
          </cell>
        </row>
        <row r="15">
          <cell r="C15" t="str">
            <v xml:space="preserve">    Корпоративн.займы,в т.ч.от ОАО "Холдинг МРСК"</v>
          </cell>
        </row>
        <row r="16">
          <cell r="C16" t="str">
            <v xml:space="preserve">    Прочие заемные средства</v>
          </cell>
        </row>
        <row r="17">
          <cell r="C17" t="str">
            <v xml:space="preserve">  Средства от продажи векселей</v>
          </cell>
        </row>
        <row r="18">
          <cell r="C18" t="str">
            <v xml:space="preserve">    Целевые инвестиционные средства ОАО "Холдинг МРСК"</v>
          </cell>
        </row>
        <row r="19">
          <cell r="C19" t="str">
            <v xml:space="preserve">    Средства федерального бюджета</v>
          </cell>
        </row>
        <row r="20">
          <cell r="C20" t="str">
            <v xml:space="preserve">    Средства местных и региональных бюджетов</v>
          </cell>
        </row>
        <row r="21">
          <cell r="C21" t="str">
            <v xml:space="preserve">  Плата за технологическое присоединение</v>
          </cell>
        </row>
        <row r="22">
          <cell r="C22" t="str">
            <v xml:space="preserve">    Долевое участие в строительстве за счет прочих источников</v>
          </cell>
        </row>
        <row r="23">
          <cell r="C23" t="str">
            <v xml:space="preserve">    Прочие источники внешнего финансирования (расшифровать), в т.ч. лизинг</v>
          </cell>
        </row>
      </sheetData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   Плата за технологическое присоединенние</v>
          </cell>
        </row>
        <row r="12">
          <cell r="A12" t="str">
            <v xml:space="preserve"> Прочие собственные источники, в т.ч.продажа акций</v>
          </cell>
        </row>
        <row r="13">
          <cell r="A13" t="str">
            <v xml:space="preserve">    Использование банковских кредитов для осуществления капитальных вложений</v>
          </cell>
        </row>
        <row r="14">
          <cell r="A14" t="str">
            <v xml:space="preserve">    Облигационные займы</v>
          </cell>
        </row>
        <row r="15">
          <cell r="A15" t="str">
            <v xml:space="preserve">    Корпоративн.займы,в т.ч.от ОАО "Холдинг МРСК"</v>
          </cell>
        </row>
        <row r="16">
          <cell r="A16" t="str">
            <v xml:space="preserve">    Прочие заемные средства</v>
          </cell>
        </row>
        <row r="17">
          <cell r="A17" t="str">
            <v xml:space="preserve">  Средства от продажи векселей</v>
          </cell>
        </row>
        <row r="18">
          <cell r="A18" t="str">
            <v xml:space="preserve">    Целевые инвестиционные средства ОАО "Холдинг МРСК"</v>
          </cell>
        </row>
        <row r="19">
          <cell r="A19" t="str">
            <v xml:space="preserve">    Средства федерального бюджета</v>
          </cell>
        </row>
        <row r="20">
          <cell r="A20" t="str">
            <v xml:space="preserve">    Средства местных и региональных бюджетов</v>
          </cell>
        </row>
        <row r="21">
          <cell r="A21" t="str">
            <v xml:space="preserve">  Плата за технологическое присоединение</v>
          </cell>
        </row>
        <row r="22">
          <cell r="A22" t="str">
            <v xml:space="preserve">    Долевое участие в строительстве за счет прочих источников</v>
          </cell>
        </row>
        <row r="23">
          <cell r="A23" t="str">
            <v xml:space="preserve">    Прочие источники внешнего финансирования (расшифровать), в т.ч. лизинг</v>
          </cell>
        </row>
        <row r="24">
          <cell r="A24" t="str">
            <v xml:space="preserve"> Себестоимость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ГПЗ 2011"/>
      <sheetName val="ГПЗ 2012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 xml:space="preserve">ОК </v>
          </cell>
        </row>
        <row r="4">
          <cell r="A4" t="str">
            <v>ЗК</v>
          </cell>
        </row>
        <row r="5">
          <cell r="A5" t="str">
            <v xml:space="preserve">ОЗЦ </v>
          </cell>
        </row>
        <row r="6">
          <cell r="A6" t="str">
            <v>ЗЗЦ</v>
          </cell>
        </row>
        <row r="7">
          <cell r="A7" t="str">
            <v>ОЗП</v>
          </cell>
        </row>
        <row r="8">
          <cell r="A8" t="str">
            <v>ЗЗП</v>
          </cell>
        </row>
        <row r="9">
          <cell r="A9" t="str">
            <v>ОКП</v>
          </cell>
        </row>
        <row r="10">
          <cell r="A10" t="str">
            <v>ЗКП</v>
          </cell>
        </row>
        <row r="11">
          <cell r="A11" t="str">
            <v>ЕИ</v>
          </cell>
        </row>
        <row r="12">
          <cell r="A12" t="str">
            <v xml:space="preserve">ЕИ(по результат.несостоявшихся открытых процедур) </v>
          </cell>
        </row>
        <row r="13">
          <cell r="A13" t="str">
            <v>Аукцион</v>
          </cell>
        </row>
        <row r="14">
          <cell r="A14" t="str">
            <v>НЗ</v>
          </cell>
        </row>
        <row r="15">
          <cell r="A15" t="str">
            <v>Закупка по рез. ОКП</v>
          </cell>
        </row>
      </sheetData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ЭиР"/>
      <sheetName val="Лист2"/>
      <sheetName val="Лист3"/>
      <sheetName val="Лист4"/>
      <sheetName val="Лист5"/>
      <sheetName val="Лист6"/>
      <sheetName val="Лист7"/>
      <sheetName val="СМиИ"/>
      <sheetName val="СМиТ"/>
      <sheetName val="СРЗиА"/>
      <sheetName val="СДиКИ"/>
      <sheetName val="СЭЗиС"/>
      <sheetName val="АХО"/>
      <sheetName val="УС"/>
      <sheetName val="СМИ"/>
      <sheetName val="Охрана"/>
      <sheetName val="УАСТУ"/>
      <sheetName val="СПКиОТ"/>
      <sheetName val="Анализ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 xml:space="preserve">ОК </v>
          </cell>
        </row>
        <row r="4">
          <cell r="A4" t="str">
            <v>ЗК</v>
          </cell>
        </row>
        <row r="5">
          <cell r="A5" t="str">
            <v xml:space="preserve">ОЗЦ </v>
          </cell>
        </row>
        <row r="6">
          <cell r="A6" t="str">
            <v>ЗЗЦ</v>
          </cell>
        </row>
        <row r="7">
          <cell r="A7" t="str">
            <v>ОЗП</v>
          </cell>
        </row>
        <row r="8">
          <cell r="A8" t="str">
            <v>ЗЗП</v>
          </cell>
        </row>
        <row r="9">
          <cell r="A9" t="str">
            <v>ОКП</v>
          </cell>
        </row>
        <row r="10">
          <cell r="A10" t="str">
            <v>ЗКП</v>
          </cell>
        </row>
        <row r="11">
          <cell r="A11" t="str">
            <v>ЕИ</v>
          </cell>
        </row>
        <row r="12">
          <cell r="A12" t="str">
            <v xml:space="preserve">ЕИ(по результат.несостоявшихся открытых процедур) </v>
          </cell>
        </row>
        <row r="16">
          <cell r="A16" t="str">
            <v>Аукцион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4"/>
  <sheetViews>
    <sheetView showGridLines="0" tabSelected="1" zoomScale="60" zoomScaleNormal="60" workbookViewId="0">
      <selection activeCell="O29" sqref="O29"/>
    </sheetView>
  </sheetViews>
  <sheetFormatPr defaultColWidth="9.140625" defaultRowHeight="15" outlineLevelRow="1" outlineLevelCol="1"/>
  <cols>
    <col min="1" max="1" width="7" style="2" customWidth="1"/>
    <col min="2" max="2" width="8.85546875" style="2" customWidth="1"/>
    <col min="3" max="3" width="10" style="4" customWidth="1"/>
    <col min="4" max="4" width="38.140625" style="5" customWidth="1" collapsed="1"/>
    <col min="5" max="5" width="34.28515625" style="5" customWidth="1" outlineLevel="1"/>
    <col min="6" max="6" width="9.85546875" style="2" customWidth="1" outlineLevel="1"/>
    <col min="7" max="7" width="8.85546875" style="2" customWidth="1" outlineLevel="1"/>
    <col min="8" max="8" width="20.5703125" style="2" customWidth="1" outlineLevel="1"/>
    <col min="9" max="9" width="18" style="2" customWidth="1" outlineLevel="1"/>
    <col min="10" max="10" width="26.85546875" style="5" customWidth="1"/>
    <col min="11" max="11" width="22.85546875" style="6" customWidth="1"/>
    <col min="12" max="12" width="18.7109375" style="2" customWidth="1"/>
    <col min="13" max="13" width="21.5703125" style="2" customWidth="1"/>
    <col min="14" max="14" width="18.42578125" style="2" customWidth="1" outlineLevel="1"/>
    <col min="15" max="15" width="11.85546875" style="2" customWidth="1" outlineLevel="1"/>
    <col min="16" max="16" width="12.140625" style="2" customWidth="1" outlineLevel="1"/>
    <col min="17" max="17" width="9.140625" style="1"/>
    <col min="18" max="18" width="19.140625" style="1" customWidth="1"/>
    <col min="19" max="19" width="12.7109375" style="1" customWidth="1"/>
    <col min="20" max="16384" width="9.140625" style="1"/>
  </cols>
  <sheetData>
    <row r="1" spans="1:16" ht="16.5" customHeight="1"/>
    <row r="2" spans="1:16" outlineLevel="1">
      <c r="H2" s="2" t="s">
        <v>2</v>
      </c>
    </row>
    <row r="3" spans="1:16" outlineLevel="1">
      <c r="H3" s="2" t="s">
        <v>3</v>
      </c>
    </row>
    <row r="4" spans="1:16" ht="15.75" outlineLevel="1">
      <c r="H4" s="59" t="s">
        <v>46</v>
      </c>
    </row>
    <row r="5" spans="1:16" outlineLevel="1"/>
    <row r="6" spans="1:16" outlineLevel="1">
      <c r="A6" s="67" t="s">
        <v>4</v>
      </c>
      <c r="B6" s="68"/>
      <c r="C6" s="67"/>
      <c r="D6" s="67" t="s">
        <v>11</v>
      </c>
      <c r="E6" s="67"/>
      <c r="F6" s="68"/>
      <c r="G6" s="7"/>
      <c r="H6" s="7"/>
      <c r="I6" s="7"/>
      <c r="J6" s="8"/>
      <c r="K6" s="9"/>
      <c r="L6" s="7"/>
      <c r="M6" s="7"/>
      <c r="N6" s="7"/>
      <c r="O6" s="7"/>
    </row>
    <row r="7" spans="1:16" outlineLevel="1">
      <c r="A7" s="67" t="s">
        <v>5</v>
      </c>
      <c r="B7" s="68"/>
      <c r="C7" s="67"/>
      <c r="D7" s="67" t="s">
        <v>45</v>
      </c>
      <c r="E7" s="67"/>
      <c r="F7" s="68"/>
      <c r="G7" s="7"/>
      <c r="H7" s="7"/>
      <c r="I7" s="7"/>
      <c r="J7" s="8"/>
      <c r="K7" s="9"/>
      <c r="L7" s="7"/>
      <c r="M7" s="7"/>
      <c r="N7" s="7"/>
      <c r="O7" s="7"/>
    </row>
    <row r="8" spans="1:16" outlineLevel="1">
      <c r="A8" s="67" t="s">
        <v>6</v>
      </c>
      <c r="B8" s="68"/>
      <c r="C8" s="67"/>
      <c r="D8" s="67" t="s">
        <v>12</v>
      </c>
      <c r="E8" s="67"/>
      <c r="F8" s="68"/>
      <c r="G8" s="7"/>
      <c r="H8" s="7"/>
      <c r="I8" s="7"/>
      <c r="J8" s="8"/>
      <c r="K8" s="9"/>
      <c r="L8" s="7"/>
      <c r="M8" s="7"/>
      <c r="N8" s="7"/>
      <c r="O8" s="7"/>
    </row>
    <row r="9" spans="1:16" outlineLevel="1">
      <c r="A9" s="67" t="s">
        <v>7</v>
      </c>
      <c r="B9" s="68"/>
      <c r="C9" s="67"/>
      <c r="D9" s="78" t="s">
        <v>28</v>
      </c>
      <c r="E9" s="78"/>
      <c r="F9" s="78"/>
      <c r="G9" s="7"/>
      <c r="H9" s="7"/>
      <c r="I9" s="7"/>
      <c r="J9" s="8"/>
      <c r="K9" s="9"/>
      <c r="L9" s="7"/>
      <c r="M9" s="7"/>
      <c r="N9" s="7"/>
      <c r="O9" s="7"/>
    </row>
    <row r="10" spans="1:16" outlineLevel="1">
      <c r="A10" s="67" t="s">
        <v>8</v>
      </c>
      <c r="B10" s="68"/>
      <c r="C10" s="67"/>
      <c r="D10" s="67">
        <v>4217084532</v>
      </c>
      <c r="E10" s="67"/>
      <c r="F10" s="68"/>
      <c r="G10" s="7"/>
      <c r="H10" s="7"/>
      <c r="I10" s="10"/>
      <c r="J10" s="8"/>
      <c r="K10" s="9"/>
      <c r="L10" s="7"/>
      <c r="M10" s="10"/>
      <c r="N10" s="7"/>
      <c r="O10" s="7"/>
    </row>
    <row r="11" spans="1:16" outlineLevel="1">
      <c r="A11" s="67" t="s">
        <v>9</v>
      </c>
      <c r="B11" s="68"/>
      <c r="C11" s="67"/>
      <c r="D11" s="67">
        <v>421701001</v>
      </c>
      <c r="E11" s="67"/>
      <c r="F11" s="68"/>
      <c r="G11" s="7"/>
      <c r="H11" s="7"/>
      <c r="I11" s="7"/>
      <c r="J11" s="8"/>
      <c r="K11" s="9"/>
      <c r="L11" s="7"/>
      <c r="M11" s="7"/>
      <c r="N11" s="7"/>
      <c r="O11" s="7"/>
    </row>
    <row r="12" spans="1:16" outlineLevel="1">
      <c r="A12" s="67" t="s">
        <v>10</v>
      </c>
      <c r="B12" s="68"/>
      <c r="C12" s="67"/>
      <c r="D12" s="67">
        <v>32431000000</v>
      </c>
      <c r="E12" s="67"/>
      <c r="F12" s="68"/>
      <c r="G12" s="7"/>
      <c r="H12" s="7"/>
      <c r="I12" s="7"/>
      <c r="J12" s="8"/>
      <c r="K12" s="9"/>
      <c r="L12" s="7"/>
      <c r="M12" s="7"/>
      <c r="N12" s="7"/>
      <c r="O12" s="7"/>
    </row>
    <row r="13" spans="1:16" ht="15.75" thickBot="1"/>
    <row r="14" spans="1:16" s="2" customFormat="1" ht="16.5" customHeight="1" thickBot="1">
      <c r="A14" s="72" t="s">
        <v>25</v>
      </c>
      <c r="B14" s="69" t="s">
        <v>27</v>
      </c>
      <c r="C14" s="72" t="s">
        <v>37</v>
      </c>
      <c r="D14" s="75" t="s">
        <v>18</v>
      </c>
      <c r="E14" s="76"/>
      <c r="F14" s="76"/>
      <c r="G14" s="76"/>
      <c r="H14" s="76"/>
      <c r="I14" s="76"/>
      <c r="J14" s="76"/>
      <c r="K14" s="76"/>
      <c r="L14" s="76"/>
      <c r="M14" s="77"/>
      <c r="N14" s="88" t="s">
        <v>0</v>
      </c>
      <c r="O14" s="85" t="s">
        <v>14</v>
      </c>
      <c r="P14" s="60"/>
    </row>
    <row r="15" spans="1:16" s="2" customFormat="1" ht="16.5" customHeight="1" thickBot="1">
      <c r="A15" s="73"/>
      <c r="B15" s="70"/>
      <c r="C15" s="73"/>
      <c r="D15" s="72" t="s">
        <v>19</v>
      </c>
      <c r="E15" s="72" t="s">
        <v>20</v>
      </c>
      <c r="F15" s="75" t="s">
        <v>21</v>
      </c>
      <c r="G15" s="77"/>
      <c r="H15" s="72" t="s">
        <v>22</v>
      </c>
      <c r="I15" s="75" t="s">
        <v>23</v>
      </c>
      <c r="J15" s="81"/>
      <c r="K15" s="79" t="s">
        <v>26</v>
      </c>
      <c r="L15" s="75" t="s">
        <v>24</v>
      </c>
      <c r="M15" s="76"/>
      <c r="N15" s="89"/>
      <c r="O15" s="86"/>
      <c r="P15" s="61"/>
    </row>
    <row r="16" spans="1:16" s="2" customFormat="1" ht="125.25" customHeight="1" thickBot="1">
      <c r="A16" s="74"/>
      <c r="B16" s="71"/>
      <c r="C16" s="74"/>
      <c r="D16" s="74"/>
      <c r="E16" s="74"/>
      <c r="F16" s="11" t="s">
        <v>13</v>
      </c>
      <c r="G16" s="66" t="s">
        <v>1</v>
      </c>
      <c r="H16" s="74"/>
      <c r="I16" s="11" t="s">
        <v>15</v>
      </c>
      <c r="J16" s="66" t="s">
        <v>1</v>
      </c>
      <c r="K16" s="80"/>
      <c r="L16" s="11" t="s">
        <v>16</v>
      </c>
      <c r="M16" s="63" t="s">
        <v>17</v>
      </c>
      <c r="N16" s="90"/>
      <c r="O16" s="87"/>
      <c r="P16" s="62" t="s">
        <v>29</v>
      </c>
    </row>
    <row r="17" spans="1:16" s="2" customFormat="1" ht="14.25" customHeight="1">
      <c r="A17" s="12">
        <v>1</v>
      </c>
      <c r="B17" s="13">
        <v>2</v>
      </c>
      <c r="C17" s="14">
        <v>3</v>
      </c>
      <c r="D17" s="13">
        <v>4</v>
      </c>
      <c r="E17" s="13">
        <v>5</v>
      </c>
      <c r="F17" s="15">
        <v>6</v>
      </c>
      <c r="G17" s="13">
        <v>7</v>
      </c>
      <c r="H17" s="13">
        <v>8</v>
      </c>
      <c r="I17" s="15">
        <v>9</v>
      </c>
      <c r="J17" s="13">
        <v>10</v>
      </c>
      <c r="K17" s="13">
        <v>11</v>
      </c>
      <c r="L17" s="15">
        <v>12</v>
      </c>
      <c r="M17" s="13">
        <v>13</v>
      </c>
      <c r="N17" s="15" t="s">
        <v>44</v>
      </c>
      <c r="O17" s="13">
        <v>15</v>
      </c>
      <c r="P17" s="15">
        <v>16</v>
      </c>
    </row>
    <row r="18" spans="1:16" s="3" customFormat="1" ht="45">
      <c r="A18" s="12">
        <v>1</v>
      </c>
      <c r="B18" s="65" t="s">
        <v>48</v>
      </c>
      <c r="C18" s="37" t="s">
        <v>49</v>
      </c>
      <c r="D18" s="64" t="s">
        <v>50</v>
      </c>
      <c r="E18" s="64" t="s">
        <v>51</v>
      </c>
      <c r="F18" s="38" t="s">
        <v>52</v>
      </c>
      <c r="G18" s="65" t="s">
        <v>53</v>
      </c>
      <c r="H18" s="65" t="s">
        <v>54</v>
      </c>
      <c r="I18" s="37" t="s">
        <v>55</v>
      </c>
      <c r="J18" s="64" t="s">
        <v>56</v>
      </c>
      <c r="K18" s="39">
        <v>325867.08</v>
      </c>
      <c r="L18" s="40">
        <v>44927</v>
      </c>
      <c r="M18" s="41">
        <v>45261</v>
      </c>
      <c r="N18" s="65" t="s">
        <v>57</v>
      </c>
      <c r="O18" s="42" t="s">
        <v>58</v>
      </c>
      <c r="P18" s="65" t="s">
        <v>58</v>
      </c>
    </row>
    <row r="19" spans="1:16" s="3" customFormat="1" ht="45">
      <c r="A19" s="12">
        <v>2</v>
      </c>
      <c r="B19" s="65" t="s">
        <v>48</v>
      </c>
      <c r="C19" s="37" t="s">
        <v>49</v>
      </c>
      <c r="D19" s="64" t="s">
        <v>50</v>
      </c>
      <c r="E19" s="64" t="s">
        <v>51</v>
      </c>
      <c r="F19" s="38" t="s">
        <v>52</v>
      </c>
      <c r="G19" s="65" t="s">
        <v>53</v>
      </c>
      <c r="H19" s="65" t="s">
        <v>54</v>
      </c>
      <c r="I19" s="37" t="s">
        <v>55</v>
      </c>
      <c r="J19" s="64" t="s">
        <v>56</v>
      </c>
      <c r="K19" s="39">
        <v>684850.44</v>
      </c>
      <c r="L19" s="41">
        <v>44927</v>
      </c>
      <c r="M19" s="41">
        <v>45261</v>
      </c>
      <c r="N19" s="65" t="s">
        <v>57</v>
      </c>
      <c r="O19" s="65" t="s">
        <v>58</v>
      </c>
      <c r="P19" s="65" t="s">
        <v>58</v>
      </c>
    </row>
    <row r="20" spans="1:16" s="3" customFormat="1" ht="45">
      <c r="A20" s="12">
        <v>3</v>
      </c>
      <c r="B20" s="65" t="s">
        <v>48</v>
      </c>
      <c r="C20" s="37" t="s">
        <v>49</v>
      </c>
      <c r="D20" s="64" t="s">
        <v>50</v>
      </c>
      <c r="E20" s="64" t="s">
        <v>251</v>
      </c>
      <c r="F20" s="38" t="s">
        <v>52</v>
      </c>
      <c r="G20" s="65" t="s">
        <v>53</v>
      </c>
      <c r="H20" s="65" t="s">
        <v>64</v>
      </c>
      <c r="I20" s="37" t="s">
        <v>252</v>
      </c>
      <c r="J20" s="64" t="s">
        <v>253</v>
      </c>
      <c r="K20" s="39">
        <f>15545.772*1.2*1000</f>
        <v>18654926.399999999</v>
      </c>
      <c r="L20" s="40">
        <v>44927</v>
      </c>
      <c r="M20" s="41">
        <v>45261</v>
      </c>
      <c r="N20" s="65" t="s">
        <v>57</v>
      </c>
      <c r="O20" s="42" t="s">
        <v>58</v>
      </c>
      <c r="P20" s="65" t="s">
        <v>254</v>
      </c>
    </row>
    <row r="21" spans="1:16" s="3" customFormat="1" ht="45">
      <c r="A21" s="12">
        <v>4</v>
      </c>
      <c r="B21" s="65" t="s">
        <v>256</v>
      </c>
      <c r="C21" s="37" t="s">
        <v>257</v>
      </c>
      <c r="D21" s="44" t="s">
        <v>258</v>
      </c>
      <c r="E21" s="64" t="s">
        <v>259</v>
      </c>
      <c r="F21" s="38" t="s">
        <v>71</v>
      </c>
      <c r="G21" s="65" t="s">
        <v>63</v>
      </c>
      <c r="H21" s="65" t="s">
        <v>259</v>
      </c>
      <c r="I21" s="37" t="s">
        <v>65</v>
      </c>
      <c r="J21" s="64" t="s">
        <v>66</v>
      </c>
      <c r="K21" s="39">
        <f>3053816.84*12</f>
        <v>36645802.079999998</v>
      </c>
      <c r="L21" s="40">
        <v>44927</v>
      </c>
      <c r="M21" s="40">
        <v>45291</v>
      </c>
      <c r="N21" s="65" t="s">
        <v>57</v>
      </c>
      <c r="O21" s="42" t="s">
        <v>58</v>
      </c>
      <c r="P21" s="38" t="s">
        <v>58</v>
      </c>
    </row>
    <row r="22" spans="1:16" s="3" customFormat="1" ht="45">
      <c r="A22" s="12">
        <v>5</v>
      </c>
      <c r="B22" s="65" t="s">
        <v>256</v>
      </c>
      <c r="C22" s="37" t="s">
        <v>257</v>
      </c>
      <c r="D22" s="64" t="s">
        <v>260</v>
      </c>
      <c r="E22" s="64" t="s">
        <v>259</v>
      </c>
      <c r="F22" s="38" t="s">
        <v>71</v>
      </c>
      <c r="G22" s="65" t="s">
        <v>63</v>
      </c>
      <c r="H22" s="65" t="s">
        <v>259</v>
      </c>
      <c r="I22" s="37" t="s">
        <v>65</v>
      </c>
      <c r="J22" s="64" t="s">
        <v>66</v>
      </c>
      <c r="K22" s="39">
        <f>228692.94*12</f>
        <v>2744315.2800000003</v>
      </c>
      <c r="L22" s="40">
        <v>44927</v>
      </c>
      <c r="M22" s="40">
        <v>45291</v>
      </c>
      <c r="N22" s="65" t="s">
        <v>57</v>
      </c>
      <c r="O22" s="42" t="s">
        <v>58</v>
      </c>
      <c r="P22" s="38" t="s">
        <v>58</v>
      </c>
    </row>
    <row r="23" spans="1:16" s="3" customFormat="1" ht="45">
      <c r="A23" s="12">
        <v>6</v>
      </c>
      <c r="B23" s="65" t="s">
        <v>256</v>
      </c>
      <c r="C23" s="37" t="s">
        <v>257</v>
      </c>
      <c r="D23" s="64" t="s">
        <v>261</v>
      </c>
      <c r="E23" s="64" t="s">
        <v>259</v>
      </c>
      <c r="F23" s="38" t="s">
        <v>71</v>
      </c>
      <c r="G23" s="65" t="s">
        <v>63</v>
      </c>
      <c r="H23" s="65" t="s">
        <v>259</v>
      </c>
      <c r="I23" s="37" t="s">
        <v>65</v>
      </c>
      <c r="J23" s="64" t="s">
        <v>66</v>
      </c>
      <c r="K23" s="39">
        <f>303477.83*12</f>
        <v>3641733.96</v>
      </c>
      <c r="L23" s="40">
        <v>44927</v>
      </c>
      <c r="M23" s="40">
        <v>45291</v>
      </c>
      <c r="N23" s="65" t="s">
        <v>57</v>
      </c>
      <c r="O23" s="42" t="s">
        <v>58</v>
      </c>
      <c r="P23" s="38" t="s">
        <v>58</v>
      </c>
    </row>
    <row r="24" spans="1:16" s="3" customFormat="1" ht="45">
      <c r="A24" s="12">
        <v>7</v>
      </c>
      <c r="B24" s="65" t="s">
        <v>256</v>
      </c>
      <c r="C24" s="37" t="s">
        <v>257</v>
      </c>
      <c r="D24" s="64" t="s">
        <v>262</v>
      </c>
      <c r="E24" s="64" t="s">
        <v>259</v>
      </c>
      <c r="F24" s="38" t="s">
        <v>71</v>
      </c>
      <c r="G24" s="65" t="s">
        <v>63</v>
      </c>
      <c r="H24" s="65" t="s">
        <v>259</v>
      </c>
      <c r="I24" s="37" t="s">
        <v>65</v>
      </c>
      <c r="J24" s="64" t="s">
        <v>66</v>
      </c>
      <c r="K24" s="39">
        <f>13561.55*12</f>
        <v>162738.59999999998</v>
      </c>
      <c r="L24" s="40">
        <v>44927</v>
      </c>
      <c r="M24" s="40">
        <v>45291</v>
      </c>
      <c r="N24" s="65" t="s">
        <v>57</v>
      </c>
      <c r="O24" s="42" t="s">
        <v>58</v>
      </c>
      <c r="P24" s="38" t="s">
        <v>58</v>
      </c>
    </row>
    <row r="25" spans="1:16" s="3" customFormat="1" ht="45">
      <c r="A25" s="12">
        <v>8</v>
      </c>
      <c r="B25" s="65" t="s">
        <v>256</v>
      </c>
      <c r="C25" s="37" t="s">
        <v>257</v>
      </c>
      <c r="D25" s="64" t="s">
        <v>263</v>
      </c>
      <c r="E25" s="64" t="s">
        <v>259</v>
      </c>
      <c r="F25" s="38" t="s">
        <v>71</v>
      </c>
      <c r="G25" s="65" t="s">
        <v>63</v>
      </c>
      <c r="H25" s="65" t="s">
        <v>259</v>
      </c>
      <c r="I25" s="37" t="s">
        <v>65</v>
      </c>
      <c r="J25" s="64" t="s">
        <v>66</v>
      </c>
      <c r="K25" s="39">
        <f>89387.82*12</f>
        <v>1072653.8400000001</v>
      </c>
      <c r="L25" s="40">
        <v>44927</v>
      </c>
      <c r="M25" s="40">
        <v>45291</v>
      </c>
      <c r="N25" s="65" t="s">
        <v>57</v>
      </c>
      <c r="O25" s="42" t="s">
        <v>58</v>
      </c>
      <c r="P25" s="38" t="s">
        <v>58</v>
      </c>
    </row>
    <row r="26" spans="1:16" s="3" customFormat="1" ht="45">
      <c r="A26" s="12">
        <v>9</v>
      </c>
      <c r="B26" s="65" t="s">
        <v>256</v>
      </c>
      <c r="C26" s="37" t="s">
        <v>257</v>
      </c>
      <c r="D26" s="64" t="s">
        <v>264</v>
      </c>
      <c r="E26" s="64" t="s">
        <v>259</v>
      </c>
      <c r="F26" s="38" t="s">
        <v>71</v>
      </c>
      <c r="G26" s="65" t="s">
        <v>63</v>
      </c>
      <c r="H26" s="65" t="s">
        <v>259</v>
      </c>
      <c r="I26" s="37" t="s">
        <v>65</v>
      </c>
      <c r="J26" s="64" t="s">
        <v>66</v>
      </c>
      <c r="K26" s="39">
        <f>909048*12</f>
        <v>10908576</v>
      </c>
      <c r="L26" s="40">
        <v>44927</v>
      </c>
      <c r="M26" s="40">
        <v>45291</v>
      </c>
      <c r="N26" s="65" t="s">
        <v>57</v>
      </c>
      <c r="O26" s="42" t="s">
        <v>58</v>
      </c>
      <c r="P26" s="38" t="s">
        <v>58</v>
      </c>
    </row>
    <row r="27" spans="1:16" ht="45">
      <c r="A27" s="12">
        <v>10</v>
      </c>
      <c r="B27" s="65" t="s">
        <v>256</v>
      </c>
      <c r="C27" s="37" t="s">
        <v>257</v>
      </c>
      <c r="D27" s="64" t="s">
        <v>265</v>
      </c>
      <c r="E27" s="64" t="s">
        <v>259</v>
      </c>
      <c r="F27" s="38" t="s">
        <v>71</v>
      </c>
      <c r="G27" s="65" t="s">
        <v>63</v>
      </c>
      <c r="H27" s="65" t="s">
        <v>259</v>
      </c>
      <c r="I27" s="37" t="s">
        <v>65</v>
      </c>
      <c r="J27" s="64" t="s">
        <v>66</v>
      </c>
      <c r="K27" s="39">
        <f>24524.4*12</f>
        <v>294292.80000000005</v>
      </c>
      <c r="L27" s="40">
        <v>44927</v>
      </c>
      <c r="M27" s="40">
        <v>45291</v>
      </c>
      <c r="N27" s="65" t="s">
        <v>57</v>
      </c>
      <c r="O27" s="42" t="s">
        <v>58</v>
      </c>
      <c r="P27" s="38" t="s">
        <v>58</v>
      </c>
    </row>
    <row r="28" spans="1:16" ht="45">
      <c r="A28" s="12">
        <v>11</v>
      </c>
      <c r="B28" s="65" t="s">
        <v>256</v>
      </c>
      <c r="C28" s="37" t="s">
        <v>257</v>
      </c>
      <c r="D28" s="64" t="s">
        <v>266</v>
      </c>
      <c r="E28" s="65" t="s">
        <v>267</v>
      </c>
      <c r="F28" s="38" t="s">
        <v>71</v>
      </c>
      <c r="G28" s="65" t="s">
        <v>63</v>
      </c>
      <c r="H28" s="65" t="s">
        <v>259</v>
      </c>
      <c r="I28" s="37" t="s">
        <v>65</v>
      </c>
      <c r="J28" s="64" t="s">
        <v>66</v>
      </c>
      <c r="K28" s="39">
        <f>18564.84*1.2*12*1.16</f>
        <v>310107.08735999995</v>
      </c>
      <c r="L28" s="40">
        <v>44927</v>
      </c>
      <c r="M28" s="40">
        <v>45291</v>
      </c>
      <c r="N28" s="65" t="s">
        <v>57</v>
      </c>
      <c r="O28" s="42" t="s">
        <v>58</v>
      </c>
      <c r="P28" s="38" t="s">
        <v>58</v>
      </c>
    </row>
    <row r="29" spans="1:16" s="3" customFormat="1" ht="45">
      <c r="A29" s="12">
        <v>12</v>
      </c>
      <c r="B29" s="65" t="s">
        <v>256</v>
      </c>
      <c r="C29" s="37" t="s">
        <v>257</v>
      </c>
      <c r="D29" s="64" t="s">
        <v>266</v>
      </c>
      <c r="E29" s="65" t="s">
        <v>267</v>
      </c>
      <c r="F29" s="38" t="s">
        <v>71</v>
      </c>
      <c r="G29" s="65" t="s">
        <v>63</v>
      </c>
      <c r="H29" s="65" t="s">
        <v>259</v>
      </c>
      <c r="I29" s="37" t="s">
        <v>65</v>
      </c>
      <c r="J29" s="64" t="s">
        <v>66</v>
      </c>
      <c r="K29" s="39">
        <f>13300.12*1.2*12*1.16</f>
        <v>222165.20447999999</v>
      </c>
      <c r="L29" s="40">
        <v>44927</v>
      </c>
      <c r="M29" s="40">
        <v>45291</v>
      </c>
      <c r="N29" s="65" t="s">
        <v>57</v>
      </c>
      <c r="O29" s="42" t="s">
        <v>58</v>
      </c>
      <c r="P29" s="38" t="s">
        <v>58</v>
      </c>
    </row>
    <row r="30" spans="1:16" s="3" customFormat="1" ht="45">
      <c r="A30" s="12">
        <v>13</v>
      </c>
      <c r="B30" s="65" t="s">
        <v>256</v>
      </c>
      <c r="C30" s="37" t="s">
        <v>257</v>
      </c>
      <c r="D30" s="64" t="s">
        <v>268</v>
      </c>
      <c r="E30" s="65" t="s">
        <v>267</v>
      </c>
      <c r="F30" s="38" t="s">
        <v>71</v>
      </c>
      <c r="G30" s="65" t="s">
        <v>63</v>
      </c>
      <c r="H30" s="65" t="s">
        <v>259</v>
      </c>
      <c r="I30" s="37" t="s">
        <v>65</v>
      </c>
      <c r="J30" s="64" t="s">
        <v>66</v>
      </c>
      <c r="K30" s="39">
        <f>12*22452.8*1.16</f>
        <v>312542.97599999997</v>
      </c>
      <c r="L30" s="40">
        <v>44927</v>
      </c>
      <c r="M30" s="40">
        <v>45291</v>
      </c>
      <c r="N30" s="65" t="s">
        <v>57</v>
      </c>
      <c r="O30" s="42" t="s">
        <v>58</v>
      </c>
      <c r="P30" s="38" t="s">
        <v>58</v>
      </c>
    </row>
    <row r="31" spans="1:16" s="3" customFormat="1" ht="45">
      <c r="A31" s="12">
        <v>14</v>
      </c>
      <c r="B31" s="65" t="s">
        <v>256</v>
      </c>
      <c r="C31" s="37" t="s">
        <v>257</v>
      </c>
      <c r="D31" s="64" t="s">
        <v>269</v>
      </c>
      <c r="E31" s="65" t="s">
        <v>267</v>
      </c>
      <c r="F31" s="38" t="s">
        <v>71</v>
      </c>
      <c r="G31" s="65" t="s">
        <v>63</v>
      </c>
      <c r="H31" s="65" t="s">
        <v>259</v>
      </c>
      <c r="I31" s="37" t="s">
        <v>65</v>
      </c>
      <c r="J31" s="64" t="s">
        <v>66</v>
      </c>
      <c r="K31" s="39">
        <f>12*7149.6</f>
        <v>85795.200000000012</v>
      </c>
      <c r="L31" s="40">
        <v>44927</v>
      </c>
      <c r="M31" s="40">
        <v>45291</v>
      </c>
      <c r="N31" s="65" t="s">
        <v>57</v>
      </c>
      <c r="O31" s="42" t="s">
        <v>58</v>
      </c>
      <c r="P31" s="38" t="s">
        <v>58</v>
      </c>
    </row>
    <row r="32" spans="1:16" s="3" customFormat="1" ht="45">
      <c r="A32" s="12">
        <v>15</v>
      </c>
      <c r="B32" s="65" t="s">
        <v>256</v>
      </c>
      <c r="C32" s="37" t="s">
        <v>257</v>
      </c>
      <c r="D32" s="64" t="s">
        <v>270</v>
      </c>
      <c r="E32" s="65" t="s">
        <v>267</v>
      </c>
      <c r="F32" s="38" t="s">
        <v>71</v>
      </c>
      <c r="G32" s="65" t="s">
        <v>63</v>
      </c>
      <c r="H32" s="65" t="s">
        <v>259</v>
      </c>
      <c r="I32" s="37" t="s">
        <v>65</v>
      </c>
      <c r="J32" s="64" t="s">
        <v>66</v>
      </c>
      <c r="K32" s="39">
        <f>8812.8*12</f>
        <v>105753.59999999999</v>
      </c>
      <c r="L32" s="40">
        <v>44927</v>
      </c>
      <c r="M32" s="40">
        <v>45291</v>
      </c>
      <c r="N32" s="65" t="s">
        <v>57</v>
      </c>
      <c r="O32" s="42" t="s">
        <v>58</v>
      </c>
      <c r="P32" s="38" t="s">
        <v>58</v>
      </c>
    </row>
    <row r="33" spans="1:16" s="3" customFormat="1" ht="75">
      <c r="A33" s="12">
        <v>16</v>
      </c>
      <c r="B33" s="65" t="s">
        <v>290</v>
      </c>
      <c r="C33" s="37" t="s">
        <v>291</v>
      </c>
      <c r="D33" s="64" t="s">
        <v>292</v>
      </c>
      <c r="E33" s="64" t="s">
        <v>293</v>
      </c>
      <c r="F33" s="38" t="s">
        <v>160</v>
      </c>
      <c r="G33" s="65" t="s">
        <v>63</v>
      </c>
      <c r="H33" s="65" t="s">
        <v>64</v>
      </c>
      <c r="I33" s="37" t="s">
        <v>294</v>
      </c>
      <c r="J33" s="64" t="s">
        <v>66</v>
      </c>
      <c r="K33" s="39">
        <v>1846080</v>
      </c>
      <c r="L33" s="41">
        <v>44927</v>
      </c>
      <c r="M33" s="41">
        <v>45261</v>
      </c>
      <c r="N33" s="65" t="s">
        <v>57</v>
      </c>
      <c r="O33" s="42" t="s">
        <v>58</v>
      </c>
      <c r="P33" s="65" t="s">
        <v>58</v>
      </c>
    </row>
    <row r="34" spans="1:16" s="3" customFormat="1" ht="45">
      <c r="A34" s="12">
        <v>17</v>
      </c>
      <c r="B34" s="65" t="s">
        <v>48</v>
      </c>
      <c r="C34" s="37" t="s">
        <v>49</v>
      </c>
      <c r="D34" s="64" t="s">
        <v>50</v>
      </c>
      <c r="E34" s="64" t="s">
        <v>51</v>
      </c>
      <c r="F34" s="38" t="s">
        <v>52</v>
      </c>
      <c r="G34" s="65" t="s">
        <v>53</v>
      </c>
      <c r="H34" s="65" t="s">
        <v>54</v>
      </c>
      <c r="I34" s="37" t="s">
        <v>55</v>
      </c>
      <c r="J34" s="64" t="s">
        <v>56</v>
      </c>
      <c r="K34" s="39">
        <v>1040688</v>
      </c>
      <c r="L34" s="41">
        <v>44927</v>
      </c>
      <c r="M34" s="41">
        <v>45261</v>
      </c>
      <c r="N34" s="65" t="s">
        <v>74</v>
      </c>
      <c r="O34" s="65" t="s">
        <v>58</v>
      </c>
      <c r="P34" s="65" t="s">
        <v>58</v>
      </c>
    </row>
    <row r="35" spans="1:16" s="3" customFormat="1" ht="75">
      <c r="A35" s="12">
        <v>18</v>
      </c>
      <c r="B35" s="65" t="s">
        <v>134</v>
      </c>
      <c r="C35" s="65" t="s">
        <v>134</v>
      </c>
      <c r="D35" s="64" t="s">
        <v>272</v>
      </c>
      <c r="E35" s="64" t="s">
        <v>70</v>
      </c>
      <c r="F35" s="38" t="s">
        <v>71</v>
      </c>
      <c r="G35" s="65" t="s">
        <v>63</v>
      </c>
      <c r="H35" s="65" t="s">
        <v>72</v>
      </c>
      <c r="I35" s="37" t="s">
        <v>55</v>
      </c>
      <c r="J35" s="64" t="s">
        <v>124</v>
      </c>
      <c r="K35" s="39">
        <v>483999.52</v>
      </c>
      <c r="L35" s="41">
        <v>44927</v>
      </c>
      <c r="M35" s="41">
        <v>45291</v>
      </c>
      <c r="N35" s="37" t="s">
        <v>273</v>
      </c>
      <c r="O35" s="65" t="s">
        <v>58</v>
      </c>
      <c r="P35" s="65" t="s">
        <v>58</v>
      </c>
    </row>
    <row r="36" spans="1:16" s="3" customFormat="1" ht="105">
      <c r="A36" s="12">
        <v>19</v>
      </c>
      <c r="B36" s="65" t="s">
        <v>274</v>
      </c>
      <c r="C36" s="65" t="s">
        <v>274</v>
      </c>
      <c r="D36" s="64" t="s">
        <v>275</v>
      </c>
      <c r="E36" s="64" t="s">
        <v>136</v>
      </c>
      <c r="F36" s="38">
        <v>796</v>
      </c>
      <c r="G36" s="65" t="s">
        <v>63</v>
      </c>
      <c r="H36" s="65" t="s">
        <v>64</v>
      </c>
      <c r="I36" s="37" t="s">
        <v>250</v>
      </c>
      <c r="J36" s="64" t="s">
        <v>276</v>
      </c>
      <c r="K36" s="39">
        <f>9855579.312/12*10</f>
        <v>8212982.7600000007</v>
      </c>
      <c r="L36" s="41">
        <v>44927</v>
      </c>
      <c r="M36" s="41">
        <v>45291</v>
      </c>
      <c r="N36" s="37" t="s">
        <v>273</v>
      </c>
      <c r="O36" s="65" t="s">
        <v>58</v>
      </c>
      <c r="P36" s="65" t="s">
        <v>58</v>
      </c>
    </row>
    <row r="37" spans="1:16" s="3" customFormat="1" ht="45">
      <c r="A37" s="12">
        <v>20</v>
      </c>
      <c r="B37" s="37" t="s">
        <v>304</v>
      </c>
      <c r="C37" s="37" t="s">
        <v>178</v>
      </c>
      <c r="D37" s="64" t="s">
        <v>234</v>
      </c>
      <c r="E37" s="64" t="s">
        <v>235</v>
      </c>
      <c r="F37" s="37" t="s">
        <v>71</v>
      </c>
      <c r="G37" s="65" t="s">
        <v>63</v>
      </c>
      <c r="H37" s="65" t="s">
        <v>236</v>
      </c>
      <c r="I37" s="37" t="s">
        <v>237</v>
      </c>
      <c r="J37" s="64" t="s">
        <v>98</v>
      </c>
      <c r="K37" s="45">
        <v>294279.59999999998</v>
      </c>
      <c r="L37" s="41">
        <v>44927</v>
      </c>
      <c r="M37" s="41">
        <v>45078</v>
      </c>
      <c r="N37" s="65" t="s">
        <v>77</v>
      </c>
      <c r="O37" s="65" t="s">
        <v>238</v>
      </c>
      <c r="P37" s="65" t="s">
        <v>238</v>
      </c>
    </row>
    <row r="38" spans="1:16" s="3" customFormat="1" ht="45">
      <c r="A38" s="12">
        <v>21</v>
      </c>
      <c r="B38" s="65" t="s">
        <v>239</v>
      </c>
      <c r="C38" s="37" t="s">
        <v>240</v>
      </c>
      <c r="D38" s="64" t="s">
        <v>241</v>
      </c>
      <c r="E38" s="64" t="s">
        <v>235</v>
      </c>
      <c r="F38" s="37" t="s">
        <v>71</v>
      </c>
      <c r="G38" s="65" t="s">
        <v>63</v>
      </c>
      <c r="H38" s="65" t="s">
        <v>236</v>
      </c>
      <c r="I38" s="37" t="s">
        <v>237</v>
      </c>
      <c r="J38" s="64" t="s">
        <v>98</v>
      </c>
      <c r="K38" s="45">
        <v>533830.09199999995</v>
      </c>
      <c r="L38" s="41">
        <v>44927</v>
      </c>
      <c r="M38" s="41">
        <v>45017</v>
      </c>
      <c r="N38" s="65" t="s">
        <v>77</v>
      </c>
      <c r="O38" s="65" t="s">
        <v>238</v>
      </c>
      <c r="P38" s="65" t="s">
        <v>238</v>
      </c>
    </row>
    <row r="39" spans="1:16" s="3" customFormat="1" ht="60">
      <c r="A39" s="12">
        <v>22</v>
      </c>
      <c r="B39" s="65" t="s">
        <v>121</v>
      </c>
      <c r="C39" s="37" t="s">
        <v>242</v>
      </c>
      <c r="D39" s="46" t="s">
        <v>243</v>
      </c>
      <c r="E39" s="64" t="s">
        <v>235</v>
      </c>
      <c r="F39" s="37" t="s">
        <v>71</v>
      </c>
      <c r="G39" s="65" t="s">
        <v>63</v>
      </c>
      <c r="H39" s="65" t="s">
        <v>236</v>
      </c>
      <c r="I39" s="37" t="s">
        <v>108</v>
      </c>
      <c r="J39" s="64" t="s">
        <v>244</v>
      </c>
      <c r="K39" s="45">
        <v>1183799.9879999999</v>
      </c>
      <c r="L39" s="41">
        <v>44927</v>
      </c>
      <c r="M39" s="40">
        <v>45017</v>
      </c>
      <c r="N39" s="65" t="s">
        <v>77</v>
      </c>
      <c r="O39" s="65" t="s">
        <v>238</v>
      </c>
      <c r="P39" s="65" t="s">
        <v>238</v>
      </c>
    </row>
    <row r="40" spans="1:16" s="3" customFormat="1" ht="45">
      <c r="A40" s="12">
        <v>23</v>
      </c>
      <c r="B40" s="65" t="s">
        <v>245</v>
      </c>
      <c r="C40" s="37" t="s">
        <v>246</v>
      </c>
      <c r="D40" s="64" t="s">
        <v>247</v>
      </c>
      <c r="E40" s="64" t="s">
        <v>235</v>
      </c>
      <c r="F40" s="37" t="s">
        <v>71</v>
      </c>
      <c r="G40" s="65" t="s">
        <v>63</v>
      </c>
      <c r="H40" s="65" t="s">
        <v>236</v>
      </c>
      <c r="I40" s="37" t="s">
        <v>237</v>
      </c>
      <c r="J40" s="64" t="s">
        <v>98</v>
      </c>
      <c r="K40" s="45">
        <v>490612.00983050838</v>
      </c>
      <c r="L40" s="41">
        <v>44927</v>
      </c>
      <c r="M40" s="40">
        <v>45170</v>
      </c>
      <c r="N40" s="65" t="s">
        <v>77</v>
      </c>
      <c r="O40" s="65" t="s">
        <v>238</v>
      </c>
      <c r="P40" s="65" t="s">
        <v>238</v>
      </c>
    </row>
    <row r="41" spans="1:16" s="3" customFormat="1" ht="60">
      <c r="A41" s="12">
        <v>24</v>
      </c>
      <c r="B41" s="65">
        <v>36</v>
      </c>
      <c r="C41" s="37" t="s">
        <v>181</v>
      </c>
      <c r="D41" s="64" t="s">
        <v>182</v>
      </c>
      <c r="E41" s="64" t="s">
        <v>107</v>
      </c>
      <c r="F41" s="38">
        <v>112</v>
      </c>
      <c r="G41" s="65" t="s">
        <v>183</v>
      </c>
      <c r="H41" s="65" t="s">
        <v>72</v>
      </c>
      <c r="I41" s="37">
        <v>32431373000</v>
      </c>
      <c r="J41" s="64" t="s">
        <v>124</v>
      </c>
      <c r="K41" s="39">
        <v>524856</v>
      </c>
      <c r="L41" s="40">
        <v>44927</v>
      </c>
      <c r="M41" s="41">
        <v>45353</v>
      </c>
      <c r="N41" s="65" t="s">
        <v>77</v>
      </c>
      <c r="O41" s="42" t="s">
        <v>78</v>
      </c>
      <c r="P41" s="65" t="s">
        <v>78</v>
      </c>
    </row>
    <row r="42" spans="1:16" s="3" customFormat="1" ht="45">
      <c r="A42" s="12">
        <v>25</v>
      </c>
      <c r="B42" s="65" t="s">
        <v>184</v>
      </c>
      <c r="C42" s="37" t="s">
        <v>185</v>
      </c>
      <c r="D42" s="64" t="s">
        <v>186</v>
      </c>
      <c r="E42" s="64" t="s">
        <v>187</v>
      </c>
      <c r="F42" s="38" t="s">
        <v>188</v>
      </c>
      <c r="G42" s="65" t="s">
        <v>189</v>
      </c>
      <c r="H42" s="65" t="s">
        <v>72</v>
      </c>
      <c r="I42" s="37">
        <v>32431373000</v>
      </c>
      <c r="J42" s="64" t="s">
        <v>124</v>
      </c>
      <c r="K42" s="39">
        <v>8502000</v>
      </c>
      <c r="L42" s="40">
        <v>44927</v>
      </c>
      <c r="M42" s="41">
        <v>45352</v>
      </c>
      <c r="N42" s="65" t="s">
        <v>77</v>
      </c>
      <c r="O42" s="65" t="s">
        <v>78</v>
      </c>
      <c r="P42" s="65" t="s">
        <v>78</v>
      </c>
    </row>
    <row r="43" spans="1:16" s="3" customFormat="1" ht="60">
      <c r="A43" s="12">
        <v>26</v>
      </c>
      <c r="B43" s="65" t="s">
        <v>190</v>
      </c>
      <c r="C43" s="37" t="s">
        <v>117</v>
      </c>
      <c r="D43" s="47" t="s">
        <v>191</v>
      </c>
      <c r="E43" s="64" t="s">
        <v>107</v>
      </c>
      <c r="F43" s="38" t="s">
        <v>71</v>
      </c>
      <c r="G43" s="65" t="s">
        <v>63</v>
      </c>
      <c r="H43" s="65" t="s">
        <v>72</v>
      </c>
      <c r="I43" s="37">
        <v>32431373000</v>
      </c>
      <c r="J43" s="64" t="s">
        <v>124</v>
      </c>
      <c r="K43" s="48">
        <v>318000</v>
      </c>
      <c r="L43" s="40">
        <v>44927</v>
      </c>
      <c r="M43" s="41">
        <v>45017</v>
      </c>
      <c r="N43" s="65" t="s">
        <v>77</v>
      </c>
      <c r="O43" s="65" t="s">
        <v>78</v>
      </c>
      <c r="P43" s="65" t="s">
        <v>78</v>
      </c>
    </row>
    <row r="44" spans="1:16" s="3" customFormat="1" ht="45">
      <c r="A44" s="12">
        <v>27</v>
      </c>
      <c r="B44" s="65" t="s">
        <v>295</v>
      </c>
      <c r="C44" s="37" t="s">
        <v>296</v>
      </c>
      <c r="D44" s="64" t="s">
        <v>297</v>
      </c>
      <c r="E44" s="64" t="s">
        <v>235</v>
      </c>
      <c r="F44" s="38" t="s">
        <v>71</v>
      </c>
      <c r="G44" s="65" t="s">
        <v>63</v>
      </c>
      <c r="H44" s="65" t="s">
        <v>236</v>
      </c>
      <c r="I44" s="37" t="s">
        <v>237</v>
      </c>
      <c r="J44" s="64" t="s">
        <v>98</v>
      </c>
      <c r="K44" s="39">
        <v>365575.2</v>
      </c>
      <c r="L44" s="41">
        <v>44927</v>
      </c>
      <c r="M44" s="40">
        <v>45108</v>
      </c>
      <c r="N44" s="40" t="s">
        <v>77</v>
      </c>
      <c r="O44" s="65" t="s">
        <v>238</v>
      </c>
      <c r="P44" s="65" t="s">
        <v>238</v>
      </c>
    </row>
    <row r="45" spans="1:16" s="3" customFormat="1" ht="45">
      <c r="A45" s="12">
        <v>28</v>
      </c>
      <c r="B45" s="65" t="s">
        <v>298</v>
      </c>
      <c r="C45" s="37" t="s">
        <v>299</v>
      </c>
      <c r="D45" s="64" t="s">
        <v>300</v>
      </c>
      <c r="E45" s="64" t="s">
        <v>235</v>
      </c>
      <c r="F45" s="37" t="s">
        <v>71</v>
      </c>
      <c r="G45" s="65" t="s">
        <v>63</v>
      </c>
      <c r="H45" s="65" t="s">
        <v>236</v>
      </c>
      <c r="I45" s="37" t="s">
        <v>237</v>
      </c>
      <c r="J45" s="64" t="s">
        <v>98</v>
      </c>
      <c r="K45" s="45">
        <v>286472.21000000002</v>
      </c>
      <c r="L45" s="41">
        <v>44927</v>
      </c>
      <c r="M45" s="41">
        <v>45078</v>
      </c>
      <c r="N45" s="65" t="s">
        <v>77</v>
      </c>
      <c r="O45" s="65" t="s">
        <v>238</v>
      </c>
      <c r="P45" s="65" t="s">
        <v>238</v>
      </c>
    </row>
    <row r="46" spans="1:16" s="3" customFormat="1" ht="45">
      <c r="A46" s="12">
        <v>29</v>
      </c>
      <c r="B46" s="65" t="s">
        <v>48</v>
      </c>
      <c r="C46" s="37" t="s">
        <v>49</v>
      </c>
      <c r="D46" s="64" t="s">
        <v>255</v>
      </c>
      <c r="E46" s="64" t="s">
        <v>251</v>
      </c>
      <c r="F46" s="38" t="s">
        <v>52</v>
      </c>
      <c r="G46" s="65" t="s">
        <v>53</v>
      </c>
      <c r="H46" s="65" t="s">
        <v>64</v>
      </c>
      <c r="I46" s="37" t="s">
        <v>252</v>
      </c>
      <c r="J46" s="64" t="s">
        <v>253</v>
      </c>
      <c r="K46" s="39">
        <f>1295.604*1.2*1000</f>
        <v>1554724.8</v>
      </c>
      <c r="L46" s="40">
        <v>44928</v>
      </c>
      <c r="M46" s="41">
        <v>45262</v>
      </c>
      <c r="N46" s="65" t="s">
        <v>57</v>
      </c>
      <c r="O46" s="42" t="s">
        <v>58</v>
      </c>
      <c r="P46" s="65" t="s">
        <v>254</v>
      </c>
    </row>
    <row r="47" spans="1:16" s="3" customFormat="1" ht="103.5" customHeight="1">
      <c r="A47" s="12">
        <v>30</v>
      </c>
      <c r="B47" s="65" t="s">
        <v>209</v>
      </c>
      <c r="C47" s="37" t="s">
        <v>145</v>
      </c>
      <c r="D47" s="64" t="s">
        <v>210</v>
      </c>
      <c r="E47" s="64" t="s">
        <v>107</v>
      </c>
      <c r="F47" s="38" t="s">
        <v>71</v>
      </c>
      <c r="G47" s="65" t="s">
        <v>63</v>
      </c>
      <c r="H47" s="65" t="s">
        <v>211</v>
      </c>
      <c r="I47" s="37" t="s">
        <v>212</v>
      </c>
      <c r="J47" s="64" t="s">
        <v>66</v>
      </c>
      <c r="K47" s="39">
        <v>261044</v>
      </c>
      <c r="L47" s="40">
        <v>44928</v>
      </c>
      <c r="M47" s="41">
        <v>45261</v>
      </c>
      <c r="N47" s="65" t="s">
        <v>77</v>
      </c>
      <c r="O47" s="65" t="s">
        <v>78</v>
      </c>
      <c r="P47" s="65" t="s">
        <v>78</v>
      </c>
    </row>
    <row r="48" spans="1:16" s="3" customFormat="1" ht="45">
      <c r="A48" s="12">
        <v>31</v>
      </c>
      <c r="B48" s="65" t="s">
        <v>48</v>
      </c>
      <c r="C48" s="37" t="s">
        <v>49</v>
      </c>
      <c r="D48" s="64" t="s">
        <v>255</v>
      </c>
      <c r="E48" s="64" t="s">
        <v>251</v>
      </c>
      <c r="F48" s="38" t="s">
        <v>52</v>
      </c>
      <c r="G48" s="65" t="s">
        <v>53</v>
      </c>
      <c r="H48" s="65" t="s">
        <v>64</v>
      </c>
      <c r="I48" s="37" t="s">
        <v>252</v>
      </c>
      <c r="J48" s="64" t="s">
        <v>253</v>
      </c>
      <c r="K48" s="39">
        <f>685.908*1000*1.2</f>
        <v>823089.6</v>
      </c>
      <c r="L48" s="40">
        <v>44929</v>
      </c>
      <c r="M48" s="41">
        <v>45263</v>
      </c>
      <c r="N48" s="65" t="s">
        <v>57</v>
      </c>
      <c r="O48" s="42" t="s">
        <v>58</v>
      </c>
      <c r="P48" s="65" t="s">
        <v>254</v>
      </c>
    </row>
    <row r="49" spans="1:16" s="3" customFormat="1" ht="110.25" customHeight="1">
      <c r="A49" s="12">
        <v>32</v>
      </c>
      <c r="B49" s="65" t="s">
        <v>151</v>
      </c>
      <c r="C49" s="37" t="s">
        <v>200</v>
      </c>
      <c r="D49" s="64" t="s">
        <v>277</v>
      </c>
      <c r="E49" s="64" t="s">
        <v>278</v>
      </c>
      <c r="F49" s="38" t="s">
        <v>202</v>
      </c>
      <c r="G49" s="65" t="s">
        <v>203</v>
      </c>
      <c r="H49" s="65" t="s">
        <v>64</v>
      </c>
      <c r="I49" s="37" t="s">
        <v>206</v>
      </c>
      <c r="J49" s="64" t="s">
        <v>66</v>
      </c>
      <c r="K49" s="39">
        <v>490400</v>
      </c>
      <c r="L49" s="40">
        <v>44935</v>
      </c>
      <c r="M49" s="40">
        <v>45291</v>
      </c>
      <c r="N49" s="65" t="s">
        <v>74</v>
      </c>
      <c r="O49" s="65" t="s">
        <v>58</v>
      </c>
      <c r="P49" s="65" t="s">
        <v>58</v>
      </c>
    </row>
    <row r="50" spans="1:16" s="3" customFormat="1" ht="105">
      <c r="A50" s="12">
        <v>33</v>
      </c>
      <c r="B50" s="65">
        <v>43</v>
      </c>
      <c r="C50" s="37" t="s">
        <v>279</v>
      </c>
      <c r="D50" s="64" t="s">
        <v>280</v>
      </c>
      <c r="E50" s="64" t="s">
        <v>215</v>
      </c>
      <c r="F50" s="38" t="s">
        <v>71</v>
      </c>
      <c r="G50" s="65" t="s">
        <v>63</v>
      </c>
      <c r="H50" s="65" t="s">
        <v>72</v>
      </c>
      <c r="I50" s="37" t="s">
        <v>65</v>
      </c>
      <c r="J50" s="64" t="s">
        <v>66</v>
      </c>
      <c r="K50" s="39">
        <v>1803660</v>
      </c>
      <c r="L50" s="41">
        <v>44951</v>
      </c>
      <c r="M50" s="41">
        <v>45158</v>
      </c>
      <c r="N50" s="65" t="s">
        <v>74</v>
      </c>
      <c r="O50" s="42" t="s">
        <v>58</v>
      </c>
      <c r="P50" s="65" t="s">
        <v>58</v>
      </c>
    </row>
    <row r="51" spans="1:16" s="3" customFormat="1" ht="105">
      <c r="A51" s="12">
        <v>34</v>
      </c>
      <c r="B51" s="65" t="s">
        <v>67</v>
      </c>
      <c r="C51" s="37" t="s">
        <v>279</v>
      </c>
      <c r="D51" s="43" t="s">
        <v>281</v>
      </c>
      <c r="E51" s="64" t="s">
        <v>215</v>
      </c>
      <c r="F51" s="38" t="s">
        <v>71</v>
      </c>
      <c r="G51" s="65" t="s">
        <v>63</v>
      </c>
      <c r="H51" s="65" t="s">
        <v>72</v>
      </c>
      <c r="I51" s="37" t="s">
        <v>65</v>
      </c>
      <c r="J51" s="64" t="s">
        <v>66</v>
      </c>
      <c r="K51" s="39">
        <v>607436.54</v>
      </c>
      <c r="L51" s="41">
        <v>44951</v>
      </c>
      <c r="M51" s="41">
        <v>45102</v>
      </c>
      <c r="N51" s="65" t="s">
        <v>74</v>
      </c>
      <c r="O51" s="42" t="s">
        <v>58</v>
      </c>
      <c r="P51" s="65" t="s">
        <v>58</v>
      </c>
    </row>
    <row r="52" spans="1:16" s="3" customFormat="1" ht="105">
      <c r="A52" s="12">
        <v>35</v>
      </c>
      <c r="B52" s="65" t="s">
        <v>67</v>
      </c>
      <c r="C52" s="37" t="s">
        <v>282</v>
      </c>
      <c r="D52" s="64" t="s">
        <v>283</v>
      </c>
      <c r="E52" s="64" t="s">
        <v>215</v>
      </c>
      <c r="F52" s="38" t="s">
        <v>71</v>
      </c>
      <c r="G52" s="65" t="s">
        <v>63</v>
      </c>
      <c r="H52" s="65" t="s">
        <v>72</v>
      </c>
      <c r="I52" s="37" t="s">
        <v>65</v>
      </c>
      <c r="J52" s="64" t="s">
        <v>66</v>
      </c>
      <c r="K52" s="39">
        <v>11476800</v>
      </c>
      <c r="L52" s="41">
        <v>44951</v>
      </c>
      <c r="M52" s="41">
        <v>45285</v>
      </c>
      <c r="N52" s="65" t="s">
        <v>74</v>
      </c>
      <c r="O52" s="42" t="s">
        <v>58</v>
      </c>
      <c r="P52" s="65" t="s">
        <v>58</v>
      </c>
    </row>
    <row r="53" spans="1:16" s="3" customFormat="1" ht="105">
      <c r="A53" s="12">
        <v>36</v>
      </c>
      <c r="B53" s="65" t="s">
        <v>67</v>
      </c>
      <c r="C53" s="37" t="s">
        <v>288</v>
      </c>
      <c r="D53" s="64" t="s">
        <v>289</v>
      </c>
      <c r="E53" s="64" t="s">
        <v>215</v>
      </c>
      <c r="F53" s="38" t="s">
        <v>71</v>
      </c>
      <c r="G53" s="65" t="s">
        <v>63</v>
      </c>
      <c r="H53" s="65" t="s">
        <v>72</v>
      </c>
      <c r="I53" s="37" t="s">
        <v>65</v>
      </c>
      <c r="J53" s="64" t="s">
        <v>66</v>
      </c>
      <c r="K53" s="39">
        <f>(165596069.78+98421522.22)*1.2</f>
        <v>316821110.39999998</v>
      </c>
      <c r="L53" s="41">
        <v>44951</v>
      </c>
      <c r="M53" s="41">
        <v>45529</v>
      </c>
      <c r="N53" s="65" t="s">
        <v>74</v>
      </c>
      <c r="O53" s="42" t="s">
        <v>58</v>
      </c>
      <c r="P53" s="65" t="s">
        <v>58</v>
      </c>
    </row>
    <row r="54" spans="1:16" s="3" customFormat="1" ht="105">
      <c r="A54" s="12">
        <v>37</v>
      </c>
      <c r="B54" s="65" t="s">
        <v>67</v>
      </c>
      <c r="C54" s="37" t="s">
        <v>75</v>
      </c>
      <c r="D54" s="64" t="s">
        <v>284</v>
      </c>
      <c r="E54" s="64" t="s">
        <v>215</v>
      </c>
      <c r="F54" s="38" t="s">
        <v>71</v>
      </c>
      <c r="G54" s="65" t="s">
        <v>63</v>
      </c>
      <c r="H54" s="65" t="s">
        <v>72</v>
      </c>
      <c r="I54" s="37" t="s">
        <v>217</v>
      </c>
      <c r="J54" s="64" t="s">
        <v>285</v>
      </c>
      <c r="K54" s="39">
        <f>20885.93105*1000*1.2</f>
        <v>25063117.260000002</v>
      </c>
      <c r="L54" s="41">
        <v>44951</v>
      </c>
      <c r="M54" s="41">
        <v>45204</v>
      </c>
      <c r="N54" s="65" t="s">
        <v>77</v>
      </c>
      <c r="O54" s="65" t="s">
        <v>78</v>
      </c>
      <c r="P54" s="65" t="s">
        <v>78</v>
      </c>
    </row>
    <row r="55" spans="1:16" s="3" customFormat="1" ht="105">
      <c r="A55" s="12">
        <v>38</v>
      </c>
      <c r="B55" s="65" t="s">
        <v>67</v>
      </c>
      <c r="C55" s="37" t="s">
        <v>75</v>
      </c>
      <c r="D55" s="64" t="s">
        <v>286</v>
      </c>
      <c r="E55" s="64" t="s">
        <v>215</v>
      </c>
      <c r="F55" s="38" t="s">
        <v>71</v>
      </c>
      <c r="G55" s="65" t="s">
        <v>63</v>
      </c>
      <c r="H55" s="65" t="s">
        <v>72</v>
      </c>
      <c r="I55" s="37" t="s">
        <v>217</v>
      </c>
      <c r="J55" s="64" t="s">
        <v>218</v>
      </c>
      <c r="K55" s="39">
        <v>8247483.5999999996</v>
      </c>
      <c r="L55" s="41">
        <v>44951</v>
      </c>
      <c r="M55" s="41">
        <v>45224</v>
      </c>
      <c r="N55" s="65" t="s">
        <v>77</v>
      </c>
      <c r="O55" s="65" t="s">
        <v>78</v>
      </c>
      <c r="P55" s="65" t="s">
        <v>78</v>
      </c>
    </row>
    <row r="56" spans="1:16" s="3" customFormat="1" ht="105">
      <c r="A56" s="12">
        <v>39</v>
      </c>
      <c r="B56" s="65" t="s">
        <v>67</v>
      </c>
      <c r="C56" s="37" t="s">
        <v>75</v>
      </c>
      <c r="D56" s="64" t="s">
        <v>287</v>
      </c>
      <c r="E56" s="64" t="s">
        <v>215</v>
      </c>
      <c r="F56" s="38" t="s">
        <v>71</v>
      </c>
      <c r="G56" s="65" t="s">
        <v>63</v>
      </c>
      <c r="H56" s="65" t="s">
        <v>72</v>
      </c>
      <c r="I56" s="37" t="s">
        <v>65</v>
      </c>
      <c r="J56" s="64" t="s">
        <v>66</v>
      </c>
      <c r="K56" s="39">
        <v>47817600</v>
      </c>
      <c r="L56" s="41">
        <v>44951</v>
      </c>
      <c r="M56" s="41">
        <v>45285</v>
      </c>
      <c r="N56" s="65" t="s">
        <v>77</v>
      </c>
      <c r="O56" s="42" t="s">
        <v>78</v>
      </c>
      <c r="P56" s="65" t="s">
        <v>78</v>
      </c>
    </row>
    <row r="57" spans="1:16" s="3" customFormat="1" ht="75">
      <c r="A57" s="12">
        <v>40</v>
      </c>
      <c r="B57" s="65" t="s">
        <v>150</v>
      </c>
      <c r="C57" s="37" t="s">
        <v>151</v>
      </c>
      <c r="D57" s="64" t="s">
        <v>152</v>
      </c>
      <c r="E57" s="64" t="s">
        <v>62</v>
      </c>
      <c r="F57" s="38" t="s">
        <v>71</v>
      </c>
      <c r="G57" s="65" t="s">
        <v>63</v>
      </c>
      <c r="H57" s="65" t="s">
        <v>64</v>
      </c>
      <c r="I57" s="37" t="s">
        <v>153</v>
      </c>
      <c r="J57" s="64" t="s">
        <v>66</v>
      </c>
      <c r="K57" s="39">
        <v>2432610</v>
      </c>
      <c r="L57" s="40">
        <v>44958</v>
      </c>
      <c r="M57" s="41">
        <v>45291</v>
      </c>
      <c r="N57" s="65" t="s">
        <v>57</v>
      </c>
      <c r="O57" s="65" t="s">
        <v>58</v>
      </c>
      <c r="P57" s="65" t="s">
        <v>58</v>
      </c>
    </row>
    <row r="58" spans="1:16" s="3" customFormat="1" ht="105">
      <c r="A58" s="12">
        <v>41</v>
      </c>
      <c r="B58" s="65" t="s">
        <v>150</v>
      </c>
      <c r="C58" s="37" t="s">
        <v>151</v>
      </c>
      <c r="D58" s="64" t="s">
        <v>192</v>
      </c>
      <c r="E58" s="64" t="s">
        <v>62</v>
      </c>
      <c r="F58" s="38" t="s">
        <v>71</v>
      </c>
      <c r="G58" s="65" t="s">
        <v>63</v>
      </c>
      <c r="H58" s="65" t="s">
        <v>193</v>
      </c>
      <c r="I58" s="37" t="s">
        <v>194</v>
      </c>
      <c r="J58" s="64" t="s">
        <v>195</v>
      </c>
      <c r="K58" s="39">
        <v>2220500</v>
      </c>
      <c r="L58" s="40">
        <v>44958</v>
      </c>
      <c r="M58" s="41">
        <v>45291</v>
      </c>
      <c r="N58" s="65" t="s">
        <v>196</v>
      </c>
      <c r="O58" s="42" t="s">
        <v>58</v>
      </c>
      <c r="P58" s="65" t="s">
        <v>58</v>
      </c>
    </row>
    <row r="59" spans="1:16" s="3" customFormat="1" ht="75">
      <c r="A59" s="12">
        <v>42</v>
      </c>
      <c r="B59" s="65" t="s">
        <v>67</v>
      </c>
      <c r="C59" s="37" t="s">
        <v>279</v>
      </c>
      <c r="D59" s="64" t="s">
        <v>69</v>
      </c>
      <c r="E59" s="64" t="s">
        <v>70</v>
      </c>
      <c r="F59" s="38" t="s">
        <v>71</v>
      </c>
      <c r="G59" s="65" t="s">
        <v>63</v>
      </c>
      <c r="H59" s="65" t="s">
        <v>72</v>
      </c>
      <c r="I59" s="37" t="s">
        <v>55</v>
      </c>
      <c r="J59" s="64" t="s">
        <v>73</v>
      </c>
      <c r="K59" s="45">
        <f>1430000*1.2</f>
        <v>1716000</v>
      </c>
      <c r="L59" s="40">
        <v>44958</v>
      </c>
      <c r="M59" s="41">
        <v>45127</v>
      </c>
      <c r="N59" s="65" t="s">
        <v>74</v>
      </c>
      <c r="O59" s="42" t="s">
        <v>58</v>
      </c>
      <c r="P59" s="65" t="s">
        <v>58</v>
      </c>
    </row>
    <row r="60" spans="1:16" s="3" customFormat="1" ht="60">
      <c r="A60" s="12">
        <v>43</v>
      </c>
      <c r="B60" s="65" t="s">
        <v>116</v>
      </c>
      <c r="C60" s="37" t="s">
        <v>117</v>
      </c>
      <c r="D60" s="47" t="s">
        <v>118</v>
      </c>
      <c r="E60" s="64" t="s">
        <v>107</v>
      </c>
      <c r="F60" s="38" t="s">
        <v>71</v>
      </c>
      <c r="G60" s="65" t="s">
        <v>63</v>
      </c>
      <c r="H60" s="65" t="s">
        <v>72</v>
      </c>
      <c r="I60" s="37" t="s">
        <v>108</v>
      </c>
      <c r="J60" s="64" t="s">
        <v>66</v>
      </c>
      <c r="K60" s="39">
        <f>637.2*1000</f>
        <v>637200</v>
      </c>
      <c r="L60" s="41">
        <v>44958</v>
      </c>
      <c r="M60" s="41">
        <v>46082</v>
      </c>
      <c r="N60" s="65" t="s">
        <v>74</v>
      </c>
      <c r="O60" s="65" t="s">
        <v>78</v>
      </c>
      <c r="P60" s="65" t="s">
        <v>78</v>
      </c>
    </row>
    <row r="61" spans="1:16" s="3" customFormat="1" ht="60">
      <c r="A61" s="12">
        <v>44</v>
      </c>
      <c r="B61" s="65" t="s">
        <v>116</v>
      </c>
      <c r="C61" s="37" t="s">
        <v>117</v>
      </c>
      <c r="D61" s="64" t="s">
        <v>118</v>
      </c>
      <c r="E61" s="64" t="s">
        <v>107</v>
      </c>
      <c r="F61" s="38" t="s">
        <v>71</v>
      </c>
      <c r="G61" s="65" t="s">
        <v>63</v>
      </c>
      <c r="H61" s="65" t="s">
        <v>72</v>
      </c>
      <c r="I61" s="37" t="s">
        <v>108</v>
      </c>
      <c r="J61" s="64" t="s">
        <v>66</v>
      </c>
      <c r="K61" s="39">
        <f>4683.6*1000</f>
        <v>4683600</v>
      </c>
      <c r="L61" s="41">
        <v>44958</v>
      </c>
      <c r="M61" s="41">
        <v>46082</v>
      </c>
      <c r="N61" s="65" t="s">
        <v>74</v>
      </c>
      <c r="O61" s="65" t="s">
        <v>78</v>
      </c>
      <c r="P61" s="65" t="s">
        <v>78</v>
      </c>
    </row>
    <row r="62" spans="1:16" s="3" customFormat="1" ht="90">
      <c r="A62" s="12">
        <v>45</v>
      </c>
      <c r="B62" s="65" t="s">
        <v>138</v>
      </c>
      <c r="C62" s="37" t="s">
        <v>139</v>
      </c>
      <c r="D62" s="64" t="s">
        <v>140</v>
      </c>
      <c r="E62" s="64" t="s">
        <v>136</v>
      </c>
      <c r="F62" s="38" t="s">
        <v>71</v>
      </c>
      <c r="G62" s="65" t="s">
        <v>63</v>
      </c>
      <c r="H62" s="65" t="s">
        <v>137</v>
      </c>
      <c r="I62" s="37" t="s">
        <v>108</v>
      </c>
      <c r="J62" s="64" t="s">
        <v>141</v>
      </c>
      <c r="K62" s="39">
        <f>1.2*320000</f>
        <v>384000</v>
      </c>
      <c r="L62" s="41">
        <v>44958</v>
      </c>
      <c r="M62" s="41">
        <v>44986</v>
      </c>
      <c r="N62" s="65" t="s">
        <v>74</v>
      </c>
      <c r="O62" s="42" t="s">
        <v>58</v>
      </c>
      <c r="P62" s="38" t="s">
        <v>58</v>
      </c>
    </row>
    <row r="63" spans="1:16" s="3" customFormat="1" ht="75">
      <c r="A63" s="12">
        <v>46</v>
      </c>
      <c r="B63" s="65" t="s">
        <v>67</v>
      </c>
      <c r="C63" s="37" t="s">
        <v>75</v>
      </c>
      <c r="D63" s="64" t="s">
        <v>76</v>
      </c>
      <c r="E63" s="64" t="s">
        <v>70</v>
      </c>
      <c r="F63" s="38" t="s">
        <v>71</v>
      </c>
      <c r="G63" s="65" t="s">
        <v>63</v>
      </c>
      <c r="H63" s="65" t="s">
        <v>72</v>
      </c>
      <c r="I63" s="37" t="s">
        <v>55</v>
      </c>
      <c r="J63" s="64" t="s">
        <v>73</v>
      </c>
      <c r="K63" s="45">
        <f>2010000*1.2</f>
        <v>2412000</v>
      </c>
      <c r="L63" s="41">
        <v>44958</v>
      </c>
      <c r="M63" s="40">
        <v>45132</v>
      </c>
      <c r="N63" s="65" t="s">
        <v>77</v>
      </c>
      <c r="O63" s="42" t="s">
        <v>78</v>
      </c>
      <c r="P63" s="65" t="s">
        <v>78</v>
      </c>
    </row>
    <row r="64" spans="1:16" s="3" customFormat="1" ht="75">
      <c r="A64" s="12">
        <v>47</v>
      </c>
      <c r="B64" s="65" t="s">
        <v>67</v>
      </c>
      <c r="C64" s="37" t="s">
        <v>75</v>
      </c>
      <c r="D64" s="64" t="s">
        <v>79</v>
      </c>
      <c r="E64" s="64" t="s">
        <v>70</v>
      </c>
      <c r="F64" s="38" t="s">
        <v>71</v>
      </c>
      <c r="G64" s="65" t="s">
        <v>63</v>
      </c>
      <c r="H64" s="65" t="s">
        <v>72</v>
      </c>
      <c r="I64" s="37" t="s">
        <v>55</v>
      </c>
      <c r="J64" s="64" t="s">
        <v>73</v>
      </c>
      <c r="K64" s="45">
        <f>4840000*1.2</f>
        <v>5808000</v>
      </c>
      <c r="L64" s="41">
        <v>44958</v>
      </c>
      <c r="M64" s="40">
        <v>45148</v>
      </c>
      <c r="N64" s="65" t="s">
        <v>77</v>
      </c>
      <c r="O64" s="42" t="s">
        <v>78</v>
      </c>
      <c r="P64" s="65" t="s">
        <v>78</v>
      </c>
    </row>
    <row r="65" spans="1:16" s="3" customFormat="1" ht="75">
      <c r="A65" s="12">
        <v>48</v>
      </c>
      <c r="B65" s="65" t="s">
        <v>67</v>
      </c>
      <c r="C65" s="37" t="s">
        <v>75</v>
      </c>
      <c r="D65" s="64" t="s">
        <v>80</v>
      </c>
      <c r="E65" s="64" t="s">
        <v>70</v>
      </c>
      <c r="F65" s="38" t="s">
        <v>71</v>
      </c>
      <c r="G65" s="65" t="s">
        <v>63</v>
      </c>
      <c r="H65" s="65" t="s">
        <v>72</v>
      </c>
      <c r="I65" s="37" t="s">
        <v>55</v>
      </c>
      <c r="J65" s="64" t="s">
        <v>81</v>
      </c>
      <c r="K65" s="45">
        <f>3400000*1.2</f>
        <v>4080000</v>
      </c>
      <c r="L65" s="41">
        <v>44958</v>
      </c>
      <c r="M65" s="40">
        <v>45087</v>
      </c>
      <c r="N65" s="65" t="s">
        <v>77</v>
      </c>
      <c r="O65" s="42" t="s">
        <v>78</v>
      </c>
      <c r="P65" s="65" t="s">
        <v>78</v>
      </c>
    </row>
    <row r="66" spans="1:16" s="3" customFormat="1" ht="60">
      <c r="A66" s="12">
        <v>49</v>
      </c>
      <c r="B66" s="65" t="s">
        <v>104</v>
      </c>
      <c r="C66" s="37" t="s">
        <v>105</v>
      </c>
      <c r="D66" s="49" t="s">
        <v>106</v>
      </c>
      <c r="E66" s="64" t="s">
        <v>107</v>
      </c>
      <c r="F66" s="38" t="s">
        <v>71</v>
      </c>
      <c r="G66" s="65" t="s">
        <v>63</v>
      </c>
      <c r="H66" s="65" t="s">
        <v>64</v>
      </c>
      <c r="I66" s="37" t="s">
        <v>108</v>
      </c>
      <c r="J66" s="64" t="s">
        <v>66</v>
      </c>
      <c r="K66" s="39">
        <v>657600</v>
      </c>
      <c r="L66" s="41">
        <v>44958</v>
      </c>
      <c r="M66" s="41">
        <v>45352</v>
      </c>
      <c r="N66" s="65" t="s">
        <v>77</v>
      </c>
      <c r="O66" s="42" t="s">
        <v>78</v>
      </c>
      <c r="P66" s="65" t="s">
        <v>78</v>
      </c>
    </row>
    <row r="67" spans="1:16" s="3" customFormat="1" ht="60">
      <c r="A67" s="12">
        <v>50</v>
      </c>
      <c r="B67" s="65" t="s">
        <v>104</v>
      </c>
      <c r="C67" s="37" t="s">
        <v>105</v>
      </c>
      <c r="D67" s="64" t="s">
        <v>109</v>
      </c>
      <c r="E67" s="64" t="s">
        <v>107</v>
      </c>
      <c r="F67" s="38" t="s">
        <v>71</v>
      </c>
      <c r="G67" s="65" t="s">
        <v>63</v>
      </c>
      <c r="H67" s="65" t="s">
        <v>64</v>
      </c>
      <c r="I67" s="37" t="s">
        <v>108</v>
      </c>
      <c r="J67" s="64" t="s">
        <v>66</v>
      </c>
      <c r="K67" s="39">
        <v>2842381.4240044556</v>
      </c>
      <c r="L67" s="41">
        <v>44958</v>
      </c>
      <c r="M67" s="41">
        <v>45352</v>
      </c>
      <c r="N67" s="65" t="s">
        <v>77</v>
      </c>
      <c r="O67" s="65" t="s">
        <v>78</v>
      </c>
      <c r="P67" s="65" t="s">
        <v>78</v>
      </c>
    </row>
    <row r="68" spans="1:16" s="3" customFormat="1" ht="75">
      <c r="A68" s="12">
        <v>51</v>
      </c>
      <c r="B68" s="65" t="s">
        <v>248</v>
      </c>
      <c r="C68" s="37" t="s">
        <v>75</v>
      </c>
      <c r="D68" s="64" t="s">
        <v>249</v>
      </c>
      <c r="E68" s="64" t="s">
        <v>62</v>
      </c>
      <c r="F68" s="38" t="s">
        <v>71</v>
      </c>
      <c r="G68" s="65" t="s">
        <v>63</v>
      </c>
      <c r="H68" s="65" t="s">
        <v>64</v>
      </c>
      <c r="I68" s="37" t="s">
        <v>250</v>
      </c>
      <c r="J68" s="64" t="s">
        <v>66</v>
      </c>
      <c r="K68" s="39">
        <f>9695000*1.2</f>
        <v>11634000</v>
      </c>
      <c r="L68" s="40">
        <v>44958</v>
      </c>
      <c r="M68" s="40">
        <v>45291</v>
      </c>
      <c r="N68" s="40" t="s">
        <v>77</v>
      </c>
      <c r="O68" s="40" t="s">
        <v>78</v>
      </c>
      <c r="P68" s="65" t="s">
        <v>78</v>
      </c>
    </row>
    <row r="69" spans="1:16" s="3" customFormat="1" ht="45">
      <c r="A69" s="12">
        <v>52</v>
      </c>
      <c r="B69" s="65">
        <v>27</v>
      </c>
      <c r="C69" s="37" t="s">
        <v>305</v>
      </c>
      <c r="D69" s="64" t="s">
        <v>165</v>
      </c>
      <c r="E69" s="64" t="s">
        <v>166</v>
      </c>
      <c r="F69" s="38" t="s">
        <v>71</v>
      </c>
      <c r="G69" s="65" t="s">
        <v>63</v>
      </c>
      <c r="H69" s="65" t="s">
        <v>72</v>
      </c>
      <c r="I69" s="37" t="s">
        <v>167</v>
      </c>
      <c r="J69" s="64" t="s">
        <v>124</v>
      </c>
      <c r="K69" s="39">
        <v>225612</v>
      </c>
      <c r="L69" s="40">
        <v>44969</v>
      </c>
      <c r="M69" s="41">
        <v>45092</v>
      </c>
      <c r="N69" s="65" t="s">
        <v>168</v>
      </c>
      <c r="O69" s="42" t="s">
        <v>78</v>
      </c>
      <c r="P69" s="65" t="s">
        <v>78</v>
      </c>
    </row>
    <row r="70" spans="1:16" s="3" customFormat="1" ht="184.5" customHeight="1">
      <c r="A70" s="12">
        <v>53</v>
      </c>
      <c r="B70" s="65">
        <v>43</v>
      </c>
      <c r="C70" s="37" t="s">
        <v>223</v>
      </c>
      <c r="D70" s="64" t="s">
        <v>306</v>
      </c>
      <c r="E70" s="64" t="s">
        <v>215</v>
      </c>
      <c r="F70" s="38" t="s">
        <v>71</v>
      </c>
      <c r="G70" s="65" t="s">
        <v>63</v>
      </c>
      <c r="H70" s="65" t="s">
        <v>72</v>
      </c>
      <c r="I70" s="37" t="s">
        <v>65</v>
      </c>
      <c r="J70" s="64" t="s">
        <v>66</v>
      </c>
      <c r="K70" s="39">
        <f>3670.63424*1000*1.2</f>
        <v>4404761.0879999995</v>
      </c>
      <c r="L70" s="41">
        <v>44981</v>
      </c>
      <c r="M70" s="41">
        <v>45194</v>
      </c>
      <c r="N70" s="65" t="s">
        <v>74</v>
      </c>
      <c r="O70" s="42" t="s">
        <v>58</v>
      </c>
      <c r="P70" s="65" t="s">
        <v>58</v>
      </c>
    </row>
    <row r="71" spans="1:16" s="3" customFormat="1" ht="75">
      <c r="A71" s="12">
        <v>54</v>
      </c>
      <c r="B71" s="65" t="s">
        <v>67</v>
      </c>
      <c r="C71" s="37" t="s">
        <v>279</v>
      </c>
      <c r="D71" s="64" t="s">
        <v>88</v>
      </c>
      <c r="E71" s="64" t="s">
        <v>70</v>
      </c>
      <c r="F71" s="38" t="s">
        <v>71</v>
      </c>
      <c r="G71" s="65" t="s">
        <v>63</v>
      </c>
      <c r="H71" s="65" t="s">
        <v>72</v>
      </c>
      <c r="I71" s="37" t="s">
        <v>55</v>
      </c>
      <c r="J71" s="64" t="s">
        <v>81</v>
      </c>
      <c r="K71" s="45">
        <f>(3500000*1.2)/1.05</f>
        <v>4000000</v>
      </c>
      <c r="L71" s="41">
        <v>44986</v>
      </c>
      <c r="M71" s="40">
        <v>45102</v>
      </c>
      <c r="N71" s="65" t="s">
        <v>74</v>
      </c>
      <c r="O71" s="42" t="s">
        <v>58</v>
      </c>
      <c r="P71" s="65" t="s">
        <v>58</v>
      </c>
    </row>
    <row r="72" spans="1:16" s="3" customFormat="1" ht="90">
      <c r="A72" s="12">
        <v>55</v>
      </c>
      <c r="B72" s="65" t="s">
        <v>67</v>
      </c>
      <c r="C72" s="37" t="s">
        <v>279</v>
      </c>
      <c r="D72" s="64" t="s">
        <v>90</v>
      </c>
      <c r="E72" s="64" t="s">
        <v>70</v>
      </c>
      <c r="F72" s="38" t="s">
        <v>71</v>
      </c>
      <c r="G72" s="65" t="s">
        <v>63</v>
      </c>
      <c r="H72" s="65" t="s">
        <v>72</v>
      </c>
      <c r="I72" s="37" t="s">
        <v>55</v>
      </c>
      <c r="J72" s="64" t="s">
        <v>81</v>
      </c>
      <c r="K72" s="45">
        <f>(10200000*1.2)/1.05</f>
        <v>11657142.857142856</v>
      </c>
      <c r="L72" s="41">
        <v>44986</v>
      </c>
      <c r="M72" s="40">
        <v>45132</v>
      </c>
      <c r="N72" s="65" t="s">
        <v>74</v>
      </c>
      <c r="O72" s="42" t="s">
        <v>58</v>
      </c>
      <c r="P72" s="65" t="s">
        <v>58</v>
      </c>
    </row>
    <row r="73" spans="1:16" s="3" customFormat="1" ht="75">
      <c r="A73" s="12">
        <v>56</v>
      </c>
      <c r="B73" s="65" t="s">
        <v>67</v>
      </c>
      <c r="C73" s="37" t="s">
        <v>279</v>
      </c>
      <c r="D73" s="64" t="s">
        <v>307</v>
      </c>
      <c r="E73" s="64" t="s">
        <v>70</v>
      </c>
      <c r="F73" s="38" t="s">
        <v>71</v>
      </c>
      <c r="G73" s="65" t="s">
        <v>63</v>
      </c>
      <c r="H73" s="65" t="s">
        <v>72</v>
      </c>
      <c r="I73" s="37" t="s">
        <v>55</v>
      </c>
      <c r="J73" s="64" t="s">
        <v>81</v>
      </c>
      <c r="K73" s="45">
        <f>(2000000*1.2)/1.05</f>
        <v>2285714.2857142854</v>
      </c>
      <c r="L73" s="41">
        <v>44986</v>
      </c>
      <c r="M73" s="40">
        <v>45102</v>
      </c>
      <c r="N73" s="65" t="s">
        <v>74</v>
      </c>
      <c r="O73" s="42" t="s">
        <v>58</v>
      </c>
      <c r="P73" s="65" t="s">
        <v>58</v>
      </c>
    </row>
    <row r="74" spans="1:16" s="3" customFormat="1" ht="75">
      <c r="A74" s="12">
        <v>57</v>
      </c>
      <c r="B74" s="65" t="s">
        <v>67</v>
      </c>
      <c r="C74" s="37" t="s">
        <v>75</v>
      </c>
      <c r="D74" s="64" t="s">
        <v>87</v>
      </c>
      <c r="E74" s="64" t="s">
        <v>70</v>
      </c>
      <c r="F74" s="38" t="s">
        <v>71</v>
      </c>
      <c r="G74" s="65" t="s">
        <v>63</v>
      </c>
      <c r="H74" s="65" t="s">
        <v>72</v>
      </c>
      <c r="I74" s="37" t="s">
        <v>55</v>
      </c>
      <c r="J74" s="64" t="s">
        <v>73</v>
      </c>
      <c r="K74" s="45">
        <f>(1801205.47+1276000+2161446.56)*1.2</f>
        <v>6286382.4359999988</v>
      </c>
      <c r="L74" s="41">
        <v>44986</v>
      </c>
      <c r="M74" s="40">
        <v>45163</v>
      </c>
      <c r="N74" s="65" t="s">
        <v>77</v>
      </c>
      <c r="O74" s="42" t="s">
        <v>78</v>
      </c>
      <c r="P74" s="65" t="s">
        <v>78</v>
      </c>
    </row>
    <row r="75" spans="1:16" s="3" customFormat="1" ht="75">
      <c r="A75" s="12">
        <v>58</v>
      </c>
      <c r="B75" s="65" t="s">
        <v>84</v>
      </c>
      <c r="C75" s="37" t="s">
        <v>85</v>
      </c>
      <c r="D75" s="64" t="s">
        <v>89</v>
      </c>
      <c r="E75" s="64" t="s">
        <v>70</v>
      </c>
      <c r="F75" s="38" t="s">
        <v>71</v>
      </c>
      <c r="G75" s="65" t="s">
        <v>63</v>
      </c>
      <c r="H75" s="65" t="s">
        <v>72</v>
      </c>
      <c r="I75" s="37" t="s">
        <v>55</v>
      </c>
      <c r="J75" s="64" t="s">
        <v>81</v>
      </c>
      <c r="K75" s="45">
        <f>212500*1.2</f>
        <v>255000</v>
      </c>
      <c r="L75" s="41">
        <v>44986</v>
      </c>
      <c r="M75" s="40">
        <v>45102</v>
      </c>
      <c r="N75" s="40" t="s">
        <v>77</v>
      </c>
      <c r="O75" s="65" t="s">
        <v>78</v>
      </c>
      <c r="P75" s="65" t="s">
        <v>78</v>
      </c>
    </row>
    <row r="76" spans="1:16" s="3" customFormat="1" ht="75">
      <c r="A76" s="12">
        <v>59</v>
      </c>
      <c r="B76" s="65" t="s">
        <v>129</v>
      </c>
      <c r="C76" s="37" t="s">
        <v>130</v>
      </c>
      <c r="D76" s="64" t="s">
        <v>131</v>
      </c>
      <c r="E76" s="64" t="s">
        <v>132</v>
      </c>
      <c r="F76" s="38" t="s">
        <v>71</v>
      </c>
      <c r="G76" s="65" t="s">
        <v>63</v>
      </c>
      <c r="H76" s="65" t="s">
        <v>64</v>
      </c>
      <c r="I76" s="37" t="s">
        <v>133</v>
      </c>
      <c r="J76" s="64" t="s">
        <v>66</v>
      </c>
      <c r="K76" s="39">
        <f>1.2*1277827</f>
        <v>1533392.4</v>
      </c>
      <c r="L76" s="41">
        <v>44986</v>
      </c>
      <c r="M76" s="41">
        <v>45169</v>
      </c>
      <c r="N76" s="65" t="s">
        <v>77</v>
      </c>
      <c r="O76" s="65" t="s">
        <v>78</v>
      </c>
      <c r="P76" s="65" t="s">
        <v>78</v>
      </c>
    </row>
    <row r="77" spans="1:16" s="3" customFormat="1" ht="60">
      <c r="A77" s="12">
        <v>60</v>
      </c>
      <c r="B77" s="65" t="s">
        <v>144</v>
      </c>
      <c r="C77" s="37" t="s">
        <v>145</v>
      </c>
      <c r="D77" s="64" t="s">
        <v>146</v>
      </c>
      <c r="E77" s="64" t="s">
        <v>147</v>
      </c>
      <c r="F77" s="38" t="s">
        <v>71</v>
      </c>
      <c r="G77" s="65" t="s">
        <v>63</v>
      </c>
      <c r="H77" s="65" t="s">
        <v>64</v>
      </c>
      <c r="I77" s="37" t="s">
        <v>148</v>
      </c>
      <c r="J77" s="64" t="s">
        <v>149</v>
      </c>
      <c r="K77" s="39">
        <f>1.2*628333.333333333</f>
        <v>753999.99999999965</v>
      </c>
      <c r="L77" s="40">
        <v>44986</v>
      </c>
      <c r="M77" s="41">
        <v>45139</v>
      </c>
      <c r="N77" s="65" t="s">
        <v>77</v>
      </c>
      <c r="O77" s="65" t="s">
        <v>78</v>
      </c>
      <c r="P77" s="65" t="s">
        <v>78</v>
      </c>
    </row>
    <row r="78" spans="1:16" s="3" customFormat="1" ht="60">
      <c r="A78" s="12">
        <v>61</v>
      </c>
      <c r="B78" s="65" t="s">
        <v>169</v>
      </c>
      <c r="C78" s="37" t="s">
        <v>169</v>
      </c>
      <c r="D78" s="47" t="s">
        <v>170</v>
      </c>
      <c r="E78" s="64" t="s">
        <v>107</v>
      </c>
      <c r="F78" s="38" t="s">
        <v>71</v>
      </c>
      <c r="G78" s="65" t="s">
        <v>171</v>
      </c>
      <c r="H78" s="65" t="s">
        <v>72</v>
      </c>
      <c r="I78" s="37">
        <v>32431373000</v>
      </c>
      <c r="J78" s="64" t="s">
        <v>124</v>
      </c>
      <c r="K78" s="48">
        <f>156839*1.2</f>
        <v>188206.8</v>
      </c>
      <c r="L78" s="41">
        <v>44986</v>
      </c>
      <c r="M78" s="41">
        <v>45031</v>
      </c>
      <c r="N78" s="65" t="s">
        <v>77</v>
      </c>
      <c r="O78" s="65" t="s">
        <v>78</v>
      </c>
      <c r="P78" s="65" t="s">
        <v>78</v>
      </c>
    </row>
    <row r="79" spans="1:16" s="3" customFormat="1" ht="60">
      <c r="A79" s="12">
        <v>62</v>
      </c>
      <c r="B79" s="65" t="s">
        <v>172</v>
      </c>
      <c r="C79" s="37" t="s">
        <v>173</v>
      </c>
      <c r="D79" s="64" t="s">
        <v>271</v>
      </c>
      <c r="E79" s="64" t="s">
        <v>107</v>
      </c>
      <c r="F79" s="38" t="s">
        <v>71</v>
      </c>
      <c r="G79" s="65" t="s">
        <v>174</v>
      </c>
      <c r="H79" s="65" t="s">
        <v>72</v>
      </c>
      <c r="I79" s="37">
        <v>32431373001</v>
      </c>
      <c r="J79" s="64" t="s">
        <v>124</v>
      </c>
      <c r="K79" s="48">
        <f>180050*1.2</f>
        <v>216060</v>
      </c>
      <c r="L79" s="41">
        <v>44986</v>
      </c>
      <c r="M79" s="41">
        <v>45031</v>
      </c>
      <c r="N79" s="65" t="s">
        <v>77</v>
      </c>
      <c r="O79" s="65" t="s">
        <v>78</v>
      </c>
      <c r="P79" s="65" t="s">
        <v>78</v>
      </c>
    </row>
    <row r="80" spans="1:16" s="3" customFormat="1" ht="60">
      <c r="A80" s="12">
        <v>63</v>
      </c>
      <c r="B80" s="65">
        <v>17</v>
      </c>
      <c r="C80" s="37" t="s">
        <v>175</v>
      </c>
      <c r="D80" s="64" t="s">
        <v>176</v>
      </c>
      <c r="E80" s="64" t="s">
        <v>107</v>
      </c>
      <c r="F80" s="38" t="s">
        <v>71</v>
      </c>
      <c r="G80" s="65" t="s">
        <v>177</v>
      </c>
      <c r="H80" s="65" t="s">
        <v>72</v>
      </c>
      <c r="I80" s="37" t="s">
        <v>167</v>
      </c>
      <c r="J80" s="64" t="s">
        <v>66</v>
      </c>
      <c r="K80" s="39">
        <v>277082.33</v>
      </c>
      <c r="L80" s="41">
        <v>44986</v>
      </c>
      <c r="M80" s="41">
        <v>45031</v>
      </c>
      <c r="N80" s="65" t="s">
        <v>77</v>
      </c>
      <c r="O80" s="65" t="s">
        <v>78</v>
      </c>
      <c r="P80" s="65" t="s">
        <v>78</v>
      </c>
    </row>
    <row r="81" spans="1:18" s="3" customFormat="1" ht="75">
      <c r="A81" s="12">
        <v>64</v>
      </c>
      <c r="B81" s="65" t="s">
        <v>82</v>
      </c>
      <c r="C81" s="37" t="s">
        <v>302</v>
      </c>
      <c r="D81" s="64" t="s">
        <v>83</v>
      </c>
      <c r="E81" s="64" t="s">
        <v>70</v>
      </c>
      <c r="F81" s="38" t="s">
        <v>71</v>
      </c>
      <c r="G81" s="65" t="s">
        <v>63</v>
      </c>
      <c r="H81" s="65" t="s">
        <v>72</v>
      </c>
      <c r="I81" s="37" t="s">
        <v>55</v>
      </c>
      <c r="J81" s="64" t="s">
        <v>73</v>
      </c>
      <c r="K81" s="45">
        <f>2903000*1.2</f>
        <v>3483600</v>
      </c>
      <c r="L81" s="41">
        <v>44995</v>
      </c>
      <c r="M81" s="41">
        <v>45224</v>
      </c>
      <c r="N81" s="65" t="s">
        <v>74</v>
      </c>
      <c r="O81" s="42" t="s">
        <v>58</v>
      </c>
      <c r="P81" s="65" t="s">
        <v>58</v>
      </c>
    </row>
    <row r="82" spans="1:18" s="3" customFormat="1" ht="75">
      <c r="A82" s="12">
        <v>65</v>
      </c>
      <c r="B82" s="65" t="s">
        <v>84</v>
      </c>
      <c r="C82" s="37" t="s">
        <v>209</v>
      </c>
      <c r="D82" s="64" t="s">
        <v>86</v>
      </c>
      <c r="E82" s="64" t="s">
        <v>70</v>
      </c>
      <c r="F82" s="38" t="s">
        <v>71</v>
      </c>
      <c r="G82" s="65" t="s">
        <v>63</v>
      </c>
      <c r="H82" s="65" t="s">
        <v>72</v>
      </c>
      <c r="I82" s="37" t="s">
        <v>55</v>
      </c>
      <c r="J82" s="64" t="s">
        <v>73</v>
      </c>
      <c r="K82" s="45">
        <f>(152777.78+152777.78)*1.2</f>
        <v>366666.67199999996</v>
      </c>
      <c r="L82" s="41">
        <v>44995</v>
      </c>
      <c r="M82" s="41">
        <v>45102</v>
      </c>
      <c r="N82" s="40" t="s">
        <v>77</v>
      </c>
      <c r="O82" s="65" t="s">
        <v>78</v>
      </c>
      <c r="P82" s="65" t="s">
        <v>78</v>
      </c>
    </row>
    <row r="83" spans="1:18" s="3" customFormat="1" ht="105">
      <c r="A83" s="12">
        <v>66</v>
      </c>
      <c r="B83" s="65" t="s">
        <v>67</v>
      </c>
      <c r="C83" s="37" t="s">
        <v>219</v>
      </c>
      <c r="D83" s="64" t="s">
        <v>221</v>
      </c>
      <c r="E83" s="64" t="s">
        <v>215</v>
      </c>
      <c r="F83" s="38" t="s">
        <v>71</v>
      </c>
      <c r="G83" s="65" t="s">
        <v>63</v>
      </c>
      <c r="H83" s="65" t="s">
        <v>72</v>
      </c>
      <c r="I83" s="37" t="s">
        <v>65</v>
      </c>
      <c r="J83" s="64" t="s">
        <v>66</v>
      </c>
      <c r="K83" s="39">
        <f>11417.27288*1000*1.2</f>
        <v>13700727.456</v>
      </c>
      <c r="L83" s="41">
        <v>45010</v>
      </c>
      <c r="M83" s="41">
        <v>45194</v>
      </c>
      <c r="N83" s="65" t="s">
        <v>74</v>
      </c>
      <c r="O83" s="42" t="s">
        <v>58</v>
      </c>
      <c r="P83" s="65" t="s">
        <v>58</v>
      </c>
    </row>
    <row r="84" spans="1:18" s="3" customFormat="1" ht="105">
      <c r="A84" s="12">
        <v>67</v>
      </c>
      <c r="B84" s="65">
        <v>43</v>
      </c>
      <c r="C84" s="37" t="s">
        <v>223</v>
      </c>
      <c r="D84" s="64" t="s">
        <v>224</v>
      </c>
      <c r="E84" s="64" t="s">
        <v>215</v>
      </c>
      <c r="F84" s="38" t="s">
        <v>71</v>
      </c>
      <c r="G84" s="65" t="s">
        <v>63</v>
      </c>
      <c r="H84" s="65" t="s">
        <v>72</v>
      </c>
      <c r="I84" s="37" t="s">
        <v>65</v>
      </c>
      <c r="J84" s="64" t="s">
        <v>66</v>
      </c>
      <c r="K84" s="39">
        <f>3183.12968*1000*1.2</f>
        <v>3819755.6159999999</v>
      </c>
      <c r="L84" s="41">
        <v>45010</v>
      </c>
      <c r="M84" s="41">
        <v>45163</v>
      </c>
      <c r="N84" s="65" t="s">
        <v>74</v>
      </c>
      <c r="O84" s="42" t="s">
        <v>58</v>
      </c>
      <c r="P84" s="65" t="s">
        <v>58</v>
      </c>
    </row>
    <row r="85" spans="1:18" s="3" customFormat="1" ht="105">
      <c r="A85" s="12">
        <v>68</v>
      </c>
      <c r="B85" s="65">
        <v>43</v>
      </c>
      <c r="C85" s="37" t="s">
        <v>303</v>
      </c>
      <c r="D85" s="64" t="s">
        <v>225</v>
      </c>
      <c r="E85" s="64" t="s">
        <v>215</v>
      </c>
      <c r="F85" s="38" t="s">
        <v>71</v>
      </c>
      <c r="G85" s="65" t="s">
        <v>63</v>
      </c>
      <c r="H85" s="65" t="s">
        <v>72</v>
      </c>
      <c r="I85" s="37" t="s">
        <v>217</v>
      </c>
      <c r="J85" s="64" t="s">
        <v>218</v>
      </c>
      <c r="K85" s="39">
        <f>9514.28*1000*1.2</f>
        <v>11417136</v>
      </c>
      <c r="L85" s="41">
        <v>45010</v>
      </c>
      <c r="M85" s="41">
        <v>45194</v>
      </c>
      <c r="N85" s="65" t="s">
        <v>74</v>
      </c>
      <c r="O85" s="42" t="s">
        <v>58</v>
      </c>
      <c r="P85" s="65" t="s">
        <v>58</v>
      </c>
    </row>
    <row r="86" spans="1:18" s="3" customFormat="1" ht="60">
      <c r="A86" s="12">
        <v>69</v>
      </c>
      <c r="B86" s="37" t="s">
        <v>119</v>
      </c>
      <c r="C86" s="37" t="s">
        <v>308</v>
      </c>
      <c r="D86" s="64" t="s">
        <v>120</v>
      </c>
      <c r="E86" s="64" t="s">
        <v>107</v>
      </c>
      <c r="F86" s="38" t="s">
        <v>71</v>
      </c>
      <c r="G86" s="65" t="s">
        <v>63</v>
      </c>
      <c r="H86" s="65" t="s">
        <v>72</v>
      </c>
      <c r="I86" s="37" t="s">
        <v>108</v>
      </c>
      <c r="J86" s="64" t="s">
        <v>66</v>
      </c>
      <c r="K86" s="39">
        <v>2772277.3600000003</v>
      </c>
      <c r="L86" s="40">
        <v>45010</v>
      </c>
      <c r="M86" s="40">
        <v>45041</v>
      </c>
      <c r="N86" s="65" t="s">
        <v>77</v>
      </c>
      <c r="O86" s="42" t="s">
        <v>78</v>
      </c>
      <c r="P86" s="42" t="s">
        <v>58</v>
      </c>
    </row>
    <row r="87" spans="1:18" s="3" customFormat="1" ht="45">
      <c r="A87" s="12">
        <v>70</v>
      </c>
      <c r="B87" s="65" t="s">
        <v>59</v>
      </c>
      <c r="C87" s="37" t="s">
        <v>60</v>
      </c>
      <c r="D87" s="64" t="s">
        <v>61</v>
      </c>
      <c r="E87" s="64" t="s">
        <v>62</v>
      </c>
      <c r="F87" s="38">
        <v>796</v>
      </c>
      <c r="G87" s="65" t="s">
        <v>63</v>
      </c>
      <c r="H87" s="65" t="s">
        <v>64</v>
      </c>
      <c r="I87" s="37" t="s">
        <v>65</v>
      </c>
      <c r="J87" s="64" t="s">
        <v>66</v>
      </c>
      <c r="K87" s="39">
        <v>302400</v>
      </c>
      <c r="L87" s="40">
        <v>45017</v>
      </c>
      <c r="M87" s="41">
        <v>45382</v>
      </c>
      <c r="N87" s="65" t="s">
        <v>57</v>
      </c>
      <c r="O87" s="42" t="s">
        <v>58</v>
      </c>
      <c r="P87" s="65" t="s">
        <v>58</v>
      </c>
    </row>
    <row r="88" spans="1:18" s="3" customFormat="1" ht="90">
      <c r="A88" s="12">
        <v>71</v>
      </c>
      <c r="B88" s="65" t="s">
        <v>134</v>
      </c>
      <c r="C88" s="37" t="s">
        <v>134</v>
      </c>
      <c r="D88" s="64" t="s">
        <v>135</v>
      </c>
      <c r="E88" s="64" t="s">
        <v>136</v>
      </c>
      <c r="F88" s="38" t="s">
        <v>71</v>
      </c>
      <c r="G88" s="65" t="s">
        <v>63</v>
      </c>
      <c r="H88" s="65" t="s">
        <v>137</v>
      </c>
      <c r="I88" s="37" t="s">
        <v>65</v>
      </c>
      <c r="J88" s="64" t="s">
        <v>66</v>
      </c>
      <c r="K88" s="39">
        <f>1.2*694797.6</f>
        <v>833757.12</v>
      </c>
      <c r="L88" s="41">
        <v>45017</v>
      </c>
      <c r="M88" s="41">
        <v>45139</v>
      </c>
      <c r="N88" s="65" t="s">
        <v>74</v>
      </c>
      <c r="O88" s="65" t="s">
        <v>58</v>
      </c>
      <c r="P88" s="65" t="s">
        <v>58</v>
      </c>
    </row>
    <row r="89" spans="1:18" s="3" customFormat="1" ht="75">
      <c r="A89" s="12">
        <v>72</v>
      </c>
      <c r="B89" s="65" t="s">
        <v>67</v>
      </c>
      <c r="C89" s="37" t="s">
        <v>75</v>
      </c>
      <c r="D89" s="64" t="s">
        <v>91</v>
      </c>
      <c r="E89" s="64" t="s">
        <v>70</v>
      </c>
      <c r="F89" s="38" t="s">
        <v>71</v>
      </c>
      <c r="G89" s="65" t="s">
        <v>63</v>
      </c>
      <c r="H89" s="65" t="s">
        <v>72</v>
      </c>
      <c r="I89" s="37" t="s">
        <v>55</v>
      </c>
      <c r="J89" s="64" t="s">
        <v>73</v>
      </c>
      <c r="K89" s="45">
        <f>1111166.56*1.2</f>
        <v>1333399.872</v>
      </c>
      <c r="L89" s="41">
        <v>45017</v>
      </c>
      <c r="M89" s="40">
        <v>45148</v>
      </c>
      <c r="N89" s="65" t="s">
        <v>77</v>
      </c>
      <c r="O89" s="42" t="s">
        <v>78</v>
      </c>
      <c r="P89" s="65" t="s">
        <v>78</v>
      </c>
    </row>
    <row r="90" spans="1:18" s="3" customFormat="1" ht="75">
      <c r="A90" s="12">
        <v>73</v>
      </c>
      <c r="B90" s="37" t="s">
        <v>94</v>
      </c>
      <c r="C90" s="37" t="s">
        <v>95</v>
      </c>
      <c r="D90" s="50" t="s">
        <v>96</v>
      </c>
      <c r="E90" s="64" t="s">
        <v>70</v>
      </c>
      <c r="F90" s="38" t="s">
        <v>71</v>
      </c>
      <c r="G90" s="65" t="s">
        <v>63</v>
      </c>
      <c r="H90" s="65" t="s">
        <v>72</v>
      </c>
      <c r="I90" s="37" t="s">
        <v>55</v>
      </c>
      <c r="J90" s="64" t="s">
        <v>81</v>
      </c>
      <c r="K90" s="48">
        <f>1151552*1.2</f>
        <v>1381862.3999999999</v>
      </c>
      <c r="L90" s="40">
        <v>45017</v>
      </c>
      <c r="M90" s="41">
        <v>45132</v>
      </c>
      <c r="N90" s="40" t="s">
        <v>77</v>
      </c>
      <c r="O90" s="65" t="s">
        <v>78</v>
      </c>
      <c r="P90" s="65" t="s">
        <v>78</v>
      </c>
    </row>
    <row r="91" spans="1:18" s="3" customFormat="1" ht="75">
      <c r="A91" s="12">
        <v>74</v>
      </c>
      <c r="B91" s="65" t="s">
        <v>84</v>
      </c>
      <c r="C91" s="37" t="s">
        <v>209</v>
      </c>
      <c r="D91" s="50" t="s">
        <v>97</v>
      </c>
      <c r="E91" s="64" t="s">
        <v>70</v>
      </c>
      <c r="F91" s="38" t="s">
        <v>71</v>
      </c>
      <c r="G91" s="65" t="s">
        <v>63</v>
      </c>
      <c r="H91" s="65" t="s">
        <v>72</v>
      </c>
      <c r="I91" s="37" t="s">
        <v>55</v>
      </c>
      <c r="J91" s="64" t="s">
        <v>98</v>
      </c>
      <c r="K91" s="48">
        <f>190000*1.2</f>
        <v>228000</v>
      </c>
      <c r="L91" s="40">
        <v>45017</v>
      </c>
      <c r="M91" s="41">
        <v>45132</v>
      </c>
      <c r="N91" s="40" t="s">
        <v>77</v>
      </c>
      <c r="O91" s="65" t="s">
        <v>78</v>
      </c>
      <c r="P91" s="65" t="s">
        <v>78</v>
      </c>
    </row>
    <row r="92" spans="1:18" s="3" customFormat="1" ht="105">
      <c r="A92" s="12">
        <v>75</v>
      </c>
      <c r="B92" s="65" t="s">
        <v>84</v>
      </c>
      <c r="C92" s="37" t="s">
        <v>209</v>
      </c>
      <c r="D92" s="64" t="s">
        <v>92</v>
      </c>
      <c r="E92" s="64" t="s">
        <v>70</v>
      </c>
      <c r="F92" s="38" t="s">
        <v>71</v>
      </c>
      <c r="G92" s="65" t="s">
        <v>63</v>
      </c>
      <c r="H92" s="65" t="s">
        <v>72</v>
      </c>
      <c r="I92" s="37" t="s">
        <v>55</v>
      </c>
      <c r="J92" s="64" t="s">
        <v>93</v>
      </c>
      <c r="K92" s="45">
        <f>(331650+585300+222560)*1.2</f>
        <v>1367412</v>
      </c>
      <c r="L92" s="40">
        <v>45020</v>
      </c>
      <c r="M92" s="41">
        <v>45224</v>
      </c>
      <c r="N92" s="65" t="s">
        <v>77</v>
      </c>
      <c r="O92" s="42" t="s">
        <v>78</v>
      </c>
      <c r="P92" s="65" t="s">
        <v>78</v>
      </c>
    </row>
    <row r="93" spans="1:18" s="3" customFormat="1" ht="75">
      <c r="A93" s="12">
        <v>76</v>
      </c>
      <c r="B93" s="65" t="s">
        <v>84</v>
      </c>
      <c r="C93" s="37" t="s">
        <v>85</v>
      </c>
      <c r="D93" s="64" t="s">
        <v>309</v>
      </c>
      <c r="E93" s="64" t="s">
        <v>70</v>
      </c>
      <c r="F93" s="38" t="s">
        <v>71</v>
      </c>
      <c r="G93" s="65" t="s">
        <v>63</v>
      </c>
      <c r="H93" s="65" t="s">
        <v>72</v>
      </c>
      <c r="I93" s="37" t="s">
        <v>55</v>
      </c>
      <c r="J93" s="64" t="s">
        <v>73</v>
      </c>
      <c r="K93" s="45">
        <f>152777.77*1.2</f>
        <v>183333.32399999999</v>
      </c>
      <c r="L93" s="40">
        <v>45020</v>
      </c>
      <c r="M93" s="41">
        <v>45132</v>
      </c>
      <c r="N93" s="65" t="s">
        <v>77</v>
      </c>
      <c r="O93" s="42" t="s">
        <v>78</v>
      </c>
      <c r="P93" s="65" t="s">
        <v>78</v>
      </c>
    </row>
    <row r="94" spans="1:18" s="3" customFormat="1" ht="75">
      <c r="A94" s="12">
        <v>77</v>
      </c>
      <c r="B94" s="65" t="s">
        <v>84</v>
      </c>
      <c r="C94" s="37" t="s">
        <v>85</v>
      </c>
      <c r="D94" s="50" t="s">
        <v>99</v>
      </c>
      <c r="E94" s="64" t="s">
        <v>70</v>
      </c>
      <c r="F94" s="38" t="s">
        <v>71</v>
      </c>
      <c r="G94" s="65" t="s">
        <v>63</v>
      </c>
      <c r="H94" s="65" t="s">
        <v>72</v>
      </c>
      <c r="I94" s="37" t="s">
        <v>55</v>
      </c>
      <c r="J94" s="64" t="s">
        <v>98</v>
      </c>
      <c r="K94" s="45">
        <f>340830*1.2</f>
        <v>408996</v>
      </c>
      <c r="L94" s="41">
        <v>45027</v>
      </c>
      <c r="M94" s="41">
        <v>45224</v>
      </c>
      <c r="N94" s="65" t="s">
        <v>77</v>
      </c>
      <c r="O94" s="42" t="s">
        <v>78</v>
      </c>
      <c r="P94" s="65" t="s">
        <v>78</v>
      </c>
      <c r="R94" s="51"/>
    </row>
    <row r="95" spans="1:18" s="3" customFormat="1" ht="105">
      <c r="A95" s="12">
        <v>78</v>
      </c>
      <c r="B95" s="65" t="s">
        <v>67</v>
      </c>
      <c r="C95" s="37" t="s">
        <v>213</v>
      </c>
      <c r="D95" s="64" t="s">
        <v>216</v>
      </c>
      <c r="E95" s="64" t="s">
        <v>215</v>
      </c>
      <c r="F95" s="38" t="s">
        <v>71</v>
      </c>
      <c r="G95" s="65" t="s">
        <v>63</v>
      </c>
      <c r="H95" s="65" t="s">
        <v>72</v>
      </c>
      <c r="I95" s="37" t="s">
        <v>217</v>
      </c>
      <c r="J95" s="64" t="s">
        <v>218</v>
      </c>
      <c r="K95" s="39">
        <f>3269.24104*1000*1.2</f>
        <v>3923089.2479999997</v>
      </c>
      <c r="L95" s="41">
        <v>45041</v>
      </c>
      <c r="M95" s="41">
        <v>45163</v>
      </c>
      <c r="N95" s="65" t="s">
        <v>74</v>
      </c>
      <c r="O95" s="42" t="s">
        <v>58</v>
      </c>
      <c r="P95" s="65" t="s">
        <v>58</v>
      </c>
    </row>
    <row r="96" spans="1:18" s="3" customFormat="1" ht="105">
      <c r="A96" s="12">
        <v>79</v>
      </c>
      <c r="B96" s="65" t="s">
        <v>67</v>
      </c>
      <c r="C96" s="37" t="s">
        <v>219</v>
      </c>
      <c r="D96" s="64" t="s">
        <v>220</v>
      </c>
      <c r="E96" s="64" t="s">
        <v>215</v>
      </c>
      <c r="F96" s="38" t="s">
        <v>71</v>
      </c>
      <c r="G96" s="65" t="s">
        <v>63</v>
      </c>
      <c r="H96" s="65" t="s">
        <v>72</v>
      </c>
      <c r="I96" s="37" t="s">
        <v>217</v>
      </c>
      <c r="J96" s="64" t="s">
        <v>218</v>
      </c>
      <c r="K96" s="39">
        <f>10307.8903616*1000*1.2</f>
        <v>12369468.43392</v>
      </c>
      <c r="L96" s="41">
        <v>45041</v>
      </c>
      <c r="M96" s="41">
        <v>45194</v>
      </c>
      <c r="N96" s="65" t="s">
        <v>74</v>
      </c>
      <c r="O96" s="42" t="s">
        <v>58</v>
      </c>
      <c r="P96" s="65" t="s">
        <v>58</v>
      </c>
    </row>
    <row r="97" spans="1:16" s="3" customFormat="1" ht="105">
      <c r="A97" s="12">
        <v>80</v>
      </c>
      <c r="B97" s="65" t="s">
        <v>67</v>
      </c>
      <c r="C97" s="37" t="s">
        <v>213</v>
      </c>
      <c r="D97" s="44" t="s">
        <v>310</v>
      </c>
      <c r="E97" s="64" t="s">
        <v>215</v>
      </c>
      <c r="F97" s="38" t="s">
        <v>71</v>
      </c>
      <c r="G97" s="65" t="s">
        <v>63</v>
      </c>
      <c r="H97" s="65" t="s">
        <v>72</v>
      </c>
      <c r="I97" s="37" t="s">
        <v>65</v>
      </c>
      <c r="J97" s="64" t="s">
        <v>66</v>
      </c>
      <c r="K97" s="39">
        <f>8697.18568*1000*1.2</f>
        <v>10436622.816</v>
      </c>
      <c r="L97" s="41">
        <v>45041</v>
      </c>
      <c r="M97" s="41">
        <v>45255</v>
      </c>
      <c r="N97" s="65" t="s">
        <v>74</v>
      </c>
      <c r="O97" s="42" t="s">
        <v>58</v>
      </c>
      <c r="P97" s="65" t="s">
        <v>58</v>
      </c>
    </row>
    <row r="98" spans="1:16" s="3" customFormat="1" ht="105">
      <c r="A98" s="12">
        <v>81</v>
      </c>
      <c r="B98" s="65">
        <v>43</v>
      </c>
      <c r="C98" s="37" t="s">
        <v>303</v>
      </c>
      <c r="D98" s="64" t="s">
        <v>226</v>
      </c>
      <c r="E98" s="64" t="s">
        <v>215</v>
      </c>
      <c r="F98" s="38" t="s">
        <v>71</v>
      </c>
      <c r="G98" s="65" t="s">
        <v>63</v>
      </c>
      <c r="H98" s="65" t="s">
        <v>72</v>
      </c>
      <c r="I98" s="37" t="s">
        <v>65</v>
      </c>
      <c r="J98" s="64" t="s">
        <v>66</v>
      </c>
      <c r="K98" s="39">
        <f>3621.04184*1000*1.2</f>
        <v>4345250.2079999996</v>
      </c>
      <c r="L98" s="41">
        <v>45041</v>
      </c>
      <c r="M98" s="41">
        <v>45194</v>
      </c>
      <c r="N98" s="65" t="s">
        <v>74</v>
      </c>
      <c r="O98" s="42" t="s">
        <v>58</v>
      </c>
      <c r="P98" s="65" t="s">
        <v>58</v>
      </c>
    </row>
    <row r="99" spans="1:16" s="3" customFormat="1" ht="105">
      <c r="A99" s="12">
        <v>82</v>
      </c>
      <c r="B99" s="65">
        <v>43</v>
      </c>
      <c r="C99" s="37" t="s">
        <v>303</v>
      </c>
      <c r="D99" s="64" t="s">
        <v>311</v>
      </c>
      <c r="E99" s="64" t="s">
        <v>215</v>
      </c>
      <c r="F99" s="38" t="s">
        <v>71</v>
      </c>
      <c r="G99" s="65" t="s">
        <v>63</v>
      </c>
      <c r="H99" s="65" t="s">
        <v>72</v>
      </c>
      <c r="I99" s="37" t="s">
        <v>65</v>
      </c>
      <c r="J99" s="64" t="s">
        <v>66</v>
      </c>
      <c r="K99" s="39">
        <f>2584.15976*1000*1.2</f>
        <v>3100991.7119999998</v>
      </c>
      <c r="L99" s="41">
        <v>45041</v>
      </c>
      <c r="M99" s="41">
        <v>45194</v>
      </c>
      <c r="N99" s="65" t="s">
        <v>74</v>
      </c>
      <c r="O99" s="42" t="s">
        <v>58</v>
      </c>
      <c r="P99" s="65" t="s">
        <v>58</v>
      </c>
    </row>
    <row r="100" spans="1:16" s="3" customFormat="1" ht="105">
      <c r="A100" s="12">
        <v>83</v>
      </c>
      <c r="B100" s="65">
        <v>43</v>
      </c>
      <c r="C100" s="37" t="s">
        <v>303</v>
      </c>
      <c r="D100" s="64" t="s">
        <v>312</v>
      </c>
      <c r="E100" s="64" t="s">
        <v>215</v>
      </c>
      <c r="F100" s="38" t="s">
        <v>71</v>
      </c>
      <c r="G100" s="65" t="s">
        <v>63</v>
      </c>
      <c r="H100" s="65" t="s">
        <v>72</v>
      </c>
      <c r="I100" s="37" t="s">
        <v>65</v>
      </c>
      <c r="J100" s="64" t="s">
        <v>66</v>
      </c>
      <c r="K100" s="39">
        <f>2229.025*1000*1.2</f>
        <v>2674830</v>
      </c>
      <c r="L100" s="41">
        <v>45041</v>
      </c>
      <c r="M100" s="41">
        <v>45224</v>
      </c>
      <c r="N100" s="65" t="s">
        <v>74</v>
      </c>
      <c r="O100" s="42" t="s">
        <v>58</v>
      </c>
      <c r="P100" s="65" t="s">
        <v>58</v>
      </c>
    </row>
    <row r="101" spans="1:16" s="3" customFormat="1" ht="105">
      <c r="A101" s="12">
        <v>84</v>
      </c>
      <c r="B101" s="65" t="s">
        <v>231</v>
      </c>
      <c r="C101" s="37" t="s">
        <v>75</v>
      </c>
      <c r="D101" s="64" t="s">
        <v>232</v>
      </c>
      <c r="E101" s="64" t="s">
        <v>215</v>
      </c>
      <c r="F101" s="38" t="s">
        <v>71</v>
      </c>
      <c r="G101" s="65" t="s">
        <v>63</v>
      </c>
      <c r="H101" s="65" t="s">
        <v>72</v>
      </c>
      <c r="I101" s="37" t="s">
        <v>65</v>
      </c>
      <c r="J101" s="64" t="s">
        <v>66</v>
      </c>
      <c r="K101" s="39">
        <f>10190.63*1000*1.2</f>
        <v>12228756</v>
      </c>
      <c r="L101" s="41">
        <v>45041</v>
      </c>
      <c r="M101" s="41">
        <v>45285</v>
      </c>
      <c r="N101" s="65" t="s">
        <v>77</v>
      </c>
      <c r="O101" s="42" t="s">
        <v>78</v>
      </c>
      <c r="P101" s="65" t="s">
        <v>78</v>
      </c>
    </row>
    <row r="102" spans="1:16" s="3" customFormat="1" ht="105">
      <c r="A102" s="12">
        <v>85</v>
      </c>
      <c r="B102" s="65" t="s">
        <v>231</v>
      </c>
      <c r="C102" s="37" t="s">
        <v>75</v>
      </c>
      <c r="D102" s="64" t="s">
        <v>233</v>
      </c>
      <c r="E102" s="64" t="s">
        <v>215</v>
      </c>
      <c r="F102" s="38" t="s">
        <v>71</v>
      </c>
      <c r="G102" s="65" t="s">
        <v>63</v>
      </c>
      <c r="H102" s="65" t="s">
        <v>72</v>
      </c>
      <c r="I102" s="37" t="s">
        <v>65</v>
      </c>
      <c r="J102" s="64" t="s">
        <v>66</v>
      </c>
      <c r="K102" s="39">
        <f>27389.65*1000*1.2</f>
        <v>32867580</v>
      </c>
      <c r="L102" s="41">
        <v>45041</v>
      </c>
      <c r="M102" s="41">
        <v>45285</v>
      </c>
      <c r="N102" s="65" t="s">
        <v>77</v>
      </c>
      <c r="O102" s="42" t="s">
        <v>78</v>
      </c>
      <c r="P102" s="65" t="s">
        <v>78</v>
      </c>
    </row>
    <row r="103" spans="1:16" s="3" customFormat="1" ht="60">
      <c r="A103" s="12">
        <v>86</v>
      </c>
      <c r="B103" s="65" t="s">
        <v>119</v>
      </c>
      <c r="C103" s="37" t="s">
        <v>125</v>
      </c>
      <c r="D103" s="64" t="s">
        <v>126</v>
      </c>
      <c r="E103" s="64" t="s">
        <v>107</v>
      </c>
      <c r="F103" s="38" t="s">
        <v>71</v>
      </c>
      <c r="G103" s="65" t="s">
        <v>63</v>
      </c>
      <c r="H103" s="65" t="s">
        <v>64</v>
      </c>
      <c r="I103" s="37" t="s">
        <v>108</v>
      </c>
      <c r="J103" s="64" t="s">
        <v>66</v>
      </c>
      <c r="K103" s="39">
        <v>2178777</v>
      </c>
      <c r="L103" s="40">
        <v>45041</v>
      </c>
      <c r="M103" s="40">
        <v>45107</v>
      </c>
      <c r="N103" s="65" t="s">
        <v>77</v>
      </c>
      <c r="O103" s="42" t="s">
        <v>78</v>
      </c>
      <c r="P103" s="42" t="s">
        <v>78</v>
      </c>
    </row>
    <row r="104" spans="1:16" s="3" customFormat="1" ht="60">
      <c r="A104" s="12">
        <v>87</v>
      </c>
      <c r="B104" s="65" t="s">
        <v>157</v>
      </c>
      <c r="C104" s="37" t="s">
        <v>158</v>
      </c>
      <c r="D104" s="47" t="s">
        <v>159</v>
      </c>
      <c r="E104" s="64" t="s">
        <v>62</v>
      </c>
      <c r="F104" s="38" t="s">
        <v>160</v>
      </c>
      <c r="G104" s="65" t="s">
        <v>63</v>
      </c>
      <c r="H104" s="65" t="s">
        <v>64</v>
      </c>
      <c r="I104" s="37" t="s">
        <v>108</v>
      </c>
      <c r="J104" s="64" t="s">
        <v>143</v>
      </c>
      <c r="K104" s="48">
        <v>285928.40999999997</v>
      </c>
      <c r="L104" s="41">
        <v>45047</v>
      </c>
      <c r="M104" s="41">
        <v>45473</v>
      </c>
      <c r="N104" s="65" t="s">
        <v>74</v>
      </c>
      <c r="O104" s="42" t="s">
        <v>58</v>
      </c>
      <c r="P104" s="65" t="s">
        <v>58</v>
      </c>
    </row>
    <row r="105" spans="1:16" s="3" customFormat="1" ht="75">
      <c r="A105" s="12">
        <v>88</v>
      </c>
      <c r="B105" s="65" t="s">
        <v>67</v>
      </c>
      <c r="C105" s="37" t="s">
        <v>279</v>
      </c>
      <c r="D105" s="64" t="s">
        <v>100</v>
      </c>
      <c r="E105" s="64" t="s">
        <v>70</v>
      </c>
      <c r="F105" s="38" t="s">
        <v>71</v>
      </c>
      <c r="G105" s="65" t="s">
        <v>63</v>
      </c>
      <c r="H105" s="65" t="s">
        <v>72</v>
      </c>
      <c r="I105" s="37" t="s">
        <v>55</v>
      </c>
      <c r="J105" s="64" t="s">
        <v>73</v>
      </c>
      <c r="K105" s="45">
        <f>3000000*1.2</f>
        <v>3600000</v>
      </c>
      <c r="L105" s="40">
        <v>45047</v>
      </c>
      <c r="M105" s="40">
        <v>45250</v>
      </c>
      <c r="N105" s="65" t="s">
        <v>74</v>
      </c>
      <c r="O105" s="42" t="s">
        <v>58</v>
      </c>
      <c r="P105" s="65" t="s">
        <v>58</v>
      </c>
    </row>
    <row r="106" spans="1:16" s="3" customFormat="1" ht="75">
      <c r="A106" s="12">
        <v>89</v>
      </c>
      <c r="B106" s="65" t="s">
        <v>67</v>
      </c>
      <c r="C106" s="37" t="s">
        <v>279</v>
      </c>
      <c r="D106" s="64" t="s">
        <v>313</v>
      </c>
      <c r="E106" s="64" t="s">
        <v>70</v>
      </c>
      <c r="F106" s="38" t="s">
        <v>71</v>
      </c>
      <c r="G106" s="65" t="s">
        <v>63</v>
      </c>
      <c r="H106" s="65" t="s">
        <v>72</v>
      </c>
      <c r="I106" s="37" t="s">
        <v>55</v>
      </c>
      <c r="J106" s="64" t="s">
        <v>73</v>
      </c>
      <c r="K106" s="45">
        <f>1000000*1.2</f>
        <v>1200000</v>
      </c>
      <c r="L106" s="40">
        <v>45047</v>
      </c>
      <c r="M106" s="40">
        <v>45250</v>
      </c>
      <c r="N106" s="65" t="s">
        <v>74</v>
      </c>
      <c r="O106" s="42" t="s">
        <v>58</v>
      </c>
      <c r="P106" s="65" t="s">
        <v>58</v>
      </c>
    </row>
    <row r="107" spans="1:16" s="3" customFormat="1" ht="75">
      <c r="A107" s="12">
        <v>90</v>
      </c>
      <c r="B107" s="65" t="s">
        <v>67</v>
      </c>
      <c r="C107" s="37" t="s">
        <v>279</v>
      </c>
      <c r="D107" s="64" t="s">
        <v>101</v>
      </c>
      <c r="E107" s="64" t="s">
        <v>70</v>
      </c>
      <c r="F107" s="38" t="s">
        <v>71</v>
      </c>
      <c r="G107" s="65" t="s">
        <v>63</v>
      </c>
      <c r="H107" s="65" t="s">
        <v>72</v>
      </c>
      <c r="I107" s="37" t="s">
        <v>55</v>
      </c>
      <c r="J107" s="64" t="s">
        <v>81</v>
      </c>
      <c r="K107" s="45">
        <f>((700000+1500000)*1.2)/1.05</f>
        <v>2514285.7142857141</v>
      </c>
      <c r="L107" s="41">
        <v>45047</v>
      </c>
      <c r="M107" s="40">
        <v>45194</v>
      </c>
      <c r="N107" s="65" t="s">
        <v>74</v>
      </c>
      <c r="O107" s="42" t="s">
        <v>58</v>
      </c>
      <c r="P107" s="65" t="s">
        <v>58</v>
      </c>
    </row>
    <row r="108" spans="1:16" s="3" customFormat="1" ht="105">
      <c r="A108" s="12">
        <v>91</v>
      </c>
      <c r="B108" s="65" t="s">
        <v>197</v>
      </c>
      <c r="C108" s="37" t="s">
        <v>198</v>
      </c>
      <c r="D108" s="64" t="s">
        <v>199</v>
      </c>
      <c r="E108" s="64" t="s">
        <v>62</v>
      </c>
      <c r="F108" s="38" t="s">
        <v>71</v>
      </c>
      <c r="G108" s="65" t="s">
        <v>63</v>
      </c>
      <c r="H108" s="65" t="s">
        <v>193</v>
      </c>
      <c r="I108" s="37" t="s">
        <v>194</v>
      </c>
      <c r="J108" s="64" t="s">
        <v>195</v>
      </c>
      <c r="K108" s="39">
        <v>2135200</v>
      </c>
      <c r="L108" s="41">
        <v>45047</v>
      </c>
      <c r="M108" s="41">
        <v>45444</v>
      </c>
      <c r="N108" s="65" t="s">
        <v>74</v>
      </c>
      <c r="O108" s="65" t="s">
        <v>58</v>
      </c>
      <c r="P108" s="65" t="s">
        <v>58</v>
      </c>
    </row>
    <row r="109" spans="1:16" s="3" customFormat="1" ht="60">
      <c r="A109" s="12">
        <v>92</v>
      </c>
      <c r="B109" s="65" t="s">
        <v>121</v>
      </c>
      <c r="C109" s="37" t="s">
        <v>242</v>
      </c>
      <c r="D109" s="64" t="s">
        <v>122</v>
      </c>
      <c r="E109" s="64" t="s">
        <v>107</v>
      </c>
      <c r="F109" s="38" t="s">
        <v>71</v>
      </c>
      <c r="G109" s="65" t="s">
        <v>63</v>
      </c>
      <c r="H109" s="65" t="s">
        <v>72</v>
      </c>
      <c r="I109" s="37" t="s">
        <v>123</v>
      </c>
      <c r="J109" s="64" t="s">
        <v>124</v>
      </c>
      <c r="K109" s="39">
        <f>1449.9710472*1.2*1000</f>
        <v>1739965.2566399998</v>
      </c>
      <c r="L109" s="41">
        <v>45047</v>
      </c>
      <c r="M109" s="41">
        <v>45122</v>
      </c>
      <c r="N109" s="65" t="s">
        <v>77</v>
      </c>
      <c r="O109" s="42" t="s">
        <v>78</v>
      </c>
      <c r="P109" s="42" t="s">
        <v>58</v>
      </c>
    </row>
    <row r="110" spans="1:16" s="3" customFormat="1" ht="60">
      <c r="A110" s="12">
        <v>93</v>
      </c>
      <c r="B110" s="65" t="s">
        <v>119</v>
      </c>
      <c r="C110" s="37" t="s">
        <v>119</v>
      </c>
      <c r="D110" s="64" t="s">
        <v>127</v>
      </c>
      <c r="E110" s="64" t="s">
        <v>107</v>
      </c>
      <c r="F110" s="38" t="s">
        <v>71</v>
      </c>
      <c r="G110" s="65" t="s">
        <v>63</v>
      </c>
      <c r="H110" s="65" t="s">
        <v>72</v>
      </c>
      <c r="I110" s="37" t="s">
        <v>123</v>
      </c>
      <c r="J110" s="64" t="s">
        <v>124</v>
      </c>
      <c r="K110" s="39">
        <v>364416</v>
      </c>
      <c r="L110" s="41">
        <v>45047</v>
      </c>
      <c r="M110" s="41">
        <v>45200</v>
      </c>
      <c r="N110" s="65" t="s">
        <v>77</v>
      </c>
      <c r="O110" s="65" t="s">
        <v>128</v>
      </c>
      <c r="P110" s="65" t="s">
        <v>78</v>
      </c>
    </row>
    <row r="111" spans="1:16" s="3" customFormat="1" ht="105">
      <c r="A111" s="12">
        <v>94</v>
      </c>
      <c r="B111" s="65" t="s">
        <v>67</v>
      </c>
      <c r="C111" s="37" t="s">
        <v>213</v>
      </c>
      <c r="D111" s="64" t="s">
        <v>214</v>
      </c>
      <c r="E111" s="64" t="s">
        <v>215</v>
      </c>
      <c r="F111" s="38" t="s">
        <v>71</v>
      </c>
      <c r="G111" s="65" t="s">
        <v>63</v>
      </c>
      <c r="H111" s="65" t="s">
        <v>72</v>
      </c>
      <c r="I111" s="37" t="s">
        <v>65</v>
      </c>
      <c r="J111" s="64" t="s">
        <v>66</v>
      </c>
      <c r="K111" s="39">
        <f>18000*1000*1.2</f>
        <v>21600000</v>
      </c>
      <c r="L111" s="41">
        <v>45071</v>
      </c>
      <c r="M111" s="41">
        <v>45255</v>
      </c>
      <c r="N111" s="65" t="s">
        <v>74</v>
      </c>
      <c r="O111" s="42" t="s">
        <v>58</v>
      </c>
      <c r="P111" s="65" t="s">
        <v>58</v>
      </c>
    </row>
    <row r="112" spans="1:16" s="3" customFormat="1" ht="105">
      <c r="A112" s="12">
        <v>95</v>
      </c>
      <c r="B112" s="65" t="s">
        <v>67</v>
      </c>
      <c r="C112" s="37" t="s">
        <v>219</v>
      </c>
      <c r="D112" s="64" t="s">
        <v>222</v>
      </c>
      <c r="E112" s="64" t="s">
        <v>215</v>
      </c>
      <c r="F112" s="38" t="s">
        <v>71</v>
      </c>
      <c r="G112" s="65" t="s">
        <v>63</v>
      </c>
      <c r="H112" s="65" t="s">
        <v>72</v>
      </c>
      <c r="I112" s="37" t="s">
        <v>65</v>
      </c>
      <c r="J112" s="64" t="s">
        <v>66</v>
      </c>
      <c r="K112" s="39">
        <f>9989.4321384*1000*1.2</f>
        <v>11987318.566079998</v>
      </c>
      <c r="L112" s="41">
        <v>45071</v>
      </c>
      <c r="M112" s="41">
        <v>45255</v>
      </c>
      <c r="N112" s="65" t="s">
        <v>74</v>
      </c>
      <c r="O112" s="42" t="s">
        <v>58</v>
      </c>
      <c r="P112" s="65" t="s">
        <v>58</v>
      </c>
    </row>
    <row r="113" spans="1:16" s="3" customFormat="1" ht="105">
      <c r="A113" s="12">
        <v>96</v>
      </c>
      <c r="B113" s="65" t="s">
        <v>228</v>
      </c>
      <c r="C113" s="37" t="s">
        <v>229</v>
      </c>
      <c r="D113" s="64" t="s">
        <v>230</v>
      </c>
      <c r="E113" s="64" t="s">
        <v>215</v>
      </c>
      <c r="F113" s="38" t="s">
        <v>71</v>
      </c>
      <c r="G113" s="65" t="s">
        <v>63</v>
      </c>
      <c r="H113" s="65" t="s">
        <v>72</v>
      </c>
      <c r="I113" s="37" t="s">
        <v>65</v>
      </c>
      <c r="J113" s="64" t="s">
        <v>66</v>
      </c>
      <c r="K113" s="39">
        <f>32000*1000*1.2</f>
        <v>38400000</v>
      </c>
      <c r="L113" s="41">
        <v>45071</v>
      </c>
      <c r="M113" s="41">
        <v>45285</v>
      </c>
      <c r="N113" s="65" t="s">
        <v>74</v>
      </c>
      <c r="O113" s="42" t="s">
        <v>58</v>
      </c>
      <c r="P113" s="65" t="s">
        <v>58</v>
      </c>
    </row>
    <row r="114" spans="1:16" s="3" customFormat="1" ht="75">
      <c r="A114" s="12">
        <v>97</v>
      </c>
      <c r="B114" s="65" t="s">
        <v>67</v>
      </c>
      <c r="C114" s="37" t="s">
        <v>279</v>
      </c>
      <c r="D114" s="64" t="s">
        <v>102</v>
      </c>
      <c r="E114" s="64" t="s">
        <v>70</v>
      </c>
      <c r="F114" s="38" t="s">
        <v>71</v>
      </c>
      <c r="G114" s="65" t="s">
        <v>63</v>
      </c>
      <c r="H114" s="65" t="s">
        <v>72</v>
      </c>
      <c r="I114" s="37" t="s">
        <v>55</v>
      </c>
      <c r="J114" s="64" t="s">
        <v>73</v>
      </c>
      <c r="K114" s="45">
        <f>1000000*1.2</f>
        <v>1200000</v>
      </c>
      <c r="L114" s="41">
        <v>45087</v>
      </c>
      <c r="M114" s="40">
        <v>45240</v>
      </c>
      <c r="N114" s="65" t="s">
        <v>74</v>
      </c>
      <c r="O114" s="42" t="s">
        <v>58</v>
      </c>
      <c r="P114" s="65" t="s">
        <v>58</v>
      </c>
    </row>
    <row r="115" spans="1:16" s="3" customFormat="1" ht="75">
      <c r="A115" s="12">
        <v>98</v>
      </c>
      <c r="B115" s="65" t="s">
        <v>67</v>
      </c>
      <c r="C115" s="37" t="s">
        <v>68</v>
      </c>
      <c r="D115" s="64" t="s">
        <v>103</v>
      </c>
      <c r="E115" s="64" t="s">
        <v>70</v>
      </c>
      <c r="F115" s="38" t="s">
        <v>71</v>
      </c>
      <c r="G115" s="65" t="s">
        <v>63</v>
      </c>
      <c r="H115" s="65" t="s">
        <v>72</v>
      </c>
      <c r="I115" s="37" t="s">
        <v>55</v>
      </c>
      <c r="J115" s="64" t="s">
        <v>73</v>
      </c>
      <c r="K115" s="45">
        <f>6051000*1.2</f>
        <v>7261200</v>
      </c>
      <c r="L115" s="41">
        <v>45087</v>
      </c>
      <c r="M115" s="40">
        <v>45240</v>
      </c>
      <c r="N115" s="65" t="s">
        <v>74</v>
      </c>
      <c r="O115" s="42" t="s">
        <v>58</v>
      </c>
      <c r="P115" s="65" t="s">
        <v>58</v>
      </c>
    </row>
    <row r="116" spans="1:16" s="3" customFormat="1" ht="105">
      <c r="A116" s="12">
        <v>99</v>
      </c>
      <c r="B116" s="65">
        <v>43</v>
      </c>
      <c r="C116" s="37" t="s">
        <v>303</v>
      </c>
      <c r="D116" s="64" t="s">
        <v>227</v>
      </c>
      <c r="E116" s="64" t="s">
        <v>215</v>
      </c>
      <c r="F116" s="38" t="s">
        <v>71</v>
      </c>
      <c r="G116" s="65" t="s">
        <v>63</v>
      </c>
      <c r="H116" s="65" t="s">
        <v>72</v>
      </c>
      <c r="I116" s="37" t="s">
        <v>65</v>
      </c>
      <c r="J116" s="64" t="s">
        <v>66</v>
      </c>
      <c r="K116" s="39">
        <f>1980*1000*1.2</f>
        <v>2376000</v>
      </c>
      <c r="L116" s="41">
        <v>45102</v>
      </c>
      <c r="M116" s="41">
        <v>45285</v>
      </c>
      <c r="N116" s="65" t="s">
        <v>74</v>
      </c>
      <c r="O116" s="42" t="s">
        <v>58</v>
      </c>
      <c r="P116" s="65" t="s">
        <v>58</v>
      </c>
    </row>
    <row r="117" spans="1:16" s="3" customFormat="1" ht="60">
      <c r="A117" s="12">
        <v>100</v>
      </c>
      <c r="B117" s="65" t="s">
        <v>161</v>
      </c>
      <c r="C117" s="37" t="s">
        <v>161</v>
      </c>
      <c r="D117" s="64" t="s">
        <v>162</v>
      </c>
      <c r="E117" s="64" t="s">
        <v>62</v>
      </c>
      <c r="F117" s="38" t="s">
        <v>71</v>
      </c>
      <c r="G117" s="65" t="s">
        <v>63</v>
      </c>
      <c r="H117" s="65" t="s">
        <v>163</v>
      </c>
      <c r="I117" s="37" t="s">
        <v>55</v>
      </c>
      <c r="J117" s="64" t="s">
        <v>164</v>
      </c>
      <c r="K117" s="39">
        <v>461910.6</v>
      </c>
      <c r="L117" s="40">
        <v>45107</v>
      </c>
      <c r="M117" s="41">
        <v>45169</v>
      </c>
      <c r="N117" s="65" t="s">
        <v>74</v>
      </c>
      <c r="O117" s="42" t="s">
        <v>58</v>
      </c>
      <c r="P117" s="65" t="s">
        <v>58</v>
      </c>
    </row>
    <row r="118" spans="1:16" s="3" customFormat="1" ht="45">
      <c r="A118" s="12">
        <v>101</v>
      </c>
      <c r="B118" s="65">
        <v>26</v>
      </c>
      <c r="C118" s="37" t="s">
        <v>178</v>
      </c>
      <c r="D118" s="64" t="s">
        <v>179</v>
      </c>
      <c r="E118" s="64" t="s">
        <v>166</v>
      </c>
      <c r="F118" s="38" t="s">
        <v>71</v>
      </c>
      <c r="G118" s="65" t="s">
        <v>171</v>
      </c>
      <c r="H118" s="65" t="s">
        <v>72</v>
      </c>
      <c r="I118" s="37" t="s">
        <v>180</v>
      </c>
      <c r="J118" s="64" t="s">
        <v>124</v>
      </c>
      <c r="K118" s="39">
        <f>145884*1.2</f>
        <v>175060.8</v>
      </c>
      <c r="L118" s="41">
        <v>45108</v>
      </c>
      <c r="M118" s="41">
        <v>45139</v>
      </c>
      <c r="N118" s="65" t="s">
        <v>77</v>
      </c>
      <c r="O118" s="65" t="s">
        <v>78</v>
      </c>
      <c r="P118" s="65" t="s">
        <v>78</v>
      </c>
    </row>
    <row r="119" spans="1:16" s="3" customFormat="1" ht="75">
      <c r="A119" s="12">
        <v>102</v>
      </c>
      <c r="B119" s="65" t="s">
        <v>110</v>
      </c>
      <c r="C119" s="37" t="s">
        <v>111</v>
      </c>
      <c r="D119" s="47" t="s">
        <v>112</v>
      </c>
      <c r="E119" s="64" t="s">
        <v>107</v>
      </c>
      <c r="F119" s="38" t="s">
        <v>71</v>
      </c>
      <c r="G119" s="65" t="s">
        <v>63</v>
      </c>
      <c r="H119" s="65" t="s">
        <v>72</v>
      </c>
      <c r="I119" s="37" t="s">
        <v>113</v>
      </c>
      <c r="J119" s="64" t="s">
        <v>114</v>
      </c>
      <c r="K119" s="39">
        <v>7302993.2955</v>
      </c>
      <c r="L119" s="41">
        <v>45139</v>
      </c>
      <c r="M119" s="41">
        <v>45566</v>
      </c>
      <c r="N119" s="65" t="s">
        <v>115</v>
      </c>
      <c r="O119" s="65" t="s">
        <v>78</v>
      </c>
      <c r="P119" s="65" t="s">
        <v>58</v>
      </c>
    </row>
    <row r="120" spans="1:16" s="3" customFormat="1" ht="75">
      <c r="A120" s="12">
        <v>103</v>
      </c>
      <c r="B120" s="52" t="s">
        <v>151</v>
      </c>
      <c r="C120" s="53" t="s">
        <v>200</v>
      </c>
      <c r="D120" s="44" t="s">
        <v>201</v>
      </c>
      <c r="E120" s="44" t="s">
        <v>62</v>
      </c>
      <c r="F120" s="54" t="s">
        <v>202</v>
      </c>
      <c r="G120" s="52" t="s">
        <v>203</v>
      </c>
      <c r="H120" s="52" t="s">
        <v>64</v>
      </c>
      <c r="I120" s="53" t="s">
        <v>204</v>
      </c>
      <c r="J120" s="44" t="s">
        <v>66</v>
      </c>
      <c r="K120" s="55">
        <v>226959</v>
      </c>
      <c r="L120" s="56">
        <v>45150</v>
      </c>
      <c r="M120" s="56">
        <v>45259</v>
      </c>
      <c r="N120" s="52" t="s">
        <v>74</v>
      </c>
      <c r="O120" s="52" t="s">
        <v>58</v>
      </c>
      <c r="P120" s="52" t="s">
        <v>58</v>
      </c>
    </row>
    <row r="121" spans="1:16" s="3" customFormat="1" ht="60">
      <c r="A121" s="12">
        <v>104</v>
      </c>
      <c r="B121" s="65" t="s">
        <v>151</v>
      </c>
      <c r="C121" s="37" t="s">
        <v>200</v>
      </c>
      <c r="D121" s="64" t="s">
        <v>205</v>
      </c>
      <c r="E121" s="64" t="s">
        <v>62</v>
      </c>
      <c r="F121" s="38" t="s">
        <v>202</v>
      </c>
      <c r="G121" s="65" t="s">
        <v>203</v>
      </c>
      <c r="H121" s="65" t="s">
        <v>64</v>
      </c>
      <c r="I121" s="37" t="s">
        <v>206</v>
      </c>
      <c r="J121" s="64" t="s">
        <v>66</v>
      </c>
      <c r="K121" s="39">
        <v>224435</v>
      </c>
      <c r="L121" s="40">
        <v>45150</v>
      </c>
      <c r="M121" s="40">
        <v>45260</v>
      </c>
      <c r="N121" s="65" t="s">
        <v>74</v>
      </c>
      <c r="O121" s="65" t="s">
        <v>58</v>
      </c>
      <c r="P121" s="65" t="s">
        <v>58</v>
      </c>
    </row>
    <row r="122" spans="1:16" s="3" customFormat="1" ht="60">
      <c r="A122" s="12">
        <v>105</v>
      </c>
      <c r="B122" s="65" t="s">
        <v>151</v>
      </c>
      <c r="C122" s="37" t="s">
        <v>200</v>
      </c>
      <c r="D122" s="64" t="s">
        <v>207</v>
      </c>
      <c r="E122" s="64" t="s">
        <v>62</v>
      </c>
      <c r="F122" s="38" t="s">
        <v>202</v>
      </c>
      <c r="G122" s="65" t="s">
        <v>203</v>
      </c>
      <c r="H122" s="65" t="s">
        <v>64</v>
      </c>
      <c r="I122" s="37" t="s">
        <v>208</v>
      </c>
      <c r="J122" s="64" t="s">
        <v>66</v>
      </c>
      <c r="K122" s="39">
        <v>136320</v>
      </c>
      <c r="L122" s="40">
        <v>45150</v>
      </c>
      <c r="M122" s="40">
        <v>45260</v>
      </c>
      <c r="N122" s="65" t="s">
        <v>74</v>
      </c>
      <c r="O122" s="65" t="s">
        <v>58</v>
      </c>
      <c r="P122" s="65" t="s">
        <v>58</v>
      </c>
    </row>
    <row r="123" spans="1:16" s="3" customFormat="1" ht="90">
      <c r="A123" s="12">
        <v>106</v>
      </c>
      <c r="B123" s="65" t="s">
        <v>138</v>
      </c>
      <c r="C123" s="37" t="s">
        <v>139</v>
      </c>
      <c r="D123" s="64" t="s">
        <v>142</v>
      </c>
      <c r="E123" s="64" t="s">
        <v>136</v>
      </c>
      <c r="F123" s="38" t="s">
        <v>71</v>
      </c>
      <c r="G123" s="65" t="s">
        <v>63</v>
      </c>
      <c r="H123" s="65" t="s">
        <v>137</v>
      </c>
      <c r="I123" s="37" t="s">
        <v>108</v>
      </c>
      <c r="J123" s="64" t="s">
        <v>143</v>
      </c>
      <c r="K123" s="39">
        <f>3*1.2*294800</f>
        <v>1061280</v>
      </c>
      <c r="L123" s="40">
        <v>45170</v>
      </c>
      <c r="M123" s="40">
        <v>45996</v>
      </c>
      <c r="N123" s="65" t="s">
        <v>74</v>
      </c>
      <c r="O123" s="42" t="s">
        <v>58</v>
      </c>
      <c r="P123" s="38" t="s">
        <v>58</v>
      </c>
    </row>
    <row r="124" spans="1:16" s="3" customFormat="1" ht="60">
      <c r="A124" s="12">
        <v>107</v>
      </c>
      <c r="B124" s="65" t="s">
        <v>154</v>
      </c>
      <c r="C124" s="37" t="s">
        <v>155</v>
      </c>
      <c r="D124" s="64" t="s">
        <v>156</v>
      </c>
      <c r="E124" s="64" t="s">
        <v>62</v>
      </c>
      <c r="F124" s="38" t="s">
        <v>71</v>
      </c>
      <c r="G124" s="65" t="s">
        <v>63</v>
      </c>
      <c r="H124" s="65" t="s">
        <v>64</v>
      </c>
      <c r="I124" s="37" t="s">
        <v>108</v>
      </c>
      <c r="J124" s="64" t="s">
        <v>143</v>
      </c>
      <c r="K124" s="39">
        <v>369000</v>
      </c>
      <c r="L124" s="40">
        <v>45200</v>
      </c>
      <c r="M124" s="40">
        <v>45280</v>
      </c>
      <c r="N124" s="65" t="s">
        <v>77</v>
      </c>
      <c r="O124" s="65" t="s">
        <v>78</v>
      </c>
      <c r="P124" s="65" t="s">
        <v>78</v>
      </c>
    </row>
    <row r="125" spans="1:16" s="3" customFormat="1" ht="60">
      <c r="A125" s="12">
        <v>108</v>
      </c>
      <c r="B125" s="65">
        <v>17</v>
      </c>
      <c r="C125" s="37" t="s">
        <v>175</v>
      </c>
      <c r="D125" s="64" t="s">
        <v>176</v>
      </c>
      <c r="E125" s="64" t="s">
        <v>107</v>
      </c>
      <c r="F125" s="38" t="s">
        <v>71</v>
      </c>
      <c r="G125" s="65" t="s">
        <v>63</v>
      </c>
      <c r="H125" s="65" t="s">
        <v>72</v>
      </c>
      <c r="I125" s="37" t="s">
        <v>167</v>
      </c>
      <c r="J125" s="64" t="s">
        <v>66</v>
      </c>
      <c r="K125" s="39" t="s">
        <v>301</v>
      </c>
      <c r="L125" s="40">
        <v>45311</v>
      </c>
      <c r="M125" s="40">
        <v>45657</v>
      </c>
      <c r="N125" s="65" t="s">
        <v>77</v>
      </c>
      <c r="O125" s="40" t="s">
        <v>78</v>
      </c>
      <c r="P125" s="65" t="s">
        <v>78</v>
      </c>
    </row>
    <row r="126" spans="1:16" s="3" customFormat="1" ht="60">
      <c r="A126" s="12">
        <v>109</v>
      </c>
      <c r="B126" s="65">
        <v>17</v>
      </c>
      <c r="C126" s="37" t="s">
        <v>175</v>
      </c>
      <c r="D126" s="64" t="s">
        <v>176</v>
      </c>
      <c r="E126" s="64" t="s">
        <v>107</v>
      </c>
      <c r="F126" s="38" t="s">
        <v>71</v>
      </c>
      <c r="G126" s="65" t="s">
        <v>63</v>
      </c>
      <c r="H126" s="65" t="s">
        <v>72</v>
      </c>
      <c r="I126" s="37" t="s">
        <v>167</v>
      </c>
      <c r="J126" s="64" t="s">
        <v>66</v>
      </c>
      <c r="K126" s="39" t="s">
        <v>301</v>
      </c>
      <c r="L126" s="40">
        <v>45677</v>
      </c>
      <c r="M126" s="40">
        <v>46022</v>
      </c>
      <c r="N126" s="65" t="s">
        <v>77</v>
      </c>
      <c r="O126" s="40" t="s">
        <v>78</v>
      </c>
      <c r="P126" s="65" t="s">
        <v>78</v>
      </c>
    </row>
    <row r="127" spans="1:16" s="3" customFormat="1">
      <c r="A127" s="10"/>
      <c r="B127" s="7"/>
      <c r="C127" s="34"/>
      <c r="D127" s="8"/>
      <c r="E127" s="8"/>
      <c r="F127" s="35"/>
      <c r="G127" s="7"/>
      <c r="H127" s="7"/>
      <c r="I127" s="34"/>
      <c r="J127" s="8"/>
      <c r="K127" s="27"/>
      <c r="L127" s="36"/>
      <c r="M127" s="36"/>
      <c r="N127" s="7"/>
      <c r="O127" s="10"/>
      <c r="P127" s="7"/>
    </row>
    <row r="128" spans="1:16" s="3" customFormat="1">
      <c r="A128" s="10"/>
      <c r="B128" s="7"/>
      <c r="C128" s="34"/>
      <c r="D128" s="8"/>
      <c r="E128" s="8"/>
      <c r="F128" s="35"/>
      <c r="G128" s="7"/>
      <c r="H128" s="7"/>
      <c r="I128" s="34"/>
      <c r="J128" s="8"/>
      <c r="K128" s="27"/>
      <c r="L128" s="36"/>
      <c r="M128" s="36"/>
      <c r="N128" s="7"/>
      <c r="O128" s="10"/>
      <c r="P128" s="7"/>
    </row>
    <row r="129" spans="1:16" s="3" customFormat="1">
      <c r="A129" s="10"/>
      <c r="B129" s="7"/>
      <c r="C129" s="34"/>
      <c r="D129" s="8"/>
      <c r="E129" s="8"/>
      <c r="F129" s="35"/>
      <c r="G129" s="7"/>
      <c r="H129" s="7"/>
      <c r="I129" s="34"/>
      <c r="J129" s="8"/>
      <c r="K129" s="27"/>
      <c r="L129" s="36"/>
      <c r="M129" s="36"/>
      <c r="N129" s="7"/>
      <c r="O129" s="10"/>
      <c r="P129" s="7"/>
    </row>
    <row r="130" spans="1:16" s="3" customFormat="1">
      <c r="A130" s="10"/>
      <c r="B130" s="7"/>
      <c r="C130" s="34"/>
      <c r="D130" s="8"/>
      <c r="E130" s="8"/>
      <c r="F130" s="35"/>
      <c r="G130" s="7"/>
      <c r="H130" s="7"/>
      <c r="I130" s="34"/>
      <c r="J130" s="8"/>
      <c r="K130" s="27"/>
      <c r="L130" s="36"/>
      <c r="M130" s="36"/>
      <c r="N130" s="7"/>
      <c r="O130" s="10"/>
      <c r="P130" s="7"/>
    </row>
    <row r="131" spans="1:16" s="3" customFormat="1">
      <c r="A131" s="10"/>
      <c r="B131" s="7"/>
      <c r="C131" s="34"/>
      <c r="D131" s="8"/>
      <c r="E131" s="8"/>
      <c r="F131" s="35"/>
      <c r="G131" s="7"/>
      <c r="H131" s="7"/>
      <c r="I131" s="34"/>
      <c r="J131" s="8"/>
      <c r="K131" s="27"/>
      <c r="L131" s="36"/>
      <c r="M131" s="36"/>
      <c r="N131" s="7"/>
      <c r="O131" s="10"/>
      <c r="P131" s="7"/>
    </row>
    <row r="132" spans="1:16" ht="15.75">
      <c r="A132" s="10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59"/>
      <c r="M132" s="57" t="s">
        <v>38</v>
      </c>
      <c r="N132" s="82" t="s">
        <v>47</v>
      </c>
      <c r="O132" s="82"/>
    </row>
    <row r="133" spans="1:16" ht="15.75">
      <c r="A133" s="29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9"/>
      <c r="M133" s="83" t="s">
        <v>39</v>
      </c>
      <c r="N133" s="83"/>
      <c r="O133" s="83"/>
    </row>
    <row r="134" spans="1:16" ht="15.75">
      <c r="A134" s="30"/>
      <c r="B134" s="59"/>
      <c r="C134" s="31"/>
      <c r="D134" s="84" t="s">
        <v>42</v>
      </c>
      <c r="E134" s="84"/>
      <c r="F134" s="59" t="s">
        <v>40</v>
      </c>
      <c r="G134" s="59"/>
      <c r="H134" s="59" t="s">
        <v>43</v>
      </c>
      <c r="I134" s="59"/>
      <c r="J134" s="32" t="s">
        <v>41</v>
      </c>
      <c r="K134" s="33"/>
      <c r="L134" s="59"/>
      <c r="M134" s="59"/>
      <c r="N134" s="59"/>
      <c r="O134" s="59"/>
    </row>
  </sheetData>
  <autoFilter ref="A17:S126"/>
  <sortState ref="A17:Z124">
    <sortCondition ref="L17:L124"/>
    <sortCondition ref="N17:N124"/>
  </sortState>
  <dataConsolidate/>
  <mergeCells count="30">
    <mergeCell ref="N132:O132"/>
    <mergeCell ref="M133:O133"/>
    <mergeCell ref="D134:E134"/>
    <mergeCell ref="O14:O16"/>
    <mergeCell ref="N14:N16"/>
    <mergeCell ref="L15:M15"/>
    <mergeCell ref="A11:C11"/>
    <mergeCell ref="A12:C12"/>
    <mergeCell ref="K15:K16"/>
    <mergeCell ref="I15:J15"/>
    <mergeCell ref="A14:A16"/>
    <mergeCell ref="H15:H16"/>
    <mergeCell ref="D15:D16"/>
    <mergeCell ref="F15:G15"/>
    <mergeCell ref="A6:C6"/>
    <mergeCell ref="D6:F6"/>
    <mergeCell ref="A7:C7"/>
    <mergeCell ref="D7:F7"/>
    <mergeCell ref="B14:B16"/>
    <mergeCell ref="C14:C16"/>
    <mergeCell ref="D14:M14"/>
    <mergeCell ref="D12:F12"/>
    <mergeCell ref="D10:F10"/>
    <mergeCell ref="D11:F11"/>
    <mergeCell ref="A8:C8"/>
    <mergeCell ref="D8:F8"/>
    <mergeCell ref="A9:C9"/>
    <mergeCell ref="E15:E16"/>
    <mergeCell ref="D9:F9"/>
    <mergeCell ref="A10:C10"/>
  </mergeCells>
  <phoneticPr fontId="3" type="noConversion"/>
  <pageMargins left="0.23622047244094491" right="0.23622047244094491" top="0" bottom="0" header="0.31496062992125984" footer="0.31496062992125984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35" sqref="C35"/>
    </sheetView>
  </sheetViews>
  <sheetFormatPr defaultRowHeight="12.75"/>
  <cols>
    <col min="1" max="1" width="18.42578125" customWidth="1"/>
    <col min="2" max="2" width="18.5703125" customWidth="1"/>
    <col min="3" max="3" width="17" customWidth="1"/>
    <col min="4" max="4" width="25" customWidth="1"/>
    <col min="5" max="5" width="19.140625" customWidth="1"/>
  </cols>
  <sheetData>
    <row r="1" spans="1:5" ht="18">
      <c r="A1" s="91" t="s">
        <v>35</v>
      </c>
      <c r="B1" s="91"/>
      <c r="C1" s="91"/>
      <c r="D1" s="91"/>
      <c r="E1" s="91"/>
    </row>
    <row r="2" spans="1:5">
      <c r="B2" s="25"/>
    </row>
    <row r="3" spans="1:5" ht="15.75">
      <c r="A3" s="20"/>
      <c r="B3" s="16" t="s">
        <v>31</v>
      </c>
      <c r="C3" s="16"/>
      <c r="D3" s="16" t="s">
        <v>30</v>
      </c>
      <c r="E3" s="16" t="s">
        <v>32</v>
      </c>
    </row>
    <row r="4" spans="1:5">
      <c r="A4" s="21" t="s">
        <v>33</v>
      </c>
      <c r="B4" s="17"/>
      <c r="C4" s="18"/>
      <c r="D4" s="18"/>
      <c r="E4" s="19"/>
    </row>
    <row r="5" spans="1:5">
      <c r="A5" s="21" t="s">
        <v>36</v>
      </c>
      <c r="B5" s="22"/>
      <c r="C5" s="20"/>
      <c r="D5" s="18"/>
      <c r="E5" s="20"/>
    </row>
    <row r="6" spans="1:5" ht="15.75">
      <c r="A6" s="23" t="s">
        <v>34</v>
      </c>
      <c r="B6" s="26"/>
      <c r="C6" s="24"/>
      <c r="D6" s="18"/>
      <c r="E6" s="2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закупок</vt:lpstr>
      <vt:lpstr>процент</vt:lpstr>
    </vt:vector>
  </TitlesOfParts>
  <Company>Dnsoft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</dc:creator>
  <cp:lastModifiedBy>Ekaterina.Khalina@evraz.com</cp:lastModifiedBy>
  <cp:lastPrinted>2022-12-29T05:09:43Z</cp:lastPrinted>
  <dcterms:created xsi:type="dcterms:W3CDTF">2009-08-20T05:51:04Z</dcterms:created>
  <dcterms:modified xsi:type="dcterms:W3CDTF">2023-02-28T03:11:02Z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