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 firstSheet="4" activeTab="15"/>
  </bookViews>
  <sheets>
    <sheet name="Аглофабрика" sheetId="4" r:id="rId1"/>
    <sheet name="Воздушная" sheetId="5" r:id="rId2"/>
    <sheet name="Горная" sheetId="6" r:id="rId3"/>
    <sheet name="Доменная" sheetId="7" r:id="rId4"/>
    <sheet name="Евстюниха" sheetId="8" r:id="rId5"/>
    <sheet name="Карьер" sheetId="9" r:id="rId6"/>
    <sheet name="Кислородная" sheetId="10" r:id="rId7"/>
    <sheet name="Коксовая" sheetId="11" r:id="rId8"/>
    <sheet name="Магнетитовая" sheetId="12" r:id="rId9"/>
    <sheet name="Нижняя" sheetId="13" r:id="rId10"/>
    <sheet name="НТМК" sheetId="14" r:id="rId11"/>
    <sheet name="Обжиговая" sheetId="15" r:id="rId12"/>
    <sheet name="Обогатительная" sheetId="16" r:id="rId13"/>
    <sheet name="Прокатная" sheetId="17" r:id="rId14"/>
    <sheet name="Шахта" sheetId="18" r:id="rId15"/>
    <sheet name="Шлаковая" sheetId="19" r:id="rId16"/>
  </sheets>
  <calcPr calcId="145621" refMode="R1C1"/>
</workbook>
</file>

<file path=xl/calcChain.xml><?xml version="1.0" encoding="utf-8"?>
<calcChain xmlns="http://schemas.openxmlformats.org/spreadsheetml/2006/main">
  <c r="AP52" i="19" l="1"/>
  <c r="AM52" i="19"/>
  <c r="AM59" i="19" s="1"/>
  <c r="AH52" i="19"/>
  <c r="AE52" i="19"/>
  <c r="AE59" i="19" s="1"/>
  <c r="Z52" i="19"/>
  <c r="W52" i="19"/>
  <c r="W59" i="19" s="1"/>
  <c r="R52" i="19"/>
  <c r="O52" i="19"/>
  <c r="O59" i="19" s="1"/>
  <c r="AP45" i="19"/>
  <c r="AM45" i="19"/>
  <c r="AM60" i="19" s="1"/>
  <c r="AH45" i="19"/>
  <c r="AE45" i="19"/>
  <c r="AE60" i="19" s="1"/>
  <c r="Z45" i="19"/>
  <c r="W45" i="19"/>
  <c r="W60" i="19" s="1"/>
  <c r="R45" i="19"/>
  <c r="O45" i="19"/>
  <c r="O60" i="19" s="1"/>
  <c r="AP38" i="19"/>
  <c r="AM38" i="19"/>
  <c r="AM42" i="19" s="1"/>
  <c r="AH38" i="19"/>
  <c r="AE38" i="19"/>
  <c r="AE42" i="19" s="1"/>
  <c r="Z38" i="19"/>
  <c r="W38" i="19"/>
  <c r="W42" i="19" s="1"/>
  <c r="R38" i="19"/>
  <c r="O38" i="19"/>
  <c r="O42" i="19" s="1"/>
  <c r="AP32" i="19"/>
  <c r="AM32" i="19"/>
  <c r="AH32" i="19"/>
  <c r="AE32" i="19"/>
  <c r="Z32" i="19"/>
  <c r="W32" i="19"/>
  <c r="R32" i="19"/>
  <c r="O32" i="19"/>
  <c r="AP18" i="19"/>
  <c r="AP20" i="19" s="1"/>
  <c r="AO10" i="19" s="1"/>
  <c r="AK18" i="19"/>
  <c r="AK20" i="19" s="1"/>
  <c r="AM10" i="19" s="1"/>
  <c r="AH18" i="19"/>
  <c r="AH20" i="19" s="1"/>
  <c r="AG10" i="19" s="1"/>
  <c r="AC18" i="19"/>
  <c r="AC20" i="19" s="1"/>
  <c r="AE10" i="19" s="1"/>
  <c r="Z18" i="19"/>
  <c r="Z20" i="19" s="1"/>
  <c r="Y10" i="19" s="1"/>
  <c r="U18" i="19"/>
  <c r="U20" i="19" s="1"/>
  <c r="W10" i="19" s="1"/>
  <c r="R18" i="19"/>
  <c r="R20" i="19" s="1"/>
  <c r="Q10" i="19" s="1"/>
  <c r="M18" i="19"/>
  <c r="M20" i="19" s="1"/>
  <c r="O10" i="19" s="1"/>
  <c r="AP17" i="19"/>
  <c r="AP19" i="19" s="1"/>
  <c r="AK17" i="19"/>
  <c r="AK19" i="19" s="1"/>
  <c r="AH17" i="19"/>
  <c r="AH19" i="19" s="1"/>
  <c r="AC17" i="19"/>
  <c r="AC19" i="19" s="1"/>
  <c r="Z17" i="19"/>
  <c r="Z19" i="19" s="1"/>
  <c r="U17" i="19"/>
  <c r="U19" i="19" s="1"/>
  <c r="R17" i="19"/>
  <c r="R19" i="19" s="1"/>
  <c r="M17" i="19"/>
  <c r="M19" i="19" s="1"/>
  <c r="AO16" i="19"/>
  <c r="AM16" i="19"/>
  <c r="AG16" i="19"/>
  <c r="AE16" i="19"/>
  <c r="Y16" i="19"/>
  <c r="W16" i="19"/>
  <c r="Q16" i="19"/>
  <c r="O16" i="19"/>
  <c r="AO15" i="19"/>
  <c r="AM15" i="19"/>
  <c r="AG15" i="19"/>
  <c r="AE15" i="19"/>
  <c r="Y15" i="19"/>
  <c r="W15" i="19"/>
  <c r="Q15" i="19"/>
  <c r="O15" i="19"/>
  <c r="AK14" i="19"/>
  <c r="AC14" i="19"/>
  <c r="U14" i="19"/>
  <c r="M14" i="19"/>
  <c r="AQ12" i="19"/>
  <c r="AK12" i="19"/>
  <c r="AK52" i="19" s="1"/>
  <c r="AI12" i="19"/>
  <c r="AC12" i="19"/>
  <c r="AC52" i="19" s="1"/>
  <c r="AA12" i="19"/>
  <c r="U12" i="19"/>
  <c r="U52" i="19" s="1"/>
  <c r="S12" i="19"/>
  <c r="M12" i="19"/>
  <c r="M52" i="19" s="1"/>
  <c r="AQ11" i="19"/>
  <c r="AK11" i="19"/>
  <c r="AK38" i="19" s="1"/>
  <c r="AI11" i="19"/>
  <c r="AC11" i="19"/>
  <c r="AC38" i="19" s="1"/>
  <c r="AA11" i="19"/>
  <c r="U11" i="19"/>
  <c r="U38" i="19" s="1"/>
  <c r="S11" i="19"/>
  <c r="M11" i="19"/>
  <c r="M38" i="19" s="1"/>
  <c r="AQ8" i="19"/>
  <c r="AK8" i="19"/>
  <c r="AK45" i="19" s="1"/>
  <c r="AI8" i="19"/>
  <c r="AC8" i="19"/>
  <c r="AC45" i="19" s="1"/>
  <c r="AA8" i="19"/>
  <c r="U8" i="19"/>
  <c r="U45" i="19" s="1"/>
  <c r="S8" i="19"/>
  <c r="M8" i="19"/>
  <c r="M45" i="19" s="1"/>
  <c r="AQ7" i="19"/>
  <c r="AK34" i="19" s="1"/>
  <c r="AK7" i="19"/>
  <c r="AK32" i="19" s="1"/>
  <c r="AI7" i="19"/>
  <c r="AC34" i="19" s="1"/>
  <c r="AC7" i="19"/>
  <c r="AC32" i="19" s="1"/>
  <c r="AA7" i="19"/>
  <c r="U34" i="19" s="1"/>
  <c r="U7" i="19"/>
  <c r="U32" i="19" s="1"/>
  <c r="S7" i="19"/>
  <c r="R35" i="19" s="1"/>
  <c r="M7" i="19"/>
  <c r="M32" i="19" s="1"/>
  <c r="AP48" i="18"/>
  <c r="AM48" i="18"/>
  <c r="AH48" i="18"/>
  <c r="AE48" i="18"/>
  <c r="Z48" i="18"/>
  <c r="W48" i="18"/>
  <c r="R48" i="18"/>
  <c r="O48" i="18"/>
  <c r="AP47" i="18"/>
  <c r="AM47" i="18"/>
  <c r="AH47" i="18"/>
  <c r="AE47" i="18"/>
  <c r="Z47" i="18"/>
  <c r="W47" i="18"/>
  <c r="R47" i="18"/>
  <c r="O47" i="18"/>
  <c r="AP46" i="18"/>
  <c r="AM46" i="18"/>
  <c r="AH46" i="18"/>
  <c r="AE46" i="18"/>
  <c r="Z46" i="18"/>
  <c r="W46" i="18"/>
  <c r="R46" i="18"/>
  <c r="O46" i="18"/>
  <c r="AP45" i="18"/>
  <c r="AM45" i="18"/>
  <c r="AH45" i="18"/>
  <c r="AE45" i="18"/>
  <c r="Z45" i="18"/>
  <c r="W45" i="18"/>
  <c r="R45" i="18"/>
  <c r="O45" i="18"/>
  <c r="AK43" i="18"/>
  <c r="AC43" i="18"/>
  <c r="U43" i="18"/>
  <c r="M43" i="18"/>
  <c r="AP40" i="18"/>
  <c r="AM40" i="18"/>
  <c r="AH40" i="18"/>
  <c r="AE40" i="18"/>
  <c r="Z40" i="18"/>
  <c r="W40" i="18"/>
  <c r="R40" i="18"/>
  <c r="O40" i="18"/>
  <c r="AK38" i="18"/>
  <c r="AC38" i="18"/>
  <c r="U38" i="18"/>
  <c r="M38" i="18"/>
  <c r="AP34" i="18"/>
  <c r="AM34" i="18"/>
  <c r="AH34" i="18"/>
  <c r="AE34" i="18"/>
  <c r="Z34" i="18"/>
  <c r="W34" i="18"/>
  <c r="R34" i="18"/>
  <c r="O34" i="18"/>
  <c r="AK33" i="18"/>
  <c r="AC33" i="18"/>
  <c r="U33" i="18"/>
  <c r="M33" i="18"/>
  <c r="AP30" i="18"/>
  <c r="AM30" i="18"/>
  <c r="AH30" i="18"/>
  <c r="AE30" i="18"/>
  <c r="Z30" i="18"/>
  <c r="W30" i="18"/>
  <c r="R30" i="18"/>
  <c r="O30" i="18"/>
  <c r="AK29" i="18"/>
  <c r="AC29" i="18"/>
  <c r="U29" i="18"/>
  <c r="M29" i="18"/>
  <c r="AK13" i="18"/>
  <c r="AC13" i="18"/>
  <c r="U13" i="18"/>
  <c r="M13" i="18"/>
  <c r="AK12" i="18"/>
  <c r="AC12" i="18"/>
  <c r="U12" i="18"/>
  <c r="M12" i="18"/>
  <c r="AO10" i="18"/>
  <c r="AP43" i="18" s="1"/>
  <c r="AP49" i="18" s="1"/>
  <c r="AM10" i="18"/>
  <c r="AP15" i="18" s="1"/>
  <c r="AP17" i="18" s="1"/>
  <c r="AO9" i="18" s="1"/>
  <c r="AP33" i="18" s="1"/>
  <c r="AP35" i="18" s="1"/>
  <c r="AG10" i="18"/>
  <c r="AH43" i="18" s="1"/>
  <c r="AH49" i="18" s="1"/>
  <c r="AE10" i="18"/>
  <c r="AE43" i="18" s="1"/>
  <c r="AE49" i="18" s="1"/>
  <c r="Y10" i="18"/>
  <c r="Z43" i="18" s="1"/>
  <c r="Z49" i="18" s="1"/>
  <c r="W10" i="18"/>
  <c r="Z15" i="18" s="1"/>
  <c r="Z17" i="18" s="1"/>
  <c r="Y9" i="18" s="1"/>
  <c r="Z33" i="18" s="1"/>
  <c r="Z35" i="18" s="1"/>
  <c r="Q10" i="18"/>
  <c r="R43" i="18" s="1"/>
  <c r="R49" i="18" s="1"/>
  <c r="O10" i="18"/>
  <c r="O43" i="18" s="1"/>
  <c r="O49" i="18" s="1"/>
  <c r="K10" i="18"/>
  <c r="I10" i="18"/>
  <c r="AO7" i="18"/>
  <c r="AP38" i="18" s="1"/>
  <c r="AM7" i="18"/>
  <c r="AP14" i="18" s="1"/>
  <c r="AP16" i="18" s="1"/>
  <c r="AG7" i="18"/>
  <c r="AH38" i="18" s="1"/>
  <c r="AE7" i="18"/>
  <c r="AE38" i="18" s="1"/>
  <c r="Y7" i="18"/>
  <c r="Z38" i="18" s="1"/>
  <c r="W7" i="18"/>
  <c r="Z14" i="18" s="1"/>
  <c r="Z16" i="18" s="1"/>
  <c r="Q7" i="18"/>
  <c r="R38" i="18" s="1"/>
  <c r="O7" i="18"/>
  <c r="O38" i="18" s="1"/>
  <c r="K7" i="18"/>
  <c r="I7" i="18"/>
  <c r="O126" i="17"/>
  <c r="AE125" i="17"/>
  <c r="O125" i="17"/>
  <c r="M124" i="17"/>
  <c r="M123" i="17"/>
  <c r="M122" i="17"/>
  <c r="M121" i="17"/>
  <c r="M120" i="17"/>
  <c r="M119" i="17"/>
  <c r="AP117" i="17"/>
  <c r="AM117" i="17"/>
  <c r="AM125" i="17" s="1"/>
  <c r="AH117" i="17"/>
  <c r="AE117" i="17"/>
  <c r="Z117" i="17"/>
  <c r="W117" i="17"/>
  <c r="W125" i="17" s="1"/>
  <c r="R117" i="17"/>
  <c r="O117" i="17"/>
  <c r="AE115" i="17"/>
  <c r="O115" i="17"/>
  <c r="AC114" i="17"/>
  <c r="AC113" i="17"/>
  <c r="AC112" i="17"/>
  <c r="AC111" i="17"/>
  <c r="AP109" i="17"/>
  <c r="AM109" i="17"/>
  <c r="AM115" i="17" s="1"/>
  <c r="AH109" i="17"/>
  <c r="AE109" i="17"/>
  <c r="Z109" i="17"/>
  <c r="W109" i="17"/>
  <c r="W115" i="17" s="1"/>
  <c r="R109" i="17"/>
  <c r="O109" i="17"/>
  <c r="AE107" i="17"/>
  <c r="O107" i="17"/>
  <c r="M106" i="17"/>
  <c r="M105" i="17"/>
  <c r="M104" i="17"/>
  <c r="M103" i="17"/>
  <c r="M102" i="17"/>
  <c r="AP100" i="17"/>
  <c r="AM100" i="17"/>
  <c r="AM107" i="17" s="1"/>
  <c r="AH100" i="17"/>
  <c r="AE100" i="17"/>
  <c r="Z100" i="17"/>
  <c r="W100" i="17"/>
  <c r="W107" i="17" s="1"/>
  <c r="R100" i="17"/>
  <c r="O100" i="17"/>
  <c r="AP97" i="17"/>
  <c r="Z97" i="17"/>
  <c r="AP96" i="17"/>
  <c r="Z96" i="17"/>
  <c r="AP95" i="17"/>
  <c r="Z95" i="17"/>
  <c r="AP94" i="17"/>
  <c r="Z94" i="17"/>
  <c r="AP93" i="17"/>
  <c r="Z93" i="17"/>
  <c r="AP91" i="17"/>
  <c r="AM91" i="17"/>
  <c r="AH91" i="17"/>
  <c r="AE91" i="17"/>
  <c r="AE126" i="17" s="1"/>
  <c r="Z91" i="17"/>
  <c r="W91" i="17"/>
  <c r="W126" i="17" s="1"/>
  <c r="R91" i="17"/>
  <c r="O91" i="17"/>
  <c r="O98" i="17" s="1"/>
  <c r="AP87" i="17"/>
  <c r="Z87" i="17"/>
  <c r="AP86" i="17"/>
  <c r="Z86" i="17"/>
  <c r="Z88" i="17" s="1"/>
  <c r="AP84" i="17"/>
  <c r="AP88" i="17" s="1"/>
  <c r="AM84" i="17"/>
  <c r="AM88" i="17" s="1"/>
  <c r="AH84" i="17"/>
  <c r="AE84" i="17"/>
  <c r="AE88" i="17" s="1"/>
  <c r="Z84" i="17"/>
  <c r="W84" i="17"/>
  <c r="W88" i="17" s="1"/>
  <c r="R84" i="17"/>
  <c r="O84" i="17"/>
  <c r="O88" i="17" s="1"/>
  <c r="AP81" i="17"/>
  <c r="Z81" i="17"/>
  <c r="AP80" i="17"/>
  <c r="Z80" i="17"/>
  <c r="AP79" i="17"/>
  <c r="Z79" i="17"/>
  <c r="Z82" i="17" s="1"/>
  <c r="AP77" i="17"/>
  <c r="AP82" i="17" s="1"/>
  <c r="AM77" i="17"/>
  <c r="AM82" i="17" s="1"/>
  <c r="AH77" i="17"/>
  <c r="AE77" i="17"/>
  <c r="AE82" i="17" s="1"/>
  <c r="Z77" i="17"/>
  <c r="W77" i="17"/>
  <c r="W82" i="17" s="1"/>
  <c r="R77" i="17"/>
  <c r="O77" i="17"/>
  <c r="O82" i="17" s="1"/>
  <c r="AP74" i="17"/>
  <c r="Z74" i="17"/>
  <c r="AP73" i="17"/>
  <c r="Z73" i="17"/>
  <c r="Z75" i="17" s="1"/>
  <c r="AP71" i="17"/>
  <c r="AP75" i="17" s="1"/>
  <c r="AM71" i="17"/>
  <c r="AM75" i="17" s="1"/>
  <c r="AH71" i="17"/>
  <c r="AE71" i="17"/>
  <c r="AE75" i="17" s="1"/>
  <c r="Z71" i="17"/>
  <c r="W71" i="17"/>
  <c r="W75" i="17" s="1"/>
  <c r="R71" i="17"/>
  <c r="O71" i="17"/>
  <c r="O75" i="17" s="1"/>
  <c r="AP68" i="17"/>
  <c r="Z68" i="17"/>
  <c r="AP67" i="17"/>
  <c r="Z67" i="17"/>
  <c r="AP66" i="17"/>
  <c r="Z66" i="17"/>
  <c r="Z89" i="17" s="1"/>
  <c r="AP64" i="17"/>
  <c r="AP89" i="17" s="1"/>
  <c r="AM64" i="17"/>
  <c r="AM89" i="17" s="1"/>
  <c r="AH64" i="17"/>
  <c r="AE64" i="17"/>
  <c r="Z64" i="17"/>
  <c r="W64" i="17"/>
  <c r="W89" i="17" s="1"/>
  <c r="R64" i="17"/>
  <c r="O64" i="17"/>
  <c r="AP28" i="17"/>
  <c r="AP32" i="17" s="1"/>
  <c r="AO18" i="17" s="1"/>
  <c r="AP58" i="17" s="1"/>
  <c r="AK28" i="17"/>
  <c r="AK32" i="17" s="1"/>
  <c r="AM18" i="17" s="1"/>
  <c r="AH28" i="17"/>
  <c r="AH32" i="17" s="1"/>
  <c r="AG18" i="17" s="1"/>
  <c r="AH58" i="17" s="1"/>
  <c r="AC28" i="17"/>
  <c r="AC32" i="17" s="1"/>
  <c r="AE18" i="17" s="1"/>
  <c r="Z28" i="17"/>
  <c r="Z32" i="17" s="1"/>
  <c r="Y18" i="17" s="1"/>
  <c r="Z58" i="17" s="1"/>
  <c r="U28" i="17"/>
  <c r="U32" i="17" s="1"/>
  <c r="W18" i="17" s="1"/>
  <c r="R28" i="17"/>
  <c r="R32" i="17" s="1"/>
  <c r="Q18" i="17" s="1"/>
  <c r="R58" i="17" s="1"/>
  <c r="M28" i="17"/>
  <c r="M32" i="17" s="1"/>
  <c r="O18" i="17" s="1"/>
  <c r="AP27" i="17"/>
  <c r="AP31" i="17" s="1"/>
  <c r="AO14" i="17" s="1"/>
  <c r="AP51" i="17" s="1"/>
  <c r="AK27" i="17"/>
  <c r="AK31" i="17" s="1"/>
  <c r="AM14" i="17" s="1"/>
  <c r="AH27" i="17"/>
  <c r="AH31" i="17" s="1"/>
  <c r="AG14" i="17" s="1"/>
  <c r="AH51" i="17" s="1"/>
  <c r="AC27" i="17"/>
  <c r="AC31" i="17" s="1"/>
  <c r="AE14" i="17" s="1"/>
  <c r="Z27" i="17"/>
  <c r="Z31" i="17" s="1"/>
  <c r="Y14" i="17" s="1"/>
  <c r="Z51" i="17" s="1"/>
  <c r="U27" i="17"/>
  <c r="U31" i="17" s="1"/>
  <c r="W14" i="17" s="1"/>
  <c r="R27" i="17"/>
  <c r="R31" i="17" s="1"/>
  <c r="Q14" i="17" s="1"/>
  <c r="R51" i="17" s="1"/>
  <c r="M27" i="17"/>
  <c r="M31" i="17" s="1"/>
  <c r="O14" i="17" s="1"/>
  <c r="AP26" i="17"/>
  <c r="AP30" i="17" s="1"/>
  <c r="AO10" i="17" s="1"/>
  <c r="AP57" i="17" s="1"/>
  <c r="AK26" i="17"/>
  <c r="AK30" i="17" s="1"/>
  <c r="AM10" i="17" s="1"/>
  <c r="AH26" i="17"/>
  <c r="AH30" i="17" s="1"/>
  <c r="AG10" i="17" s="1"/>
  <c r="AH57" i="17" s="1"/>
  <c r="AC26" i="17"/>
  <c r="AC30" i="17" s="1"/>
  <c r="AE10" i="17" s="1"/>
  <c r="Z26" i="17"/>
  <c r="Z30" i="17" s="1"/>
  <c r="Y10" i="17" s="1"/>
  <c r="Z57" i="17" s="1"/>
  <c r="U26" i="17"/>
  <c r="U30" i="17" s="1"/>
  <c r="W10" i="17" s="1"/>
  <c r="R26" i="17"/>
  <c r="R30" i="17" s="1"/>
  <c r="Q10" i="17" s="1"/>
  <c r="R57" i="17" s="1"/>
  <c r="M26" i="17"/>
  <c r="M30" i="17" s="1"/>
  <c r="O10" i="17" s="1"/>
  <c r="AP25" i="17"/>
  <c r="AP29" i="17" s="1"/>
  <c r="AK25" i="17"/>
  <c r="AK29" i="17" s="1"/>
  <c r="AH25" i="17"/>
  <c r="AH29" i="17" s="1"/>
  <c r="AC25" i="17"/>
  <c r="AC29" i="17" s="1"/>
  <c r="Z25" i="17"/>
  <c r="Z29" i="17" s="1"/>
  <c r="U25" i="17"/>
  <c r="U29" i="17" s="1"/>
  <c r="R25" i="17"/>
  <c r="R29" i="17" s="1"/>
  <c r="M25" i="17"/>
  <c r="M29" i="17" s="1"/>
  <c r="AO24" i="17"/>
  <c r="AM24" i="17"/>
  <c r="AG24" i="17"/>
  <c r="AE24" i="17"/>
  <c r="Y24" i="17"/>
  <c r="W24" i="17"/>
  <c r="Q24" i="17"/>
  <c r="O24" i="17"/>
  <c r="AO23" i="17"/>
  <c r="AM23" i="17"/>
  <c r="AG23" i="17"/>
  <c r="AE23" i="17"/>
  <c r="Y23" i="17"/>
  <c r="W23" i="17"/>
  <c r="Q23" i="17"/>
  <c r="O23" i="17"/>
  <c r="AQ20" i="17"/>
  <c r="AK20" i="17"/>
  <c r="AK84" i="17" s="1"/>
  <c r="AI20" i="17"/>
  <c r="AC20" i="17"/>
  <c r="AC84" i="17" s="1"/>
  <c r="AA20" i="17"/>
  <c r="U20" i="17"/>
  <c r="U84" i="17" s="1"/>
  <c r="S20" i="17"/>
  <c r="M20" i="17"/>
  <c r="M84" i="17" s="1"/>
  <c r="K20" i="17"/>
  <c r="I20" i="17"/>
  <c r="AQ19" i="17"/>
  <c r="AK19" i="17"/>
  <c r="AK77" i="17" s="1"/>
  <c r="AI19" i="17"/>
  <c r="AC19" i="17"/>
  <c r="AC77" i="17" s="1"/>
  <c r="AA19" i="17"/>
  <c r="U19" i="17"/>
  <c r="U77" i="17" s="1"/>
  <c r="S19" i="17"/>
  <c r="M19" i="17"/>
  <c r="M77" i="17" s="1"/>
  <c r="K19" i="17"/>
  <c r="I19" i="17"/>
  <c r="AQ16" i="17"/>
  <c r="AK16" i="17"/>
  <c r="AK71" i="17" s="1"/>
  <c r="AI16" i="17"/>
  <c r="AC16" i="17"/>
  <c r="AC71" i="17" s="1"/>
  <c r="AA16" i="17"/>
  <c r="U16" i="17"/>
  <c r="U71" i="17" s="1"/>
  <c r="S16" i="17"/>
  <c r="M16" i="17"/>
  <c r="M71" i="17" s="1"/>
  <c r="K16" i="17"/>
  <c r="I16" i="17"/>
  <c r="AQ15" i="17"/>
  <c r="AK15" i="17"/>
  <c r="AK23" i="17" s="1"/>
  <c r="AI15" i="17"/>
  <c r="AC15" i="17"/>
  <c r="AC64" i="17" s="1"/>
  <c r="AA15" i="17"/>
  <c r="U15" i="17"/>
  <c r="U64" i="17" s="1"/>
  <c r="S15" i="17"/>
  <c r="M15" i="17"/>
  <c r="M64" i="17" s="1"/>
  <c r="K15" i="17"/>
  <c r="I15" i="17"/>
  <c r="AQ12" i="17"/>
  <c r="AK12" i="17"/>
  <c r="AK117" i="17" s="1"/>
  <c r="AI12" i="17"/>
  <c r="AC12" i="17"/>
  <c r="AC117" i="17" s="1"/>
  <c r="AA12" i="17"/>
  <c r="U12" i="17"/>
  <c r="U117" i="17" s="1"/>
  <c r="S12" i="17"/>
  <c r="M12" i="17"/>
  <c r="M117" i="17" s="1"/>
  <c r="K12" i="17"/>
  <c r="I12" i="17"/>
  <c r="AQ11" i="17"/>
  <c r="AK11" i="17"/>
  <c r="AK109" i="17" s="1"/>
  <c r="AI11" i="17"/>
  <c r="AC11" i="17"/>
  <c r="AC109" i="17" s="1"/>
  <c r="AA11" i="17"/>
  <c r="U11" i="17"/>
  <c r="U109" i="17" s="1"/>
  <c r="S11" i="17"/>
  <c r="M11" i="17"/>
  <c r="M109" i="17" s="1"/>
  <c r="K11" i="17"/>
  <c r="I11" i="17"/>
  <c r="AQ8" i="17"/>
  <c r="AK8" i="17"/>
  <c r="AK100" i="17" s="1"/>
  <c r="AI8" i="17"/>
  <c r="AC8" i="17"/>
  <c r="AC100" i="17" s="1"/>
  <c r="AA8" i="17"/>
  <c r="U8" i="17"/>
  <c r="U100" i="17" s="1"/>
  <c r="S8" i="17"/>
  <c r="M8" i="17"/>
  <c r="M100" i="17" s="1"/>
  <c r="K8" i="17"/>
  <c r="I8" i="17"/>
  <c r="AQ7" i="17"/>
  <c r="AK7" i="17"/>
  <c r="AK24" i="17" s="1"/>
  <c r="AI7" i="17"/>
  <c r="AC7" i="17"/>
  <c r="AC91" i="17" s="1"/>
  <c r="AA7" i="17"/>
  <c r="U7" i="17"/>
  <c r="U91" i="17" s="1"/>
  <c r="S7" i="17"/>
  <c r="M7" i="17"/>
  <c r="M91" i="17" s="1"/>
  <c r="K7" i="17"/>
  <c r="I7" i="17"/>
  <c r="AP49" i="16"/>
  <c r="AM49" i="16"/>
  <c r="AH49" i="16"/>
  <c r="AE49" i="16"/>
  <c r="Z49" i="16"/>
  <c r="W49" i="16"/>
  <c r="R49" i="16"/>
  <c r="O49" i="16"/>
  <c r="AP48" i="16"/>
  <c r="AM48" i="16"/>
  <c r="AH48" i="16"/>
  <c r="AE48" i="16"/>
  <c r="Z48" i="16"/>
  <c r="W48" i="16"/>
  <c r="R48" i="16"/>
  <c r="O48" i="16"/>
  <c r="AP47" i="16"/>
  <c r="AM47" i="16"/>
  <c r="AH47" i="16"/>
  <c r="AE47" i="16"/>
  <c r="Z47" i="16"/>
  <c r="W47" i="16"/>
  <c r="R47" i="16"/>
  <c r="O47" i="16"/>
  <c r="AP46" i="16"/>
  <c r="AM46" i="16"/>
  <c r="AH46" i="16"/>
  <c r="AE46" i="16"/>
  <c r="Z46" i="16"/>
  <c r="W46" i="16"/>
  <c r="R46" i="16"/>
  <c r="O46" i="16"/>
  <c r="AP45" i="16"/>
  <c r="AM45" i="16"/>
  <c r="AH45" i="16"/>
  <c r="AE45" i="16"/>
  <c r="Z45" i="16"/>
  <c r="W45" i="16"/>
  <c r="R45" i="16"/>
  <c r="O45" i="16"/>
  <c r="AP44" i="16"/>
  <c r="AM44" i="16"/>
  <c r="AH44" i="16"/>
  <c r="AE44" i="16"/>
  <c r="Z44" i="16"/>
  <c r="W44" i="16"/>
  <c r="R44" i="16"/>
  <c r="O44" i="16"/>
  <c r="AP43" i="16"/>
  <c r="AM43" i="16"/>
  <c r="AH43" i="16"/>
  <c r="AE43" i="16"/>
  <c r="Z43" i="16"/>
  <c r="W43" i="16"/>
  <c r="R43" i="16"/>
  <c r="O43" i="16"/>
  <c r="AP42" i="16"/>
  <c r="AM42" i="16"/>
  <c r="AH42" i="16"/>
  <c r="AE42" i="16"/>
  <c r="Z42" i="16"/>
  <c r="W42" i="16"/>
  <c r="R42" i="16"/>
  <c r="O42" i="16"/>
  <c r="AP41" i="16"/>
  <c r="AM41" i="16"/>
  <c r="AH41" i="16"/>
  <c r="AE41" i="16"/>
  <c r="Z41" i="16"/>
  <c r="W41" i="16"/>
  <c r="R41" i="16"/>
  <c r="O41" i="16"/>
  <c r="AP40" i="16"/>
  <c r="AM40" i="16"/>
  <c r="AH40" i="16"/>
  <c r="AE40" i="16"/>
  <c r="Z40" i="16"/>
  <c r="W40" i="16"/>
  <c r="R40" i="16"/>
  <c r="O40" i="16"/>
  <c r="AK39" i="16"/>
  <c r="AC39" i="16"/>
  <c r="U39" i="16"/>
  <c r="M39" i="16"/>
  <c r="AP36" i="16"/>
  <c r="AM36" i="16"/>
  <c r="AH36" i="16"/>
  <c r="AE36" i="16"/>
  <c r="Z36" i="16"/>
  <c r="W36" i="16"/>
  <c r="R36" i="16"/>
  <c r="O36" i="16"/>
  <c r="AP35" i="16"/>
  <c r="AM35" i="16"/>
  <c r="AH35" i="16"/>
  <c r="AE35" i="16"/>
  <c r="Z35" i="16"/>
  <c r="W35" i="16"/>
  <c r="R35" i="16"/>
  <c r="O35" i="16"/>
  <c r="AP34" i="16"/>
  <c r="AM34" i="16"/>
  <c r="AH34" i="16"/>
  <c r="AE34" i="16"/>
  <c r="Z34" i="16"/>
  <c r="W34" i="16"/>
  <c r="R34" i="16"/>
  <c r="O34" i="16"/>
  <c r="AP33" i="16"/>
  <c r="AM33" i="16"/>
  <c r="AH33" i="16"/>
  <c r="AE33" i="16"/>
  <c r="Z33" i="16"/>
  <c r="W33" i="16"/>
  <c r="R33" i="16"/>
  <c r="O33" i="16"/>
  <c r="AP32" i="16"/>
  <c r="AM32" i="16"/>
  <c r="AH32" i="16"/>
  <c r="AE32" i="16"/>
  <c r="Z32" i="16"/>
  <c r="W32" i="16"/>
  <c r="R32" i="16"/>
  <c r="O32" i="16"/>
  <c r="AP31" i="16"/>
  <c r="AM31" i="16"/>
  <c r="AH31" i="16"/>
  <c r="AE31" i="16"/>
  <c r="Z31" i="16"/>
  <c r="W31" i="16"/>
  <c r="R31" i="16"/>
  <c r="O31" i="16"/>
  <c r="AP30" i="16"/>
  <c r="AM30" i="16"/>
  <c r="AH30" i="16"/>
  <c r="AE30" i="16"/>
  <c r="Z30" i="16"/>
  <c r="W30" i="16"/>
  <c r="R30" i="16"/>
  <c r="O30" i="16"/>
  <c r="AP29" i="16"/>
  <c r="AM29" i="16"/>
  <c r="AH29" i="16"/>
  <c r="AE29" i="16"/>
  <c r="Z29" i="16"/>
  <c r="W29" i="16"/>
  <c r="R29" i="16"/>
  <c r="O29" i="16"/>
  <c r="AP28" i="16"/>
  <c r="AM28" i="16"/>
  <c r="AH28" i="16"/>
  <c r="AE28" i="16"/>
  <c r="Z28" i="16"/>
  <c r="W28" i="16"/>
  <c r="R28" i="16"/>
  <c r="O28" i="16"/>
  <c r="AK27" i="16"/>
  <c r="AE27" i="16"/>
  <c r="AC27" i="16"/>
  <c r="U27" i="16"/>
  <c r="O27" i="16"/>
  <c r="O51" i="16" s="1"/>
  <c r="M27" i="16"/>
  <c r="AK13" i="16"/>
  <c r="AE13" i="16"/>
  <c r="AC13" i="16"/>
  <c r="U13" i="16"/>
  <c r="O13" i="16"/>
  <c r="M13" i="16"/>
  <c r="AK12" i="16"/>
  <c r="AC12" i="16"/>
  <c r="U12" i="16"/>
  <c r="M12" i="16"/>
  <c r="AO10" i="16"/>
  <c r="AP39" i="16" s="1"/>
  <c r="AP50" i="16" s="1"/>
  <c r="AM10" i="16"/>
  <c r="AM39" i="16" s="1"/>
  <c r="AM50" i="16" s="1"/>
  <c r="AG10" i="16"/>
  <c r="AH15" i="16" s="1"/>
  <c r="AH17" i="16" s="1"/>
  <c r="AG9" i="16" s="1"/>
  <c r="AE10" i="16"/>
  <c r="AE39" i="16" s="1"/>
  <c r="AE50" i="16" s="1"/>
  <c r="Y10" i="16"/>
  <c r="Z39" i="16" s="1"/>
  <c r="Z50" i="16" s="1"/>
  <c r="W10" i="16"/>
  <c r="W39" i="16" s="1"/>
  <c r="W50" i="16" s="1"/>
  <c r="Q10" i="16"/>
  <c r="R15" i="16" s="1"/>
  <c r="R17" i="16" s="1"/>
  <c r="Q9" i="16" s="1"/>
  <c r="O10" i="16"/>
  <c r="O39" i="16" s="1"/>
  <c r="O50" i="16" s="1"/>
  <c r="K10" i="16"/>
  <c r="I10" i="16"/>
  <c r="AO7" i="16"/>
  <c r="AP27" i="16" s="1"/>
  <c r="AM7" i="16"/>
  <c r="AM27" i="16" s="1"/>
  <c r="AG7" i="16"/>
  <c r="AH14" i="16" s="1"/>
  <c r="AH16" i="16" s="1"/>
  <c r="AE7" i="16"/>
  <c r="AC14" i="16" s="1"/>
  <c r="AC16" i="16" s="1"/>
  <c r="Y7" i="16"/>
  <c r="Z27" i="16" s="1"/>
  <c r="W7" i="16"/>
  <c r="W27" i="16" s="1"/>
  <c r="Q7" i="16"/>
  <c r="R14" i="16" s="1"/>
  <c r="R16" i="16" s="1"/>
  <c r="O7" i="16"/>
  <c r="M14" i="16" s="1"/>
  <c r="M16" i="16" s="1"/>
  <c r="K7" i="16"/>
  <c r="I7" i="16"/>
  <c r="AP37" i="15"/>
  <c r="AM37" i="15"/>
  <c r="AM42" i="15" s="1"/>
  <c r="AK37" i="15"/>
  <c r="AH37" i="15"/>
  <c r="AE37" i="15"/>
  <c r="AE42" i="15" s="1"/>
  <c r="AC37" i="15"/>
  <c r="Z37" i="15"/>
  <c r="W37" i="15"/>
  <c r="W42" i="15" s="1"/>
  <c r="U37" i="15"/>
  <c r="R37" i="15"/>
  <c r="O37" i="15"/>
  <c r="O42" i="15" s="1"/>
  <c r="M37" i="15"/>
  <c r="AP29" i="15"/>
  <c r="AM29" i="15"/>
  <c r="AK29" i="15"/>
  <c r="AH29" i="15"/>
  <c r="AE29" i="15"/>
  <c r="AC29" i="15"/>
  <c r="Z29" i="15"/>
  <c r="W29" i="15"/>
  <c r="U29" i="15"/>
  <c r="R29" i="15"/>
  <c r="O29" i="15"/>
  <c r="M29" i="15"/>
  <c r="AP27" i="15"/>
  <c r="AM27" i="15"/>
  <c r="AM43" i="15" s="1"/>
  <c r="AH27" i="15"/>
  <c r="AE27" i="15"/>
  <c r="AE43" i="15" s="1"/>
  <c r="Z27" i="15"/>
  <c r="W27" i="15"/>
  <c r="W43" i="15" s="1"/>
  <c r="R27" i="15"/>
  <c r="O27" i="15"/>
  <c r="O43" i="15" s="1"/>
  <c r="AP16" i="15"/>
  <c r="AP17" i="15" s="1"/>
  <c r="AK16" i="15"/>
  <c r="AK17" i="15" s="1"/>
  <c r="AH16" i="15"/>
  <c r="AH17" i="15" s="1"/>
  <c r="AC16" i="15"/>
  <c r="AC17" i="15" s="1"/>
  <c r="Z16" i="15"/>
  <c r="Z17" i="15" s="1"/>
  <c r="U16" i="15"/>
  <c r="U17" i="15" s="1"/>
  <c r="R16" i="15"/>
  <c r="R17" i="15" s="1"/>
  <c r="M16" i="15"/>
  <c r="M17" i="15" s="1"/>
  <c r="AO15" i="15"/>
  <c r="AM15" i="15"/>
  <c r="AG15" i="15"/>
  <c r="AE15" i="15"/>
  <c r="Y15" i="15"/>
  <c r="W15" i="15"/>
  <c r="Q15" i="15"/>
  <c r="O15" i="15"/>
  <c r="AK14" i="15"/>
  <c r="AC14" i="15"/>
  <c r="U14" i="15"/>
  <c r="M14" i="15"/>
  <c r="AQ12" i="15"/>
  <c r="AP41" i="15" s="1"/>
  <c r="AK12" i="15"/>
  <c r="AK27" i="15" s="1"/>
  <c r="AI12" i="15"/>
  <c r="AH41" i="15" s="1"/>
  <c r="AC12" i="15"/>
  <c r="AC27" i="15" s="1"/>
  <c r="AA12" i="15"/>
  <c r="Z41" i="15" s="1"/>
  <c r="U12" i="15"/>
  <c r="U27" i="15" s="1"/>
  <c r="S12" i="15"/>
  <c r="R41" i="15" s="1"/>
  <c r="M12" i="15"/>
  <c r="M27" i="15" s="1"/>
  <c r="K12" i="15"/>
  <c r="I12" i="15"/>
  <c r="AO8" i="15"/>
  <c r="AM8" i="15"/>
  <c r="AK8" i="15"/>
  <c r="AG8" i="15"/>
  <c r="AE8" i="15"/>
  <c r="AC8" i="15"/>
  <c r="Y8" i="15"/>
  <c r="W8" i="15"/>
  <c r="U8" i="15"/>
  <c r="Q8" i="15"/>
  <c r="O8" i="15"/>
  <c r="M8" i="15"/>
  <c r="AH97" i="14"/>
  <c r="R97" i="14"/>
  <c r="AP96" i="14"/>
  <c r="AM96" i="14"/>
  <c r="AH96" i="14"/>
  <c r="AE96" i="14"/>
  <c r="Z96" i="14"/>
  <c r="W96" i="14"/>
  <c r="R96" i="14"/>
  <c r="O96" i="14"/>
  <c r="AH89" i="14"/>
  <c r="R89" i="14"/>
  <c r="AP83" i="14"/>
  <c r="AP89" i="14" s="1"/>
  <c r="AM83" i="14"/>
  <c r="AM89" i="14" s="1"/>
  <c r="AH83" i="14"/>
  <c r="AE83" i="14"/>
  <c r="AE89" i="14" s="1"/>
  <c r="Z83" i="14"/>
  <c r="Z89" i="14" s="1"/>
  <c r="W83" i="14"/>
  <c r="W89" i="14" s="1"/>
  <c r="R83" i="14"/>
  <c r="O83" i="14"/>
  <c r="O89" i="14" s="1"/>
  <c r="AH81" i="14"/>
  <c r="R81" i="14"/>
  <c r="AP67" i="14"/>
  <c r="AP81" i="14" s="1"/>
  <c r="AM67" i="14"/>
  <c r="AM81" i="14" s="1"/>
  <c r="AH67" i="14"/>
  <c r="AE67" i="14"/>
  <c r="AE81" i="14" s="1"/>
  <c r="Z67" i="14"/>
  <c r="Z81" i="14" s="1"/>
  <c r="W67" i="14"/>
  <c r="W81" i="14" s="1"/>
  <c r="R67" i="14"/>
  <c r="O67" i="14"/>
  <c r="O81" i="14" s="1"/>
  <c r="AH65" i="14"/>
  <c r="R65" i="14"/>
  <c r="AP51" i="14"/>
  <c r="AP97" i="14" s="1"/>
  <c r="AM51" i="14"/>
  <c r="AM97" i="14" s="1"/>
  <c r="AH51" i="14"/>
  <c r="AE51" i="14"/>
  <c r="AE97" i="14" s="1"/>
  <c r="Z51" i="14"/>
  <c r="Z97" i="14" s="1"/>
  <c r="W51" i="14"/>
  <c r="W97" i="14" s="1"/>
  <c r="R51" i="14"/>
  <c r="O51" i="14"/>
  <c r="O97" i="14" s="1"/>
  <c r="AP19" i="14"/>
  <c r="AP22" i="14" s="1"/>
  <c r="AO12" i="14" s="1"/>
  <c r="AP37" i="14" s="1"/>
  <c r="AK19" i="14"/>
  <c r="AK22" i="14" s="1"/>
  <c r="AH19" i="14"/>
  <c r="AH22" i="14" s="1"/>
  <c r="AG12" i="14" s="1"/>
  <c r="AH37" i="14" s="1"/>
  <c r="AC19" i="14"/>
  <c r="AC22" i="14" s="1"/>
  <c r="Z19" i="14"/>
  <c r="Z22" i="14" s="1"/>
  <c r="Y12" i="14" s="1"/>
  <c r="Z37" i="14" s="1"/>
  <c r="U19" i="14"/>
  <c r="U22" i="14" s="1"/>
  <c r="R19" i="14"/>
  <c r="R22" i="14" s="1"/>
  <c r="Q12" i="14" s="1"/>
  <c r="R37" i="14" s="1"/>
  <c r="M19" i="14"/>
  <c r="M22" i="14" s="1"/>
  <c r="AP18" i="14"/>
  <c r="AP21" i="14" s="1"/>
  <c r="AO9" i="14" s="1"/>
  <c r="AP44" i="14" s="1"/>
  <c r="AP48" i="14" s="1"/>
  <c r="AK18" i="14"/>
  <c r="AK21" i="14" s="1"/>
  <c r="AH18" i="14"/>
  <c r="AH21" i="14" s="1"/>
  <c r="AC18" i="14"/>
  <c r="AC21" i="14" s="1"/>
  <c r="Z18" i="14"/>
  <c r="Z21" i="14" s="1"/>
  <c r="U18" i="14"/>
  <c r="U21" i="14" s="1"/>
  <c r="R18" i="14"/>
  <c r="R21" i="14" s="1"/>
  <c r="M18" i="14"/>
  <c r="M21" i="14" s="1"/>
  <c r="AP17" i="14"/>
  <c r="AP20" i="14" s="1"/>
  <c r="AP23" i="14" s="1"/>
  <c r="AK17" i="14"/>
  <c r="AK20" i="14" s="1"/>
  <c r="AK23" i="14" s="1"/>
  <c r="AH17" i="14"/>
  <c r="AH20" i="14" s="1"/>
  <c r="AH23" i="14" s="1"/>
  <c r="AC17" i="14"/>
  <c r="AC20" i="14" s="1"/>
  <c r="AC23" i="14" s="1"/>
  <c r="Z17" i="14"/>
  <c r="Z20" i="14" s="1"/>
  <c r="Z23" i="14" s="1"/>
  <c r="U17" i="14"/>
  <c r="U20" i="14" s="1"/>
  <c r="U23" i="14" s="1"/>
  <c r="R17" i="14"/>
  <c r="R20" i="14" s="1"/>
  <c r="R23" i="14" s="1"/>
  <c r="M17" i="14"/>
  <c r="M20" i="14" s="1"/>
  <c r="M23" i="14" s="1"/>
  <c r="AO16" i="14"/>
  <c r="AM16" i="14"/>
  <c r="AG16" i="14"/>
  <c r="AE16" i="14"/>
  <c r="Y16" i="14"/>
  <c r="W16" i="14"/>
  <c r="Q16" i="14"/>
  <c r="O16" i="14"/>
  <c r="AQ13" i="14"/>
  <c r="AK13" i="14"/>
  <c r="AK83" i="14" s="1"/>
  <c r="AI13" i="14"/>
  <c r="AC13" i="14"/>
  <c r="AC83" i="14" s="1"/>
  <c r="AA13" i="14"/>
  <c r="U13" i="14"/>
  <c r="U83" i="14" s="1"/>
  <c r="S13" i="14"/>
  <c r="M13" i="14"/>
  <c r="M83" i="14" s="1"/>
  <c r="K13" i="14"/>
  <c r="I13" i="14"/>
  <c r="AQ12" i="14"/>
  <c r="AM12" i="14"/>
  <c r="AI12" i="14"/>
  <c r="AE12" i="14"/>
  <c r="AA12" i="14"/>
  <c r="W12" i="14"/>
  <c r="S12" i="14"/>
  <c r="O12" i="14"/>
  <c r="AQ10" i="14"/>
  <c r="AK10" i="14"/>
  <c r="AK67" i="14" s="1"/>
  <c r="AI10" i="14"/>
  <c r="AC10" i="14"/>
  <c r="AC67" i="14" s="1"/>
  <c r="AA10" i="14"/>
  <c r="U10" i="14"/>
  <c r="U67" i="14" s="1"/>
  <c r="S10" i="14"/>
  <c r="M10" i="14"/>
  <c r="M67" i="14" s="1"/>
  <c r="K10" i="14"/>
  <c r="I10" i="14"/>
  <c r="AQ9" i="14"/>
  <c r="AM9" i="14"/>
  <c r="AM44" i="14" s="1"/>
  <c r="AM48" i="14" s="1"/>
  <c r="AK9" i="14"/>
  <c r="AK44" i="14" s="1"/>
  <c r="AG9" i="14"/>
  <c r="AH44" i="14" s="1"/>
  <c r="AH48" i="14" s="1"/>
  <c r="AE9" i="14"/>
  <c r="AE44" i="14" s="1"/>
  <c r="AE48" i="14" s="1"/>
  <c r="AC9" i="14"/>
  <c r="AC44" i="14" s="1"/>
  <c r="Y9" i="14"/>
  <c r="Z44" i="14" s="1"/>
  <c r="Z48" i="14" s="1"/>
  <c r="W9" i="14"/>
  <c r="W44" i="14" s="1"/>
  <c r="W48" i="14" s="1"/>
  <c r="U9" i="14"/>
  <c r="U44" i="14" s="1"/>
  <c r="Q9" i="14"/>
  <c r="R44" i="14" s="1"/>
  <c r="R48" i="14" s="1"/>
  <c r="O9" i="14"/>
  <c r="O44" i="14" s="1"/>
  <c r="O48" i="14" s="1"/>
  <c r="M9" i="14"/>
  <c r="M44" i="14" s="1"/>
  <c r="AQ7" i="14"/>
  <c r="AK7" i="14"/>
  <c r="AK51" i="14" s="1"/>
  <c r="AI7" i="14"/>
  <c r="AC7" i="14"/>
  <c r="AA7" i="14"/>
  <c r="U7" i="14"/>
  <c r="U51" i="14" s="1"/>
  <c r="S7" i="14"/>
  <c r="M7" i="14"/>
  <c r="K7" i="14"/>
  <c r="I7" i="14"/>
  <c r="AO6" i="14"/>
  <c r="AP36" i="14" s="1"/>
  <c r="AM6" i="14"/>
  <c r="AK6" i="14"/>
  <c r="AK36" i="14" s="1"/>
  <c r="AG6" i="14"/>
  <c r="AE6" i="14"/>
  <c r="AE36" i="14" s="1"/>
  <c r="AC6" i="14"/>
  <c r="Y6" i="14"/>
  <c r="Z36" i="14" s="1"/>
  <c r="W6" i="14"/>
  <c r="U6" i="14"/>
  <c r="U36" i="14" s="1"/>
  <c r="Q6" i="14"/>
  <c r="O6" i="14"/>
  <c r="O36" i="14" s="1"/>
  <c r="M6" i="14"/>
  <c r="AP74" i="13"/>
  <c r="AP73" i="13"/>
  <c r="AP72" i="13"/>
  <c r="AP71" i="13"/>
  <c r="AP75" i="13" s="1"/>
  <c r="AM71" i="13"/>
  <c r="AM75" i="13" s="1"/>
  <c r="AK71" i="13"/>
  <c r="AH71" i="13"/>
  <c r="AE71" i="13"/>
  <c r="AE75" i="13" s="1"/>
  <c r="Z71" i="13"/>
  <c r="W71" i="13"/>
  <c r="W75" i="13" s="1"/>
  <c r="R71" i="13"/>
  <c r="O71" i="13"/>
  <c r="O75" i="13" s="1"/>
  <c r="AP53" i="13"/>
  <c r="AM53" i="13"/>
  <c r="AM69" i="13" s="1"/>
  <c r="AH53" i="13"/>
  <c r="AE53" i="13"/>
  <c r="AE69" i="13" s="1"/>
  <c r="Z53" i="13"/>
  <c r="W53" i="13"/>
  <c r="W69" i="13" s="1"/>
  <c r="R53" i="13"/>
  <c r="O53" i="13"/>
  <c r="O69" i="13" s="1"/>
  <c r="AP37" i="13"/>
  <c r="AM37" i="13"/>
  <c r="AH37" i="13"/>
  <c r="AE37" i="13"/>
  <c r="Z37" i="13"/>
  <c r="W37" i="13"/>
  <c r="R37" i="13"/>
  <c r="O37" i="13"/>
  <c r="AH19" i="13"/>
  <c r="AH22" i="13" s="1"/>
  <c r="AG12" i="13" s="1"/>
  <c r="AC19" i="13"/>
  <c r="AC22" i="13" s="1"/>
  <c r="AE12" i="13" s="1"/>
  <c r="Z19" i="13"/>
  <c r="Z22" i="13" s="1"/>
  <c r="Y12" i="13" s="1"/>
  <c r="U19" i="13"/>
  <c r="U22" i="13" s="1"/>
  <c r="W12" i="13" s="1"/>
  <c r="R19" i="13"/>
  <c r="R22" i="13" s="1"/>
  <c r="Q12" i="13" s="1"/>
  <c r="M19" i="13"/>
  <c r="M22" i="13" s="1"/>
  <c r="O12" i="13" s="1"/>
  <c r="AP18" i="13"/>
  <c r="AP21" i="13" s="1"/>
  <c r="AO9" i="13" s="1"/>
  <c r="AK18" i="13"/>
  <c r="AK21" i="13" s="1"/>
  <c r="AH18" i="13"/>
  <c r="AH21" i="13" s="1"/>
  <c r="AC18" i="13"/>
  <c r="AC21" i="13" s="1"/>
  <c r="AE9" i="13" s="1"/>
  <c r="Z18" i="13"/>
  <c r="Z21" i="13" s="1"/>
  <c r="Y9" i="13" s="1"/>
  <c r="U18" i="13"/>
  <c r="U21" i="13" s="1"/>
  <c r="R18" i="13"/>
  <c r="R21" i="13" s="1"/>
  <c r="Q9" i="13" s="1"/>
  <c r="M18" i="13"/>
  <c r="M21" i="13" s="1"/>
  <c r="O9" i="13" s="1"/>
  <c r="AP17" i="13"/>
  <c r="AP20" i="13" s="1"/>
  <c r="AP23" i="13" s="1"/>
  <c r="AK17" i="13"/>
  <c r="AK20" i="13" s="1"/>
  <c r="AK23" i="13" s="1"/>
  <c r="AH17" i="13"/>
  <c r="AH20" i="13" s="1"/>
  <c r="AH23" i="13" s="1"/>
  <c r="AC17" i="13"/>
  <c r="AC20" i="13" s="1"/>
  <c r="AC23" i="13" s="1"/>
  <c r="Z17" i="13"/>
  <c r="Z20" i="13" s="1"/>
  <c r="Z23" i="13" s="1"/>
  <c r="U17" i="13"/>
  <c r="U20" i="13" s="1"/>
  <c r="U23" i="13" s="1"/>
  <c r="R17" i="13"/>
  <c r="R20" i="13" s="1"/>
  <c r="R23" i="13" s="1"/>
  <c r="M17" i="13"/>
  <c r="M20" i="13" s="1"/>
  <c r="M23" i="13" s="1"/>
  <c r="AO16" i="13"/>
  <c r="AM16" i="13"/>
  <c r="AG16" i="13"/>
  <c r="AE16" i="13"/>
  <c r="Y16" i="13"/>
  <c r="W16" i="13"/>
  <c r="Q16" i="13"/>
  <c r="O16" i="13"/>
  <c r="AK15" i="13"/>
  <c r="AC15" i="13"/>
  <c r="U15" i="13"/>
  <c r="M15" i="13"/>
  <c r="AI13" i="13"/>
  <c r="AC13" i="13"/>
  <c r="AC71" i="13" s="1"/>
  <c r="AA13" i="13"/>
  <c r="U13" i="13"/>
  <c r="U71" i="13" s="1"/>
  <c r="S13" i="13"/>
  <c r="M13" i="13"/>
  <c r="M71" i="13" s="1"/>
  <c r="K13" i="13"/>
  <c r="I13" i="13"/>
  <c r="AQ10" i="13"/>
  <c r="AK10" i="13"/>
  <c r="AK53" i="13" s="1"/>
  <c r="AI10" i="13"/>
  <c r="AC10" i="13"/>
  <c r="AC53" i="13" s="1"/>
  <c r="AA10" i="13"/>
  <c r="U10" i="13"/>
  <c r="U53" i="13" s="1"/>
  <c r="S10" i="13"/>
  <c r="M10" i="13"/>
  <c r="M53" i="13" s="1"/>
  <c r="K10" i="13"/>
  <c r="I10" i="13"/>
  <c r="AQ9" i="13"/>
  <c r="AM9" i="13"/>
  <c r="AG9" i="13"/>
  <c r="W9" i="13"/>
  <c r="AA9" i="13" s="1"/>
  <c r="AQ7" i="13"/>
  <c r="AK7" i="13"/>
  <c r="AK37" i="13" s="1"/>
  <c r="AI7" i="13"/>
  <c r="AC7" i="13"/>
  <c r="AC37" i="13" s="1"/>
  <c r="AA7" i="13"/>
  <c r="U7" i="13"/>
  <c r="S7" i="13"/>
  <c r="M7" i="13"/>
  <c r="K7" i="13"/>
  <c r="I7" i="13"/>
  <c r="AO6" i="13"/>
  <c r="AO15" i="13" s="1"/>
  <c r="AM6" i="13"/>
  <c r="AM15" i="13" s="1"/>
  <c r="AG6" i="13"/>
  <c r="AG15" i="13" s="1"/>
  <c r="AE6" i="13"/>
  <c r="AE15" i="13" s="1"/>
  <c r="Y6" i="13"/>
  <c r="Y15" i="13" s="1"/>
  <c r="W6" i="13"/>
  <c r="W15" i="13" s="1"/>
  <c r="Q6" i="13"/>
  <c r="O6" i="13"/>
  <c r="O15" i="13" s="1"/>
  <c r="AP64" i="12"/>
  <c r="AM64" i="12"/>
  <c r="AH64" i="12"/>
  <c r="AE64" i="12"/>
  <c r="Z64" i="12"/>
  <c r="W64" i="12"/>
  <c r="R64" i="12"/>
  <c r="O64" i="12"/>
  <c r="AP63" i="12"/>
  <c r="AM63" i="12"/>
  <c r="AH63" i="12"/>
  <c r="AE63" i="12"/>
  <c r="Z63" i="12"/>
  <c r="W63" i="12"/>
  <c r="R63" i="12"/>
  <c r="O63" i="12"/>
  <c r="AP62" i="12"/>
  <c r="AM62" i="12"/>
  <c r="AH62" i="12"/>
  <c r="AE62" i="12"/>
  <c r="Z62" i="12"/>
  <c r="W62" i="12"/>
  <c r="R62" i="12"/>
  <c r="O62" i="12"/>
  <c r="AP61" i="12"/>
  <c r="AM61" i="12"/>
  <c r="AH61" i="12"/>
  <c r="AE61" i="12"/>
  <c r="Z61" i="12"/>
  <c r="W61" i="12"/>
  <c r="R61" i="12"/>
  <c r="O61" i="12"/>
  <c r="AP60" i="12"/>
  <c r="AM60" i="12"/>
  <c r="AH60" i="12"/>
  <c r="AE60" i="12"/>
  <c r="Z60" i="12"/>
  <c r="W60" i="12"/>
  <c r="R60" i="12"/>
  <c r="O60" i="12"/>
  <c r="AP59" i="12"/>
  <c r="AM59" i="12"/>
  <c r="AH59" i="12"/>
  <c r="AE59" i="12"/>
  <c r="Z59" i="12"/>
  <c r="W59" i="12"/>
  <c r="R59" i="12"/>
  <c r="O59" i="12"/>
  <c r="AK58" i="12"/>
  <c r="AE58" i="12"/>
  <c r="AE65" i="12" s="1"/>
  <c r="AC58" i="12"/>
  <c r="U58" i="12"/>
  <c r="O58" i="12"/>
  <c r="O65" i="12" s="1"/>
  <c r="M58" i="12"/>
  <c r="AP55" i="12"/>
  <c r="AM55" i="12"/>
  <c r="AH55" i="12"/>
  <c r="AE55" i="12"/>
  <c r="Z55" i="12"/>
  <c r="W55" i="12"/>
  <c r="R55" i="12"/>
  <c r="O55" i="12"/>
  <c r="AP54" i="12"/>
  <c r="AM54" i="12"/>
  <c r="AH54" i="12"/>
  <c r="AE54" i="12"/>
  <c r="Z54" i="12"/>
  <c r="W54" i="12"/>
  <c r="R54" i="12"/>
  <c r="O54" i="12"/>
  <c r="AP53" i="12"/>
  <c r="AM53" i="12"/>
  <c r="AH53" i="12"/>
  <c r="AE53" i="12"/>
  <c r="Z53" i="12"/>
  <c r="W53" i="12"/>
  <c r="R53" i="12"/>
  <c r="O53" i="12"/>
  <c r="AP52" i="12"/>
  <c r="AM52" i="12"/>
  <c r="AH52" i="12"/>
  <c r="AE52" i="12"/>
  <c r="Z52" i="12"/>
  <c r="W52" i="12"/>
  <c r="R52" i="12"/>
  <c r="O52" i="12"/>
  <c r="AP51" i="12"/>
  <c r="AM51" i="12"/>
  <c r="AH51" i="12"/>
  <c r="AE51" i="12"/>
  <c r="Z51" i="12"/>
  <c r="W51" i="12"/>
  <c r="R51" i="12"/>
  <c r="O51" i="12"/>
  <c r="AP50" i="12"/>
  <c r="AM50" i="12"/>
  <c r="AH50" i="12"/>
  <c r="AE50" i="12"/>
  <c r="Z50" i="12"/>
  <c r="W50" i="12"/>
  <c r="R50" i="12"/>
  <c r="O50" i="12"/>
  <c r="AK49" i="12"/>
  <c r="AE49" i="12"/>
  <c r="AE56" i="12" s="1"/>
  <c r="AC49" i="12"/>
  <c r="U49" i="12"/>
  <c r="O49" i="12"/>
  <c r="O56" i="12" s="1"/>
  <c r="M49" i="12"/>
  <c r="AP46" i="12"/>
  <c r="AM46" i="12"/>
  <c r="AH46" i="12"/>
  <c r="AE46" i="12"/>
  <c r="Z46" i="12"/>
  <c r="W46" i="12"/>
  <c r="R46" i="12"/>
  <c r="O46" i="12"/>
  <c r="AP45" i="12"/>
  <c r="AM45" i="12"/>
  <c r="AH45" i="12"/>
  <c r="AE45" i="12"/>
  <c r="Z45" i="12"/>
  <c r="W45" i="12"/>
  <c r="R45" i="12"/>
  <c r="O45" i="12"/>
  <c r="AP44" i="12"/>
  <c r="AM44" i="12"/>
  <c r="AH44" i="12"/>
  <c r="AE44" i="12"/>
  <c r="Z44" i="12"/>
  <c r="W44" i="12"/>
  <c r="R44" i="12"/>
  <c r="O44" i="12"/>
  <c r="AP43" i="12"/>
  <c r="AM43" i="12"/>
  <c r="AH43" i="12"/>
  <c r="AE43" i="12"/>
  <c r="Z43" i="12"/>
  <c r="W43" i="12"/>
  <c r="R43" i="12"/>
  <c r="O43" i="12"/>
  <c r="AP42" i="12"/>
  <c r="AM42" i="12"/>
  <c r="AH42" i="12"/>
  <c r="AE42" i="12"/>
  <c r="Z42" i="12"/>
  <c r="W42" i="12"/>
  <c r="R42" i="12"/>
  <c r="O42" i="12"/>
  <c r="AP41" i="12"/>
  <c r="AM41" i="12"/>
  <c r="AH41" i="12"/>
  <c r="AE41" i="12"/>
  <c r="Z41" i="12"/>
  <c r="W41" i="12"/>
  <c r="R41" i="12"/>
  <c r="O41" i="12"/>
  <c r="AK40" i="12"/>
  <c r="AE40" i="12"/>
  <c r="AE47" i="12" s="1"/>
  <c r="AC40" i="12"/>
  <c r="U40" i="12"/>
  <c r="O40" i="12"/>
  <c r="O47" i="12" s="1"/>
  <c r="M40" i="12"/>
  <c r="AP37" i="12"/>
  <c r="AM37" i="12"/>
  <c r="AH37" i="12"/>
  <c r="AE37" i="12"/>
  <c r="Z37" i="12"/>
  <c r="W37" i="12"/>
  <c r="R37" i="12"/>
  <c r="O37" i="12"/>
  <c r="AP36" i="12"/>
  <c r="AM36" i="12"/>
  <c r="AH36" i="12"/>
  <c r="AE36" i="12"/>
  <c r="Z36" i="12"/>
  <c r="W36" i="12"/>
  <c r="R36" i="12"/>
  <c r="O36" i="12"/>
  <c r="AP35" i="12"/>
  <c r="AM35" i="12"/>
  <c r="AH35" i="12"/>
  <c r="AE35" i="12"/>
  <c r="Z35" i="12"/>
  <c r="W35" i="12"/>
  <c r="R35" i="12"/>
  <c r="O35" i="12"/>
  <c r="AP34" i="12"/>
  <c r="AM34" i="12"/>
  <c r="AH34" i="12"/>
  <c r="AE34" i="12"/>
  <c r="Z34" i="12"/>
  <c r="W34" i="12"/>
  <c r="R34" i="12"/>
  <c r="O34" i="12"/>
  <c r="AP33" i="12"/>
  <c r="AM33" i="12"/>
  <c r="AH33" i="12"/>
  <c r="AE33" i="12"/>
  <c r="Z33" i="12"/>
  <c r="W33" i="12"/>
  <c r="R33" i="12"/>
  <c r="O33" i="12"/>
  <c r="AP32" i="12"/>
  <c r="AM32" i="12"/>
  <c r="AH32" i="12"/>
  <c r="AE32" i="12"/>
  <c r="Z32" i="12"/>
  <c r="W32" i="12"/>
  <c r="R32" i="12"/>
  <c r="O32" i="12"/>
  <c r="AK31" i="12"/>
  <c r="AE31" i="12"/>
  <c r="AC31" i="12"/>
  <c r="U31" i="12"/>
  <c r="O31" i="12"/>
  <c r="M31" i="12"/>
  <c r="AK15" i="12"/>
  <c r="AE15" i="12"/>
  <c r="AC15" i="12"/>
  <c r="U15" i="12"/>
  <c r="O15" i="12"/>
  <c r="M15" i="12"/>
  <c r="AK14" i="12"/>
  <c r="AC14" i="12"/>
  <c r="U14" i="12"/>
  <c r="M14" i="12"/>
  <c r="AO12" i="12"/>
  <c r="AP58" i="12" s="1"/>
  <c r="AP65" i="12" s="1"/>
  <c r="AM12" i="12"/>
  <c r="AM58" i="12" s="1"/>
  <c r="AM65" i="12" s="1"/>
  <c r="AG12" i="12"/>
  <c r="AH58" i="12" s="1"/>
  <c r="AH65" i="12" s="1"/>
  <c r="AE12" i="12"/>
  <c r="Y12" i="12"/>
  <c r="Z58" i="12" s="1"/>
  <c r="Z65" i="12" s="1"/>
  <c r="W12" i="12"/>
  <c r="W58" i="12" s="1"/>
  <c r="W65" i="12" s="1"/>
  <c r="Q12" i="12"/>
  <c r="R58" i="12" s="1"/>
  <c r="R65" i="12" s="1"/>
  <c r="O12" i="12"/>
  <c r="K12" i="12"/>
  <c r="I12" i="12"/>
  <c r="AO11" i="12"/>
  <c r="AP49" i="12" s="1"/>
  <c r="AP56" i="12" s="1"/>
  <c r="AM11" i="12"/>
  <c r="AM49" i="12" s="1"/>
  <c r="AM56" i="12" s="1"/>
  <c r="AG11" i="12"/>
  <c r="AH49" i="12" s="1"/>
  <c r="AH56" i="12" s="1"/>
  <c r="AE11" i="12"/>
  <c r="Y11" i="12"/>
  <c r="Z49" i="12" s="1"/>
  <c r="Z56" i="12" s="1"/>
  <c r="W11" i="12"/>
  <c r="W49" i="12" s="1"/>
  <c r="W56" i="12" s="1"/>
  <c r="Q11" i="12"/>
  <c r="R49" i="12" s="1"/>
  <c r="R56" i="12" s="1"/>
  <c r="O11" i="12"/>
  <c r="K11" i="12"/>
  <c r="I11" i="12"/>
  <c r="AO8" i="12"/>
  <c r="AP40" i="12" s="1"/>
  <c r="AP47" i="12" s="1"/>
  <c r="AM8" i="12"/>
  <c r="AM40" i="12" s="1"/>
  <c r="AM47" i="12" s="1"/>
  <c r="AG8" i="12"/>
  <c r="AH40" i="12" s="1"/>
  <c r="AH47" i="12" s="1"/>
  <c r="AE8" i="12"/>
  <c r="Y8" i="12"/>
  <c r="Z40" i="12" s="1"/>
  <c r="Z47" i="12" s="1"/>
  <c r="W8" i="12"/>
  <c r="W40" i="12" s="1"/>
  <c r="W47" i="12" s="1"/>
  <c r="Q8" i="12"/>
  <c r="R40" i="12" s="1"/>
  <c r="R47" i="12" s="1"/>
  <c r="O8" i="12"/>
  <c r="K8" i="12"/>
  <c r="I8" i="12"/>
  <c r="AO7" i="12"/>
  <c r="AP16" i="12" s="1"/>
  <c r="AP18" i="12" s="1"/>
  <c r="AM7" i="12"/>
  <c r="AM31" i="12" s="1"/>
  <c r="AG7" i="12"/>
  <c r="AE7" i="12"/>
  <c r="Y7" i="12"/>
  <c r="Z16" i="12" s="1"/>
  <c r="Z18" i="12" s="1"/>
  <c r="W7" i="12"/>
  <c r="W31" i="12" s="1"/>
  <c r="Q7" i="12"/>
  <c r="O7" i="12"/>
  <c r="K7" i="12"/>
  <c r="I7" i="12"/>
  <c r="M21" i="19" l="1"/>
  <c r="O6" i="19"/>
  <c r="W6" i="19"/>
  <c r="U21" i="19"/>
  <c r="AC21" i="19"/>
  <c r="AE6" i="19"/>
  <c r="AM6" i="19"/>
  <c r="AK21" i="19"/>
  <c r="S10" i="19"/>
  <c r="AA10" i="19"/>
  <c r="AI10" i="19"/>
  <c r="AQ10" i="19"/>
  <c r="R21" i="19"/>
  <c r="Q6" i="19"/>
  <c r="Q14" i="19" s="1"/>
  <c r="Z21" i="19"/>
  <c r="Y6" i="19"/>
  <c r="Y14" i="19" s="1"/>
  <c r="AH21" i="19"/>
  <c r="AG6" i="19"/>
  <c r="AG14" i="19" s="1"/>
  <c r="AP21" i="19"/>
  <c r="AO6" i="19"/>
  <c r="AO14" i="19" s="1"/>
  <c r="M15" i="19"/>
  <c r="AC15" i="19"/>
  <c r="M16" i="19"/>
  <c r="AC16" i="19"/>
  <c r="W43" i="19"/>
  <c r="W36" i="19"/>
  <c r="AM43" i="19"/>
  <c r="AM36" i="19"/>
  <c r="M33" i="19"/>
  <c r="U33" i="19"/>
  <c r="AC33" i="19"/>
  <c r="AK33" i="19"/>
  <c r="M34" i="19"/>
  <c r="M35" i="19"/>
  <c r="Z35" i="19"/>
  <c r="U35" i="19"/>
  <c r="AH35" i="19"/>
  <c r="AC35" i="19"/>
  <c r="AP35" i="19"/>
  <c r="AK35" i="19"/>
  <c r="R49" i="19"/>
  <c r="R48" i="19"/>
  <c r="R47" i="19"/>
  <c r="R46" i="19"/>
  <c r="M49" i="19"/>
  <c r="M48" i="19"/>
  <c r="M47" i="19"/>
  <c r="M46" i="19"/>
  <c r="Z49" i="19"/>
  <c r="Z48" i="19"/>
  <c r="Z47" i="19"/>
  <c r="Z46" i="19"/>
  <c r="U49" i="19"/>
  <c r="U48" i="19"/>
  <c r="U47" i="19"/>
  <c r="U46" i="19"/>
  <c r="AH49" i="19"/>
  <c r="AH48" i="19"/>
  <c r="AH47" i="19"/>
  <c r="AH46" i="19"/>
  <c r="AC49" i="19"/>
  <c r="AC48" i="19"/>
  <c r="AC47" i="19"/>
  <c r="AC46" i="19"/>
  <c r="AP49" i="19"/>
  <c r="AP48" i="19"/>
  <c r="AP47" i="19"/>
  <c r="AP46" i="19"/>
  <c r="AK49" i="19"/>
  <c r="AK48" i="19"/>
  <c r="AK47" i="19"/>
  <c r="AK46" i="19"/>
  <c r="R41" i="19"/>
  <c r="R40" i="19"/>
  <c r="R39" i="19"/>
  <c r="M41" i="19"/>
  <c r="M40" i="19"/>
  <c r="M39" i="19"/>
  <c r="Z41" i="19"/>
  <c r="Z40" i="19"/>
  <c r="Z39" i="19"/>
  <c r="U41" i="19"/>
  <c r="U40" i="19"/>
  <c r="U39" i="19"/>
  <c r="AH41" i="19"/>
  <c r="AH40" i="19"/>
  <c r="AH39" i="19"/>
  <c r="AC41" i="19"/>
  <c r="AC40" i="19"/>
  <c r="AC39" i="19"/>
  <c r="AP41" i="19"/>
  <c r="AP40" i="19"/>
  <c r="AP39" i="19"/>
  <c r="AK41" i="19"/>
  <c r="AK40" i="19"/>
  <c r="AK39" i="19"/>
  <c r="R58" i="19"/>
  <c r="R57" i="19"/>
  <c r="R56" i="19"/>
  <c r="R55" i="19"/>
  <c r="R54" i="19"/>
  <c r="R53" i="19"/>
  <c r="M58" i="19"/>
  <c r="M57" i="19"/>
  <c r="M56" i="19"/>
  <c r="M55" i="19"/>
  <c r="M54" i="19"/>
  <c r="M53" i="19"/>
  <c r="Z58" i="19"/>
  <c r="Z57" i="19"/>
  <c r="Z56" i="19"/>
  <c r="Z55" i="19"/>
  <c r="Z54" i="19"/>
  <c r="Z53" i="19"/>
  <c r="U58" i="19"/>
  <c r="U57" i="19"/>
  <c r="U56" i="19"/>
  <c r="U55" i="19"/>
  <c r="U54" i="19"/>
  <c r="U53" i="19"/>
  <c r="AH58" i="19"/>
  <c r="AH57" i="19"/>
  <c r="AH56" i="19"/>
  <c r="AH55" i="19"/>
  <c r="AH54" i="19"/>
  <c r="AH53" i="19"/>
  <c r="AC58" i="19"/>
  <c r="AC57" i="19"/>
  <c r="AC56" i="19"/>
  <c r="AC55" i="19"/>
  <c r="AC54" i="19"/>
  <c r="AC53" i="19"/>
  <c r="AP58" i="19"/>
  <c r="AP57" i="19"/>
  <c r="AP56" i="19"/>
  <c r="AP55" i="19"/>
  <c r="AP54" i="19"/>
  <c r="AP53" i="19"/>
  <c r="AK58" i="19"/>
  <c r="AK57" i="19"/>
  <c r="AK56" i="19"/>
  <c r="AK55" i="19"/>
  <c r="AK54" i="19"/>
  <c r="AK53" i="19"/>
  <c r="U15" i="19"/>
  <c r="AK15" i="19"/>
  <c r="U16" i="19"/>
  <c r="AK16" i="19"/>
  <c r="O43" i="19"/>
  <c r="O36" i="19"/>
  <c r="AE43" i="19"/>
  <c r="AE36" i="19"/>
  <c r="R33" i="19"/>
  <c r="R43" i="19" s="1"/>
  <c r="Z33" i="19"/>
  <c r="Z36" i="19" s="1"/>
  <c r="AH33" i="19"/>
  <c r="AH43" i="19" s="1"/>
  <c r="AP33" i="19"/>
  <c r="AP36" i="19" s="1"/>
  <c r="R34" i="19"/>
  <c r="Z34" i="19"/>
  <c r="Z43" i="19" s="1"/>
  <c r="AH34" i="19"/>
  <c r="AP34" i="19"/>
  <c r="AP43" i="19" s="1"/>
  <c r="R42" i="19"/>
  <c r="Z42" i="19"/>
  <c r="AH42" i="19"/>
  <c r="AP42" i="19"/>
  <c r="R60" i="19"/>
  <c r="Z60" i="19"/>
  <c r="AH60" i="19"/>
  <c r="AP60" i="19"/>
  <c r="R59" i="19"/>
  <c r="Z59" i="19"/>
  <c r="AH59" i="19"/>
  <c r="AP59" i="19"/>
  <c r="O50" i="19"/>
  <c r="W50" i="19"/>
  <c r="AE50" i="19"/>
  <c r="AM50" i="19"/>
  <c r="R50" i="19"/>
  <c r="Z50" i="19"/>
  <c r="AH50" i="19"/>
  <c r="AP50" i="19"/>
  <c r="O50" i="18"/>
  <c r="O41" i="18"/>
  <c r="Z18" i="18"/>
  <c r="Y6" i="18"/>
  <c r="AE50" i="18"/>
  <c r="AE41" i="18"/>
  <c r="AP18" i="18"/>
  <c r="AO6" i="18"/>
  <c r="R50" i="18"/>
  <c r="R41" i="18"/>
  <c r="Z50" i="18"/>
  <c r="Z41" i="18"/>
  <c r="AH50" i="18"/>
  <c r="AH41" i="18"/>
  <c r="AP50" i="18"/>
  <c r="AP41" i="18"/>
  <c r="Q13" i="18"/>
  <c r="W13" i="18"/>
  <c r="AG13" i="18"/>
  <c r="AM13" i="18"/>
  <c r="M14" i="18"/>
  <c r="M16" i="18" s="1"/>
  <c r="U14" i="18"/>
  <c r="U16" i="18" s="1"/>
  <c r="AC14" i="18"/>
  <c r="AC16" i="18" s="1"/>
  <c r="AK14" i="18"/>
  <c r="AK16" i="18" s="1"/>
  <c r="M15" i="18"/>
  <c r="M17" i="18" s="1"/>
  <c r="O9" i="18" s="1"/>
  <c r="O33" i="18" s="1"/>
  <c r="O35" i="18" s="1"/>
  <c r="U15" i="18"/>
  <c r="U17" i="18" s="1"/>
  <c r="W9" i="18" s="1"/>
  <c r="W33" i="18" s="1"/>
  <c r="W35" i="18" s="1"/>
  <c r="AC15" i="18"/>
  <c r="AC17" i="18" s="1"/>
  <c r="AE9" i="18" s="1"/>
  <c r="AE33" i="18" s="1"/>
  <c r="AE35" i="18" s="1"/>
  <c r="AK15" i="18"/>
  <c r="AK17" i="18" s="1"/>
  <c r="AM9" i="18" s="1"/>
  <c r="AM33" i="18" s="1"/>
  <c r="AM35" i="18" s="1"/>
  <c r="W38" i="18"/>
  <c r="AM38" i="18"/>
  <c r="W43" i="18"/>
  <c r="W49" i="18" s="1"/>
  <c r="AM43" i="18"/>
  <c r="AM49" i="18" s="1"/>
  <c r="O13" i="18"/>
  <c r="Y13" i="18"/>
  <c r="AE13" i="18"/>
  <c r="AO13" i="18"/>
  <c r="R14" i="18"/>
  <c r="R16" i="18" s="1"/>
  <c r="AH14" i="18"/>
  <c r="AH16" i="18" s="1"/>
  <c r="R15" i="18"/>
  <c r="R17" i="18" s="1"/>
  <c r="Q9" i="18" s="1"/>
  <c r="R33" i="18" s="1"/>
  <c r="R35" i="18" s="1"/>
  <c r="AH15" i="18"/>
  <c r="AH17" i="18" s="1"/>
  <c r="AG9" i="18" s="1"/>
  <c r="AH33" i="18" s="1"/>
  <c r="AH35" i="18" s="1"/>
  <c r="O6" i="17"/>
  <c r="M33" i="17"/>
  <c r="W6" i="17"/>
  <c r="U33" i="17"/>
  <c r="AE6" i="17"/>
  <c r="AC33" i="17"/>
  <c r="AM6" i="17"/>
  <c r="AK33" i="17"/>
  <c r="O57" i="17"/>
  <c r="S10" i="17"/>
  <c r="M10" i="17"/>
  <c r="M57" i="17" s="1"/>
  <c r="W57" i="17"/>
  <c r="AA10" i="17"/>
  <c r="U10" i="17"/>
  <c r="U57" i="17" s="1"/>
  <c r="AI10" i="17"/>
  <c r="AE57" i="17"/>
  <c r="AC10" i="17"/>
  <c r="AC57" i="17" s="1"/>
  <c r="AM57" i="17"/>
  <c r="AQ10" i="17"/>
  <c r="AK10" i="17"/>
  <c r="AK57" i="17" s="1"/>
  <c r="O51" i="17"/>
  <c r="S14" i="17"/>
  <c r="M14" i="17"/>
  <c r="M51" i="17" s="1"/>
  <c r="AA14" i="17"/>
  <c r="W51" i="17"/>
  <c r="U14" i="17"/>
  <c r="U51" i="17" s="1"/>
  <c r="AE51" i="17"/>
  <c r="AI14" i="17"/>
  <c r="AC14" i="17"/>
  <c r="AC51" i="17" s="1"/>
  <c r="AQ14" i="17"/>
  <c r="AM51" i="17"/>
  <c r="AK14" i="17"/>
  <c r="AK51" i="17" s="1"/>
  <c r="O58" i="17"/>
  <c r="S18" i="17"/>
  <c r="M18" i="17"/>
  <c r="M58" i="17" s="1"/>
  <c r="W58" i="17"/>
  <c r="AA18" i="17"/>
  <c r="U18" i="17"/>
  <c r="U58" i="17" s="1"/>
  <c r="AI18" i="17"/>
  <c r="AE58" i="17"/>
  <c r="AC18" i="17"/>
  <c r="AC58" i="17" s="1"/>
  <c r="AM58" i="17"/>
  <c r="AQ18" i="17"/>
  <c r="AK18" i="17"/>
  <c r="AK58" i="17" s="1"/>
  <c r="R33" i="17"/>
  <c r="Q6" i="17"/>
  <c r="Z33" i="17"/>
  <c r="Y6" i="17"/>
  <c r="AH33" i="17"/>
  <c r="AG6" i="17"/>
  <c r="AP33" i="17"/>
  <c r="AO6" i="17"/>
  <c r="M23" i="17"/>
  <c r="AC23" i="17"/>
  <c r="M24" i="17"/>
  <c r="AC24" i="17"/>
  <c r="AE89" i="17"/>
  <c r="AE69" i="17"/>
  <c r="AK64" i="17"/>
  <c r="Z69" i="17"/>
  <c r="AP69" i="17"/>
  <c r="AK91" i="17"/>
  <c r="AP98" i="17"/>
  <c r="AE98" i="17"/>
  <c r="M97" i="17"/>
  <c r="M96" i="17"/>
  <c r="M95" i="17"/>
  <c r="M94" i="17"/>
  <c r="M93" i="17"/>
  <c r="U97" i="17"/>
  <c r="U96" i="17"/>
  <c r="U95" i="17"/>
  <c r="U94" i="17"/>
  <c r="U93" i="17"/>
  <c r="AC97" i="17"/>
  <c r="AC96" i="17"/>
  <c r="AC95" i="17"/>
  <c r="AC94" i="17"/>
  <c r="AC93" i="17"/>
  <c r="AK97" i="17"/>
  <c r="AK96" i="17"/>
  <c r="AK95" i="17"/>
  <c r="AK94" i="17"/>
  <c r="AK93" i="17"/>
  <c r="R106" i="17"/>
  <c r="R105" i="17"/>
  <c r="R104" i="17"/>
  <c r="R103" i="17"/>
  <c r="R102" i="17"/>
  <c r="R107" i="17" s="1"/>
  <c r="Z106" i="17"/>
  <c r="Z105" i="17"/>
  <c r="Z104" i="17"/>
  <c r="Z103" i="17"/>
  <c r="Z102" i="17"/>
  <c r="U106" i="17"/>
  <c r="U105" i="17"/>
  <c r="U104" i="17"/>
  <c r="U103" i="17"/>
  <c r="U102" i="17"/>
  <c r="AH106" i="17"/>
  <c r="AH105" i="17"/>
  <c r="AH104" i="17"/>
  <c r="AH103" i="17"/>
  <c r="AH107" i="17" s="1"/>
  <c r="AH102" i="17"/>
  <c r="AP106" i="17"/>
  <c r="AP105" i="17"/>
  <c r="AP104" i="17"/>
  <c r="AP103" i="17"/>
  <c r="AP102" i="17"/>
  <c r="AP126" i="17" s="1"/>
  <c r="AK106" i="17"/>
  <c r="AK105" i="17"/>
  <c r="AK104" i="17"/>
  <c r="AK103" i="17"/>
  <c r="AK102" i="17"/>
  <c r="R114" i="17"/>
  <c r="R113" i="17"/>
  <c r="R112" i="17"/>
  <c r="R115" i="17" s="1"/>
  <c r="R111" i="17"/>
  <c r="Z114" i="17"/>
  <c r="Z113" i="17"/>
  <c r="Z112" i="17"/>
  <c r="Z111" i="17"/>
  <c r="Z115" i="17" s="1"/>
  <c r="U114" i="17"/>
  <c r="U113" i="17"/>
  <c r="U112" i="17"/>
  <c r="U111" i="17"/>
  <c r="AH114" i="17"/>
  <c r="AH113" i="17"/>
  <c r="AH112" i="17"/>
  <c r="AH115" i="17" s="1"/>
  <c r="AH111" i="17"/>
  <c r="AP114" i="17"/>
  <c r="AP113" i="17"/>
  <c r="AP112" i="17"/>
  <c r="AP111" i="17"/>
  <c r="AK114" i="17"/>
  <c r="AK113" i="17"/>
  <c r="AK112" i="17"/>
  <c r="AK111" i="17"/>
  <c r="R124" i="17"/>
  <c r="R123" i="17"/>
  <c r="R122" i="17"/>
  <c r="R121" i="17"/>
  <c r="R120" i="17"/>
  <c r="R119" i="17"/>
  <c r="Z124" i="17"/>
  <c r="Z123" i="17"/>
  <c r="Z122" i="17"/>
  <c r="Z121" i="17"/>
  <c r="Z120" i="17"/>
  <c r="Z125" i="17" s="1"/>
  <c r="Z119" i="17"/>
  <c r="U124" i="17"/>
  <c r="U123" i="17"/>
  <c r="U122" i="17"/>
  <c r="U121" i="17"/>
  <c r="U120" i="17"/>
  <c r="U119" i="17"/>
  <c r="AH124" i="17"/>
  <c r="AH123" i="17"/>
  <c r="AH122" i="17"/>
  <c r="AH121" i="17"/>
  <c r="AH120" i="17"/>
  <c r="AH125" i="17" s="1"/>
  <c r="AH119" i="17"/>
  <c r="AP124" i="17"/>
  <c r="AP123" i="17"/>
  <c r="AP122" i="17"/>
  <c r="AP121" i="17"/>
  <c r="AP120" i="17"/>
  <c r="AP119" i="17"/>
  <c r="AK124" i="17"/>
  <c r="AK123" i="17"/>
  <c r="AK122" i="17"/>
  <c r="AK121" i="17"/>
  <c r="AK120" i="17"/>
  <c r="AK119" i="17"/>
  <c r="M68" i="17"/>
  <c r="M67" i="17"/>
  <c r="M66" i="17"/>
  <c r="U68" i="17"/>
  <c r="U67" i="17"/>
  <c r="U66" i="17"/>
  <c r="AC68" i="17"/>
  <c r="AC67" i="17"/>
  <c r="AC66" i="17"/>
  <c r="AK68" i="17"/>
  <c r="AK67" i="17"/>
  <c r="AK66" i="17"/>
  <c r="M74" i="17"/>
  <c r="M73" i="17"/>
  <c r="U74" i="17"/>
  <c r="U73" i="17"/>
  <c r="AC74" i="17"/>
  <c r="AC73" i="17"/>
  <c r="AK74" i="17"/>
  <c r="AK73" i="17"/>
  <c r="M81" i="17"/>
  <c r="M80" i="17"/>
  <c r="M79" i="17"/>
  <c r="U81" i="17"/>
  <c r="U80" i="17"/>
  <c r="U79" i="17"/>
  <c r="AC81" i="17"/>
  <c r="AC80" i="17"/>
  <c r="AC79" i="17"/>
  <c r="AK81" i="17"/>
  <c r="AK80" i="17"/>
  <c r="AK79" i="17"/>
  <c r="M87" i="17"/>
  <c r="M86" i="17"/>
  <c r="U87" i="17"/>
  <c r="U86" i="17"/>
  <c r="AC87" i="17"/>
  <c r="AC86" i="17"/>
  <c r="AK87" i="17"/>
  <c r="AK86" i="17"/>
  <c r="U23" i="17"/>
  <c r="U24" i="17"/>
  <c r="O89" i="17"/>
  <c r="O69" i="17"/>
  <c r="R66" i="17"/>
  <c r="AH66" i="17"/>
  <c r="R67" i="17"/>
  <c r="AH67" i="17"/>
  <c r="R68" i="17"/>
  <c r="AH68" i="17"/>
  <c r="R73" i="17"/>
  <c r="AH73" i="17"/>
  <c r="R74" i="17"/>
  <c r="AH74" i="17"/>
  <c r="R79" i="17"/>
  <c r="AH79" i="17"/>
  <c r="R80" i="17"/>
  <c r="AH80" i="17"/>
  <c r="R81" i="17"/>
  <c r="AH81" i="17"/>
  <c r="R86" i="17"/>
  <c r="AH86" i="17"/>
  <c r="R87" i="17"/>
  <c r="AH87" i="17"/>
  <c r="Z126" i="17"/>
  <c r="Z98" i="17"/>
  <c r="AM126" i="17"/>
  <c r="R93" i="17"/>
  <c r="AH93" i="17"/>
  <c r="AH126" i="17" s="1"/>
  <c r="R94" i="17"/>
  <c r="AH94" i="17"/>
  <c r="R95" i="17"/>
  <c r="AH95" i="17"/>
  <c r="R96" i="17"/>
  <c r="AH96" i="17"/>
  <c r="R97" i="17"/>
  <c r="AH97" i="17"/>
  <c r="Z107" i="17"/>
  <c r="AC102" i="17"/>
  <c r="AC103" i="17"/>
  <c r="AC104" i="17"/>
  <c r="AC105" i="17"/>
  <c r="AC106" i="17"/>
  <c r="M111" i="17"/>
  <c r="M112" i="17"/>
  <c r="M113" i="17"/>
  <c r="M114" i="17"/>
  <c r="R125" i="17"/>
  <c r="AC119" i="17"/>
  <c r="AC120" i="17"/>
  <c r="AC121" i="17"/>
  <c r="AC122" i="17"/>
  <c r="AC123" i="17"/>
  <c r="AC124" i="17"/>
  <c r="W69" i="17"/>
  <c r="AM69" i="17"/>
  <c r="R126" i="17"/>
  <c r="AH98" i="17"/>
  <c r="W98" i="17"/>
  <c r="AM98" i="17"/>
  <c r="AP107" i="17"/>
  <c r="AP115" i="17"/>
  <c r="AP125" i="17"/>
  <c r="O6" i="16"/>
  <c r="W51" i="16"/>
  <c r="W37" i="16"/>
  <c r="AE6" i="16"/>
  <c r="AM51" i="16"/>
  <c r="AM37" i="16"/>
  <c r="AE51" i="16"/>
  <c r="R18" i="16"/>
  <c r="Q6" i="16"/>
  <c r="Q12" i="16" s="1"/>
  <c r="Z51" i="16"/>
  <c r="Z37" i="16"/>
  <c r="AH18" i="16"/>
  <c r="AG6" i="16"/>
  <c r="AG12" i="16" s="1"/>
  <c r="AP51" i="16"/>
  <c r="AP37" i="16"/>
  <c r="AO13" i="16"/>
  <c r="AP15" i="16"/>
  <c r="AP17" i="16" s="1"/>
  <c r="AO9" i="16" s="1"/>
  <c r="Q13" i="16"/>
  <c r="W13" i="16"/>
  <c r="AG13" i="16"/>
  <c r="AM13" i="16"/>
  <c r="U14" i="16"/>
  <c r="U16" i="16" s="1"/>
  <c r="AK14" i="16"/>
  <c r="AK16" i="16" s="1"/>
  <c r="M15" i="16"/>
  <c r="M17" i="16" s="1"/>
  <c r="O9" i="16" s="1"/>
  <c r="S9" i="16" s="1"/>
  <c r="U15" i="16"/>
  <c r="U17" i="16" s="1"/>
  <c r="W9" i="16" s="1"/>
  <c r="AC15" i="16"/>
  <c r="AC17" i="16" s="1"/>
  <c r="AE9" i="16" s="1"/>
  <c r="AI9" i="16" s="1"/>
  <c r="AK15" i="16"/>
  <c r="AK17" i="16" s="1"/>
  <c r="AM9" i="16" s="1"/>
  <c r="AQ9" i="16" s="1"/>
  <c r="R27" i="16"/>
  <c r="AH27" i="16"/>
  <c r="O37" i="16"/>
  <c r="AE37" i="16"/>
  <c r="R39" i="16"/>
  <c r="R50" i="16" s="1"/>
  <c r="AH39" i="16"/>
  <c r="AH50" i="16" s="1"/>
  <c r="Y13" i="16"/>
  <c r="Z14" i="16"/>
  <c r="Z16" i="16" s="1"/>
  <c r="AP14" i="16"/>
  <c r="AP16" i="16" s="1"/>
  <c r="Z15" i="16"/>
  <c r="Z17" i="16" s="1"/>
  <c r="Y9" i="16" s="1"/>
  <c r="M18" i="15"/>
  <c r="O11" i="15"/>
  <c r="W11" i="15"/>
  <c r="U18" i="15"/>
  <c r="AC18" i="15"/>
  <c r="AE11" i="15"/>
  <c r="AM11" i="15"/>
  <c r="AK18" i="15"/>
  <c r="R18" i="15"/>
  <c r="Q11" i="15"/>
  <c r="Q14" i="15" s="1"/>
  <c r="Z18" i="15"/>
  <c r="Y11" i="15"/>
  <c r="Y14" i="15" s="1"/>
  <c r="AH18" i="15"/>
  <c r="AG11" i="15"/>
  <c r="AG14" i="15" s="1"/>
  <c r="AP18" i="15"/>
  <c r="AO11" i="15"/>
  <c r="AO14" i="15" s="1"/>
  <c r="M15" i="15"/>
  <c r="AC15" i="15"/>
  <c r="M30" i="15"/>
  <c r="U30" i="15"/>
  <c r="AC30" i="15"/>
  <c r="AK30" i="15"/>
  <c r="M31" i="15"/>
  <c r="U31" i="15"/>
  <c r="AC31" i="15"/>
  <c r="AK31" i="15"/>
  <c r="M32" i="15"/>
  <c r="U32" i="15"/>
  <c r="AC32" i="15"/>
  <c r="AK32" i="15"/>
  <c r="O33" i="15"/>
  <c r="W33" i="15"/>
  <c r="AE33" i="15"/>
  <c r="AM33" i="15"/>
  <c r="M38" i="15"/>
  <c r="U38" i="15"/>
  <c r="AC38" i="15"/>
  <c r="AK38" i="15"/>
  <c r="M39" i="15"/>
  <c r="U39" i="15"/>
  <c r="AC39" i="15"/>
  <c r="AK39" i="15"/>
  <c r="M40" i="15"/>
  <c r="U40" i="15"/>
  <c r="AC40" i="15"/>
  <c r="AK40" i="15"/>
  <c r="M41" i="15"/>
  <c r="U41" i="15"/>
  <c r="AC41" i="15"/>
  <c r="AK41" i="15"/>
  <c r="U15" i="15"/>
  <c r="AK15" i="15"/>
  <c r="R30" i="15"/>
  <c r="R43" i="15" s="1"/>
  <c r="Z30" i="15"/>
  <c r="Z43" i="15" s="1"/>
  <c r="AH30" i="15"/>
  <c r="AH43" i="15" s="1"/>
  <c r="AP30" i="15"/>
  <c r="AP43" i="15" s="1"/>
  <c r="R31" i="15"/>
  <c r="Z31" i="15"/>
  <c r="AH31" i="15"/>
  <c r="AP31" i="15"/>
  <c r="R32" i="15"/>
  <c r="Z32" i="15"/>
  <c r="AH32" i="15"/>
  <c r="AP32" i="15"/>
  <c r="R33" i="15"/>
  <c r="Z33" i="15"/>
  <c r="AH33" i="15"/>
  <c r="AP33" i="15"/>
  <c r="R38" i="15"/>
  <c r="R42" i="15" s="1"/>
  <c r="Z38" i="15"/>
  <c r="Z42" i="15" s="1"/>
  <c r="AH38" i="15"/>
  <c r="AH42" i="15" s="1"/>
  <c r="AP38" i="15"/>
  <c r="AP42" i="15" s="1"/>
  <c r="R39" i="15"/>
  <c r="Z39" i="15"/>
  <c r="AH39" i="15"/>
  <c r="AP39" i="15"/>
  <c r="R40" i="15"/>
  <c r="Z40" i="15"/>
  <c r="AH40" i="15"/>
  <c r="AP40" i="15"/>
  <c r="O49" i="14"/>
  <c r="S6" i="14"/>
  <c r="W36" i="14"/>
  <c r="W15" i="14"/>
  <c r="AA6" i="14"/>
  <c r="AE49" i="14"/>
  <c r="AI6" i="14"/>
  <c r="AM36" i="14"/>
  <c r="AM15" i="14"/>
  <c r="AQ6" i="14"/>
  <c r="S9" i="14"/>
  <c r="AA9" i="14"/>
  <c r="AI9" i="14"/>
  <c r="O37" i="14"/>
  <c r="O42" i="14" s="1"/>
  <c r="M12" i="14"/>
  <c r="M37" i="14" s="1"/>
  <c r="W37" i="14"/>
  <c r="U12" i="14"/>
  <c r="U37" i="14" s="1"/>
  <c r="AE37" i="14"/>
  <c r="AE42" i="14" s="1"/>
  <c r="AC12" i="14"/>
  <c r="AC37" i="14" s="1"/>
  <c r="AM37" i="14"/>
  <c r="AK12" i="14"/>
  <c r="AK37" i="14" s="1"/>
  <c r="O15" i="14"/>
  <c r="Y15" i="14"/>
  <c r="U16" i="14"/>
  <c r="M36" i="14"/>
  <c r="M15" i="14"/>
  <c r="R36" i="14"/>
  <c r="Q15" i="14"/>
  <c r="Z49" i="14"/>
  <c r="Z42" i="14"/>
  <c r="AC36" i="14"/>
  <c r="AC15" i="14"/>
  <c r="AH36" i="14"/>
  <c r="AG15" i="14"/>
  <c r="AP49" i="14"/>
  <c r="AP42" i="14"/>
  <c r="M51" i="14"/>
  <c r="M16" i="14"/>
  <c r="AC51" i="14"/>
  <c r="AC16" i="14"/>
  <c r="AE15" i="14"/>
  <c r="AO15" i="14"/>
  <c r="AK16" i="14"/>
  <c r="O65" i="14"/>
  <c r="W65" i="14"/>
  <c r="AE65" i="14"/>
  <c r="AM65" i="14"/>
  <c r="Z65" i="14"/>
  <c r="AP65" i="14"/>
  <c r="S6" i="13"/>
  <c r="AI6" i="13"/>
  <c r="M37" i="13"/>
  <c r="M16" i="13"/>
  <c r="U37" i="13"/>
  <c r="U16" i="13"/>
  <c r="S9" i="13"/>
  <c r="AI9" i="13"/>
  <c r="S12" i="13"/>
  <c r="AA12" i="13"/>
  <c r="AI12" i="13"/>
  <c r="Q15" i="13"/>
  <c r="AA6" i="13"/>
  <c r="AQ6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H50" i="13"/>
  <c r="AH49" i="13"/>
  <c r="AH48" i="13"/>
  <c r="AH47" i="13"/>
  <c r="AH46" i="13"/>
  <c r="AH45" i="13"/>
  <c r="AH44" i="13"/>
  <c r="AH43" i="13"/>
  <c r="AH42" i="13"/>
  <c r="AH41" i="13"/>
  <c r="AH40" i="13"/>
  <c r="AH39" i="13"/>
  <c r="AP50" i="13"/>
  <c r="AK50" i="13"/>
  <c r="AK49" i="13"/>
  <c r="AK48" i="13"/>
  <c r="AK47" i="13"/>
  <c r="AK46" i="13"/>
  <c r="AK45" i="13"/>
  <c r="AK44" i="13"/>
  <c r="AK43" i="13"/>
  <c r="AK42" i="13"/>
  <c r="AK41" i="13"/>
  <c r="AK40" i="13"/>
  <c r="AK39" i="13"/>
  <c r="AP49" i="13"/>
  <c r="AP48" i="13"/>
  <c r="AP47" i="13"/>
  <c r="AP46" i="13"/>
  <c r="AP45" i="13"/>
  <c r="AP44" i="13"/>
  <c r="AP43" i="13"/>
  <c r="AP42" i="13"/>
  <c r="AP41" i="13"/>
  <c r="AP40" i="13"/>
  <c r="AP39" i="13"/>
  <c r="M74" i="13"/>
  <c r="R73" i="13"/>
  <c r="M72" i="13"/>
  <c r="R74" i="13"/>
  <c r="M73" i="13"/>
  <c r="R72" i="13"/>
  <c r="U74" i="13"/>
  <c r="Z73" i="13"/>
  <c r="U72" i="13"/>
  <c r="Z74" i="13"/>
  <c r="U73" i="13"/>
  <c r="Z72" i="13"/>
  <c r="AC74" i="13"/>
  <c r="AH73" i="13"/>
  <c r="AC72" i="13"/>
  <c r="AH74" i="13"/>
  <c r="AC73" i="13"/>
  <c r="AH72" i="13"/>
  <c r="AK16" i="13"/>
  <c r="O51" i="13"/>
  <c r="O76" i="13"/>
  <c r="Z51" i="13"/>
  <c r="AE51" i="13"/>
  <c r="AE76" i="13"/>
  <c r="AP51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76" i="13" s="1"/>
  <c r="AC68" i="13"/>
  <c r="AC67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H68" i="13"/>
  <c r="AH67" i="13"/>
  <c r="AH66" i="13"/>
  <c r="AH65" i="13"/>
  <c r="AH64" i="13"/>
  <c r="AH63" i="13"/>
  <c r="AH62" i="13"/>
  <c r="AH61" i="13"/>
  <c r="AH60" i="13"/>
  <c r="AH59" i="13"/>
  <c r="AH58" i="13"/>
  <c r="AH57" i="13"/>
  <c r="AH56" i="13"/>
  <c r="AH55" i="13"/>
  <c r="AK68" i="13"/>
  <c r="AK67" i="13"/>
  <c r="AK66" i="13"/>
  <c r="AK65" i="13"/>
  <c r="AK64" i="13"/>
  <c r="AK63" i="13"/>
  <c r="AK62" i="13"/>
  <c r="AK61" i="13"/>
  <c r="AK60" i="13"/>
  <c r="AK59" i="13"/>
  <c r="AK58" i="13"/>
  <c r="AK57" i="13"/>
  <c r="AK56" i="13"/>
  <c r="AK55" i="13"/>
  <c r="AP68" i="13"/>
  <c r="AP67" i="13"/>
  <c r="AP66" i="13"/>
  <c r="AP65" i="13"/>
  <c r="AP64" i="13"/>
  <c r="AP63" i="13"/>
  <c r="AP62" i="13"/>
  <c r="AP61" i="13"/>
  <c r="AP60" i="13"/>
  <c r="AP59" i="13"/>
  <c r="AP58" i="13"/>
  <c r="AP57" i="13"/>
  <c r="AP56" i="13"/>
  <c r="AP55" i="13"/>
  <c r="AP76" i="13" s="1"/>
  <c r="AC16" i="13"/>
  <c r="R76" i="13"/>
  <c r="R51" i="13"/>
  <c r="W51" i="13"/>
  <c r="W76" i="13"/>
  <c r="AH76" i="13"/>
  <c r="AH51" i="13"/>
  <c r="AM51" i="13"/>
  <c r="AM76" i="13"/>
  <c r="R69" i="13"/>
  <c r="Z69" i="13"/>
  <c r="AH69" i="13"/>
  <c r="R75" i="13"/>
  <c r="Z75" i="13"/>
  <c r="AH75" i="13"/>
  <c r="Y6" i="12"/>
  <c r="AO6" i="12"/>
  <c r="Y15" i="12"/>
  <c r="AO15" i="12"/>
  <c r="AP17" i="12"/>
  <c r="AP19" i="12" s="1"/>
  <c r="AO10" i="12" s="1"/>
  <c r="O66" i="12"/>
  <c r="O38" i="12"/>
  <c r="Z31" i="12"/>
  <c r="AE66" i="12"/>
  <c r="AE38" i="12"/>
  <c r="AP31" i="12"/>
  <c r="R31" i="12"/>
  <c r="Q15" i="12"/>
  <c r="AH31" i="12"/>
  <c r="AG15" i="12"/>
  <c r="Z17" i="12"/>
  <c r="Z19" i="12" s="1"/>
  <c r="Y10" i="12" s="1"/>
  <c r="M16" i="12"/>
  <c r="M18" i="12" s="1"/>
  <c r="W66" i="12"/>
  <c r="W38" i="12"/>
  <c r="AC16" i="12"/>
  <c r="AC18" i="12" s="1"/>
  <c r="AM66" i="12"/>
  <c r="AM38" i="12"/>
  <c r="M17" i="12"/>
  <c r="M19" i="12" s="1"/>
  <c r="O10" i="12" s="1"/>
  <c r="AC17" i="12"/>
  <c r="AC19" i="12" s="1"/>
  <c r="AE10" i="12" s="1"/>
  <c r="R16" i="12"/>
  <c r="R18" i="12" s="1"/>
  <c r="AH16" i="12"/>
  <c r="AH18" i="12" s="1"/>
  <c r="R17" i="12"/>
  <c r="R19" i="12" s="1"/>
  <c r="Q10" i="12" s="1"/>
  <c r="AH17" i="12"/>
  <c r="AH19" i="12" s="1"/>
  <c r="AG10" i="12" s="1"/>
  <c r="W15" i="12"/>
  <c r="AM15" i="12"/>
  <c r="U16" i="12"/>
  <c r="U18" i="12" s="1"/>
  <c r="AK16" i="12"/>
  <c r="AK18" i="12" s="1"/>
  <c r="U17" i="12"/>
  <c r="U19" i="12" s="1"/>
  <c r="W10" i="12" s="1"/>
  <c r="AA10" i="12" s="1"/>
  <c r="AK17" i="12"/>
  <c r="AK19" i="12" s="1"/>
  <c r="AM10" i="12" s="1"/>
  <c r="AQ10" i="12" s="1"/>
  <c r="AH36" i="19" l="1"/>
  <c r="R36" i="19"/>
  <c r="AE14" i="19"/>
  <c r="AI6" i="19"/>
  <c r="O14" i="19"/>
  <c r="S6" i="19"/>
  <c r="AQ6" i="19"/>
  <c r="AM14" i="19"/>
  <c r="AA6" i="19"/>
  <c r="W14" i="19"/>
  <c r="AH18" i="18"/>
  <c r="AG6" i="18"/>
  <c r="AM50" i="18"/>
  <c r="AM41" i="18"/>
  <c r="AK18" i="18"/>
  <c r="AM6" i="18"/>
  <c r="U18" i="18"/>
  <c r="W6" i="18"/>
  <c r="AP29" i="18"/>
  <c r="AO12" i="18"/>
  <c r="Z29" i="18"/>
  <c r="Y12" i="18"/>
  <c r="R18" i="18"/>
  <c r="Q6" i="18"/>
  <c r="W50" i="18"/>
  <c r="W41" i="18"/>
  <c r="AC18" i="18"/>
  <c r="AE6" i="18"/>
  <c r="M18" i="18"/>
  <c r="O6" i="18"/>
  <c r="R88" i="17"/>
  <c r="R82" i="17"/>
  <c r="R75" i="17"/>
  <c r="R89" i="17"/>
  <c r="R69" i="17"/>
  <c r="AP50" i="17"/>
  <c r="AO22" i="17"/>
  <c r="AH50" i="17"/>
  <c r="AG22" i="17"/>
  <c r="Z50" i="17"/>
  <c r="Y22" i="17"/>
  <c r="R50" i="17"/>
  <c r="Q22" i="17"/>
  <c r="M60" i="17"/>
  <c r="O59" i="17"/>
  <c r="O61" i="17" s="1"/>
  <c r="R60" i="17"/>
  <c r="R59" i="17"/>
  <c r="R61" i="17" s="1"/>
  <c r="R98" i="17"/>
  <c r="AH88" i="17"/>
  <c r="AH82" i="17"/>
  <c r="AH75" i="17"/>
  <c r="AH89" i="17"/>
  <c r="AH69" i="17"/>
  <c r="AK60" i="17"/>
  <c r="AM59" i="17"/>
  <c r="AM61" i="17" s="1"/>
  <c r="AP60" i="17"/>
  <c r="AP59" i="17"/>
  <c r="AP61" i="17" s="1"/>
  <c r="AC60" i="17"/>
  <c r="AE59" i="17"/>
  <c r="AE61" i="17" s="1"/>
  <c r="AH60" i="17"/>
  <c r="AH59" i="17"/>
  <c r="AH61" i="17" s="1"/>
  <c r="U60" i="17"/>
  <c r="W59" i="17"/>
  <c r="W61" i="17" s="1"/>
  <c r="Z60" i="17"/>
  <c r="Z59" i="17"/>
  <c r="Z61" i="17" s="1"/>
  <c r="AQ6" i="17"/>
  <c r="AM50" i="17"/>
  <c r="AM22" i="17"/>
  <c r="AK6" i="17"/>
  <c r="AE50" i="17"/>
  <c r="AE22" i="17"/>
  <c r="AI6" i="17"/>
  <c r="AC6" i="17"/>
  <c r="AA6" i="17"/>
  <c r="W50" i="17"/>
  <c r="W22" i="17"/>
  <c r="U6" i="17"/>
  <c r="O50" i="17"/>
  <c r="O22" i="17"/>
  <c r="S6" i="17"/>
  <c r="M6" i="17"/>
  <c r="AP18" i="16"/>
  <c r="AO6" i="16"/>
  <c r="AO12" i="16" s="1"/>
  <c r="R51" i="16"/>
  <c r="R37" i="16"/>
  <c r="W6" i="16"/>
  <c r="U18" i="16"/>
  <c r="AI6" i="16"/>
  <c r="AE12" i="16"/>
  <c r="O12" i="16"/>
  <c r="S6" i="16"/>
  <c r="Z18" i="16"/>
  <c r="Y6" i="16"/>
  <c r="Y12" i="16" s="1"/>
  <c r="AH51" i="16"/>
  <c r="AH37" i="16"/>
  <c r="AA9" i="16"/>
  <c r="AM6" i="16"/>
  <c r="AK18" i="16"/>
  <c r="AC18" i="16"/>
  <c r="M18" i="16"/>
  <c r="AE14" i="15"/>
  <c r="AI11" i="15"/>
  <c r="O14" i="15"/>
  <c r="S11" i="15"/>
  <c r="AQ11" i="15"/>
  <c r="AM14" i="15"/>
  <c r="AA11" i="15"/>
  <c r="W14" i="15"/>
  <c r="U15" i="14"/>
  <c r="AH49" i="14"/>
  <c r="AH42" i="14"/>
  <c r="R49" i="14"/>
  <c r="R42" i="14"/>
  <c r="AK15" i="14"/>
  <c r="AM49" i="14"/>
  <c r="AM42" i="14"/>
  <c r="W49" i="14"/>
  <c r="W42" i="14"/>
  <c r="AP69" i="13"/>
  <c r="AK20" i="12"/>
  <c r="AM6" i="12"/>
  <c r="AH20" i="12"/>
  <c r="AG6" i="12"/>
  <c r="AG14" i="12" s="1"/>
  <c r="AI10" i="12"/>
  <c r="AC20" i="12"/>
  <c r="AE6" i="12"/>
  <c r="AH66" i="12"/>
  <c r="AH38" i="12"/>
  <c r="R66" i="12"/>
  <c r="R38" i="12"/>
  <c r="Z66" i="12"/>
  <c r="Z38" i="12"/>
  <c r="AP20" i="12"/>
  <c r="Z20" i="12"/>
  <c r="U20" i="12"/>
  <c r="W6" i="12"/>
  <c r="R20" i="12"/>
  <c r="Q6" i="12"/>
  <c r="Q14" i="12" s="1"/>
  <c r="S10" i="12"/>
  <c r="M20" i="12"/>
  <c r="O6" i="12"/>
  <c r="AP66" i="12"/>
  <c r="AP38" i="12"/>
  <c r="AO14" i="12"/>
  <c r="Y14" i="12"/>
  <c r="Z36" i="18" l="1"/>
  <c r="Z31" i="18"/>
  <c r="AP36" i="18"/>
  <c r="AP31" i="18"/>
  <c r="O29" i="18"/>
  <c r="O12" i="18"/>
  <c r="AE29" i="18"/>
  <c r="AE12" i="18"/>
  <c r="R29" i="18"/>
  <c r="Q12" i="18"/>
  <c r="W29" i="18"/>
  <c r="W12" i="18"/>
  <c r="AM29" i="18"/>
  <c r="AM12" i="18"/>
  <c r="AH29" i="18"/>
  <c r="AG12" i="18"/>
  <c r="R54" i="17"/>
  <c r="R53" i="17"/>
  <c r="R62" i="17" s="1"/>
  <c r="R52" i="17"/>
  <c r="M54" i="17"/>
  <c r="M53" i="17"/>
  <c r="O52" i="17"/>
  <c r="O62" i="17" s="1"/>
  <c r="O55" i="17"/>
  <c r="Z54" i="17"/>
  <c r="Z53" i="17"/>
  <c r="Z55" i="17" s="1"/>
  <c r="Z52" i="17"/>
  <c r="U54" i="17"/>
  <c r="U53" i="17"/>
  <c r="W52" i="17"/>
  <c r="W62" i="17" s="1"/>
  <c r="AH54" i="17"/>
  <c r="AH53" i="17"/>
  <c r="AH62" i="17" s="1"/>
  <c r="AH52" i="17"/>
  <c r="AC54" i="17"/>
  <c r="AC53" i="17"/>
  <c r="AE52" i="17"/>
  <c r="AE62" i="17" s="1"/>
  <c r="AE55" i="17"/>
  <c r="AP54" i="17"/>
  <c r="AP53" i="17"/>
  <c r="AP62" i="17" s="1"/>
  <c r="AP52" i="17"/>
  <c r="AK54" i="17"/>
  <c r="AK53" i="17"/>
  <c r="AM52" i="17"/>
  <c r="AM62" i="17" s="1"/>
  <c r="R55" i="17"/>
  <c r="Z62" i="17"/>
  <c r="AH55" i="17"/>
  <c r="AP55" i="17"/>
  <c r="M50" i="17"/>
  <c r="M22" i="17"/>
  <c r="U50" i="17"/>
  <c r="U22" i="17"/>
  <c r="W55" i="17"/>
  <c r="AC50" i="17"/>
  <c r="AC22" i="17"/>
  <c r="AK50" i="17"/>
  <c r="AK22" i="17"/>
  <c r="AM55" i="17"/>
  <c r="AM12" i="16"/>
  <c r="AQ6" i="16"/>
  <c r="W12" i="16"/>
  <c r="AA6" i="16"/>
  <c r="S6" i="12"/>
  <c r="O14" i="12"/>
  <c r="AM14" i="12"/>
  <c r="AQ6" i="12"/>
  <c r="W14" i="12"/>
  <c r="AA6" i="12"/>
  <c r="AI6" i="12"/>
  <c r="AE14" i="12"/>
  <c r="AH36" i="18" l="1"/>
  <c r="AH31" i="18"/>
  <c r="AM36" i="18"/>
  <c r="AM31" i="18"/>
  <c r="W36" i="18"/>
  <c r="W31" i="18"/>
  <c r="R36" i="18"/>
  <c r="R31" i="18"/>
  <c r="AE36" i="18"/>
  <c r="AE31" i="18"/>
  <c r="O36" i="18"/>
  <c r="O31" i="18"/>
  <c r="AP94" i="11" l="1"/>
  <c r="AM94" i="11"/>
  <c r="AM97" i="11" s="1"/>
  <c r="AH94" i="11"/>
  <c r="AE94" i="11"/>
  <c r="AE97" i="11" s="1"/>
  <c r="Z94" i="11"/>
  <c r="W94" i="11"/>
  <c r="W97" i="11" s="1"/>
  <c r="R94" i="11"/>
  <c r="O94" i="11"/>
  <c r="O97" i="11" s="1"/>
  <c r="AP87" i="11"/>
  <c r="AM87" i="11"/>
  <c r="AM92" i="11" s="1"/>
  <c r="AH87" i="11"/>
  <c r="AE87" i="11"/>
  <c r="AE92" i="11" s="1"/>
  <c r="Z87" i="11"/>
  <c r="W87" i="11"/>
  <c r="W92" i="11" s="1"/>
  <c r="R87" i="11"/>
  <c r="O87" i="11"/>
  <c r="O92" i="11" s="1"/>
  <c r="AP81" i="11"/>
  <c r="AM81" i="11"/>
  <c r="AM85" i="11" s="1"/>
  <c r="AH81" i="11"/>
  <c r="AE81" i="11"/>
  <c r="AE85" i="11" s="1"/>
  <c r="Z81" i="11"/>
  <c r="W81" i="11"/>
  <c r="W85" i="11" s="1"/>
  <c r="R81" i="11"/>
  <c r="O81" i="11"/>
  <c r="O85" i="11" s="1"/>
  <c r="AP72" i="11"/>
  <c r="AM72" i="11"/>
  <c r="AH72" i="11"/>
  <c r="AE72" i="11"/>
  <c r="Z72" i="11"/>
  <c r="W72" i="11"/>
  <c r="R72" i="11"/>
  <c r="O72" i="11"/>
  <c r="AP66" i="11"/>
  <c r="AM66" i="11"/>
  <c r="AM69" i="11" s="1"/>
  <c r="AH66" i="11"/>
  <c r="AE66" i="11"/>
  <c r="AE69" i="11" s="1"/>
  <c r="Z66" i="11"/>
  <c r="W66" i="11"/>
  <c r="W69" i="11" s="1"/>
  <c r="R66" i="11"/>
  <c r="O66" i="11"/>
  <c r="O69" i="11" s="1"/>
  <c r="AP61" i="11"/>
  <c r="AM61" i="11"/>
  <c r="AM70" i="11" s="1"/>
  <c r="AH61" i="11"/>
  <c r="AE61" i="11"/>
  <c r="AE70" i="11" s="1"/>
  <c r="Z61" i="11"/>
  <c r="W61" i="11"/>
  <c r="W70" i="11" s="1"/>
  <c r="R61" i="11"/>
  <c r="O61" i="11"/>
  <c r="O70" i="11" s="1"/>
  <c r="AP26" i="11"/>
  <c r="AP30" i="11" s="1"/>
  <c r="AO16" i="11" s="1"/>
  <c r="AK26" i="11"/>
  <c r="AK30" i="11" s="1"/>
  <c r="AH26" i="11"/>
  <c r="AH30" i="11" s="1"/>
  <c r="AG16" i="11" s="1"/>
  <c r="AH56" i="11" s="1"/>
  <c r="AC26" i="11"/>
  <c r="AC30" i="11" s="1"/>
  <c r="AE16" i="11" s="1"/>
  <c r="Z26" i="11"/>
  <c r="Z30" i="11" s="1"/>
  <c r="Y16" i="11" s="1"/>
  <c r="Z56" i="11" s="1"/>
  <c r="U26" i="11"/>
  <c r="U30" i="11" s="1"/>
  <c r="W16" i="11" s="1"/>
  <c r="R26" i="11"/>
  <c r="R30" i="11" s="1"/>
  <c r="Q16" i="11" s="1"/>
  <c r="R56" i="11" s="1"/>
  <c r="M26" i="11"/>
  <c r="M30" i="11" s="1"/>
  <c r="O16" i="11" s="1"/>
  <c r="AP25" i="11"/>
  <c r="AP29" i="11" s="1"/>
  <c r="AO12" i="11" s="1"/>
  <c r="AP51" i="11" s="1"/>
  <c r="AK25" i="11"/>
  <c r="AK29" i="11" s="1"/>
  <c r="AM12" i="11" s="1"/>
  <c r="AH25" i="11"/>
  <c r="AH29" i="11" s="1"/>
  <c r="AG12" i="11" s="1"/>
  <c r="AH51" i="11" s="1"/>
  <c r="AC25" i="11"/>
  <c r="AC29" i="11" s="1"/>
  <c r="AE12" i="11" s="1"/>
  <c r="Z25" i="11"/>
  <c r="Z29" i="11" s="1"/>
  <c r="Y12" i="11" s="1"/>
  <c r="Z51" i="11" s="1"/>
  <c r="U25" i="11"/>
  <c r="U29" i="11" s="1"/>
  <c r="W12" i="11" s="1"/>
  <c r="R25" i="11"/>
  <c r="R29" i="11" s="1"/>
  <c r="Q12" i="11" s="1"/>
  <c r="R51" i="11" s="1"/>
  <c r="M25" i="11"/>
  <c r="M29" i="11" s="1"/>
  <c r="O12" i="11" s="1"/>
  <c r="AP24" i="11"/>
  <c r="AP28" i="11" s="1"/>
  <c r="AO9" i="11" s="1"/>
  <c r="AP55" i="11" s="1"/>
  <c r="AK24" i="11"/>
  <c r="AK28" i="11" s="1"/>
  <c r="AM9" i="11" s="1"/>
  <c r="AH24" i="11"/>
  <c r="AH28" i="11" s="1"/>
  <c r="AG9" i="11" s="1"/>
  <c r="AH55" i="11" s="1"/>
  <c r="AC24" i="11"/>
  <c r="AC28" i="11" s="1"/>
  <c r="AE9" i="11" s="1"/>
  <c r="Z24" i="11"/>
  <c r="Z28" i="11" s="1"/>
  <c r="Y9" i="11" s="1"/>
  <c r="Z55" i="11" s="1"/>
  <c r="U24" i="11"/>
  <c r="U28" i="11" s="1"/>
  <c r="W9" i="11" s="1"/>
  <c r="R24" i="11"/>
  <c r="R28" i="11" s="1"/>
  <c r="Q9" i="11" s="1"/>
  <c r="R55" i="11" s="1"/>
  <c r="M24" i="11"/>
  <c r="M28" i="11" s="1"/>
  <c r="O9" i="11" s="1"/>
  <c r="AP23" i="11"/>
  <c r="AP27" i="11" s="1"/>
  <c r="AK23" i="11"/>
  <c r="AK27" i="11" s="1"/>
  <c r="AH23" i="11"/>
  <c r="AH27" i="11" s="1"/>
  <c r="AC23" i="11"/>
  <c r="AC27" i="11" s="1"/>
  <c r="Z23" i="11"/>
  <c r="Z27" i="11" s="1"/>
  <c r="U23" i="11"/>
  <c r="U27" i="11" s="1"/>
  <c r="R23" i="11"/>
  <c r="R27" i="11" s="1"/>
  <c r="M23" i="11"/>
  <c r="M27" i="11" s="1"/>
  <c r="AO22" i="11"/>
  <c r="AM22" i="11"/>
  <c r="AG22" i="11"/>
  <c r="AE22" i="11"/>
  <c r="Y22" i="11"/>
  <c r="W22" i="11"/>
  <c r="Q22" i="11"/>
  <c r="O22" i="11"/>
  <c r="AO21" i="11"/>
  <c r="AM21" i="11"/>
  <c r="AG21" i="11"/>
  <c r="AE21" i="11"/>
  <c r="Y21" i="11"/>
  <c r="W21" i="11"/>
  <c r="Q21" i="11"/>
  <c r="O21" i="11"/>
  <c r="AQ18" i="11"/>
  <c r="AK18" i="11"/>
  <c r="AK94" i="11" s="1"/>
  <c r="AI18" i="11"/>
  <c r="AC18" i="11"/>
  <c r="AC94" i="11" s="1"/>
  <c r="AA18" i="11"/>
  <c r="U18" i="11"/>
  <c r="U94" i="11" s="1"/>
  <c r="S18" i="11"/>
  <c r="M18" i="11"/>
  <c r="M94" i="11" s="1"/>
  <c r="K18" i="11"/>
  <c r="I18" i="11"/>
  <c r="AQ17" i="11"/>
  <c r="AK17" i="11"/>
  <c r="AK81" i="11" s="1"/>
  <c r="AI17" i="11"/>
  <c r="AC17" i="11"/>
  <c r="AC81" i="11" s="1"/>
  <c r="AA17" i="11"/>
  <c r="U17" i="11"/>
  <c r="U81" i="11" s="1"/>
  <c r="S17" i="11"/>
  <c r="M17" i="11"/>
  <c r="M81" i="11" s="1"/>
  <c r="K17" i="11"/>
  <c r="I17" i="11"/>
  <c r="AM16" i="11"/>
  <c r="AM56" i="11" s="1"/>
  <c r="AQ14" i="11"/>
  <c r="AK14" i="11"/>
  <c r="AK87" i="11" s="1"/>
  <c r="AI14" i="11"/>
  <c r="AC14" i="11"/>
  <c r="AC87" i="11" s="1"/>
  <c r="AA14" i="11"/>
  <c r="U14" i="11"/>
  <c r="U87" i="11" s="1"/>
  <c r="S14" i="11"/>
  <c r="M14" i="11"/>
  <c r="M87" i="11" s="1"/>
  <c r="K14" i="11"/>
  <c r="I14" i="11"/>
  <c r="AQ13" i="11"/>
  <c r="AK13" i="11"/>
  <c r="AK72" i="11" s="1"/>
  <c r="AI13" i="11"/>
  <c r="AC13" i="11"/>
  <c r="AC72" i="11" s="1"/>
  <c r="AA13" i="11"/>
  <c r="U13" i="11"/>
  <c r="U72" i="11" s="1"/>
  <c r="S13" i="11"/>
  <c r="M13" i="11"/>
  <c r="M72" i="11" s="1"/>
  <c r="K13" i="11"/>
  <c r="I13" i="11"/>
  <c r="AQ10" i="11"/>
  <c r="AK10" i="11"/>
  <c r="AK66" i="11" s="1"/>
  <c r="AI10" i="11"/>
  <c r="AC10" i="11"/>
  <c r="AC66" i="11" s="1"/>
  <c r="AA10" i="11"/>
  <c r="U10" i="11"/>
  <c r="U66" i="11" s="1"/>
  <c r="S10" i="11"/>
  <c r="M10" i="11"/>
  <c r="M66" i="11" s="1"/>
  <c r="K10" i="11"/>
  <c r="I10" i="11"/>
  <c r="AQ7" i="11"/>
  <c r="AK7" i="11"/>
  <c r="AK61" i="11" s="1"/>
  <c r="AI7" i="11"/>
  <c r="AC7" i="11"/>
  <c r="AC61" i="11" s="1"/>
  <c r="AA7" i="11"/>
  <c r="U7" i="11"/>
  <c r="U61" i="11" s="1"/>
  <c r="S7" i="11"/>
  <c r="M7" i="11"/>
  <c r="M61" i="11" s="1"/>
  <c r="K7" i="11"/>
  <c r="I7" i="11"/>
  <c r="AP53" i="10"/>
  <c r="AM53" i="10"/>
  <c r="AM66" i="10" s="1"/>
  <c r="AH53" i="10"/>
  <c r="AE53" i="10"/>
  <c r="AE66" i="10" s="1"/>
  <c r="Z53" i="10"/>
  <c r="W53" i="10"/>
  <c r="W66" i="10" s="1"/>
  <c r="R53" i="10"/>
  <c r="O53" i="10"/>
  <c r="O66" i="10" s="1"/>
  <c r="AP40" i="10"/>
  <c r="AM40" i="10"/>
  <c r="AH40" i="10"/>
  <c r="AE40" i="10"/>
  <c r="Z40" i="10"/>
  <c r="W40" i="10"/>
  <c r="R40" i="10"/>
  <c r="O40" i="10"/>
  <c r="AP15" i="10"/>
  <c r="AP17" i="10" s="1"/>
  <c r="AK15" i="10"/>
  <c r="AK17" i="10" s="1"/>
  <c r="AH15" i="10"/>
  <c r="AH17" i="10" s="1"/>
  <c r="AC15" i="10"/>
  <c r="AC17" i="10" s="1"/>
  <c r="Z15" i="10"/>
  <c r="Z17" i="10" s="1"/>
  <c r="U15" i="10"/>
  <c r="U17" i="10" s="1"/>
  <c r="R15" i="10"/>
  <c r="R17" i="10" s="1"/>
  <c r="M15" i="10"/>
  <c r="M17" i="10" s="1"/>
  <c r="AP14" i="10"/>
  <c r="AP16" i="10" s="1"/>
  <c r="AP18" i="10" s="1"/>
  <c r="AK14" i="10"/>
  <c r="AK16" i="10" s="1"/>
  <c r="AK18" i="10" s="1"/>
  <c r="AH14" i="10"/>
  <c r="AH16" i="10" s="1"/>
  <c r="AH18" i="10" s="1"/>
  <c r="AC14" i="10"/>
  <c r="AC16" i="10" s="1"/>
  <c r="AC18" i="10" s="1"/>
  <c r="Z14" i="10"/>
  <c r="Z16" i="10" s="1"/>
  <c r="Z18" i="10" s="1"/>
  <c r="U14" i="10"/>
  <c r="U16" i="10" s="1"/>
  <c r="U18" i="10" s="1"/>
  <c r="R14" i="10"/>
  <c r="R16" i="10" s="1"/>
  <c r="R18" i="10" s="1"/>
  <c r="M14" i="10"/>
  <c r="M16" i="10" s="1"/>
  <c r="M18" i="10" s="1"/>
  <c r="AO13" i="10"/>
  <c r="AM13" i="10"/>
  <c r="AG13" i="10"/>
  <c r="AE13" i="10"/>
  <c r="Y13" i="10"/>
  <c r="W13" i="10"/>
  <c r="Q13" i="10"/>
  <c r="O13" i="10"/>
  <c r="AQ10" i="10"/>
  <c r="AK10" i="10"/>
  <c r="AK53" i="10" s="1"/>
  <c r="AI10" i="10"/>
  <c r="AC10" i="10"/>
  <c r="AC53" i="10" s="1"/>
  <c r="AA10" i="10"/>
  <c r="U10" i="10"/>
  <c r="U53" i="10" s="1"/>
  <c r="S10" i="10"/>
  <c r="M10" i="10"/>
  <c r="M53" i="10" s="1"/>
  <c r="K10" i="10"/>
  <c r="I10" i="10"/>
  <c r="AO9" i="10"/>
  <c r="AP34" i="10" s="1"/>
  <c r="AM9" i="10"/>
  <c r="AM34" i="10" s="1"/>
  <c r="AK9" i="10"/>
  <c r="AK34" i="10" s="1"/>
  <c r="AG9" i="10"/>
  <c r="AH34" i="10" s="1"/>
  <c r="AE9" i="10"/>
  <c r="AE34" i="10" s="1"/>
  <c r="AC9" i="10"/>
  <c r="AC34" i="10" s="1"/>
  <c r="Y9" i="10"/>
  <c r="Z34" i="10" s="1"/>
  <c r="W9" i="10"/>
  <c r="W34" i="10" s="1"/>
  <c r="U9" i="10"/>
  <c r="U34" i="10" s="1"/>
  <c r="Q9" i="10"/>
  <c r="R34" i="10" s="1"/>
  <c r="O9" i="10"/>
  <c r="O34" i="10" s="1"/>
  <c r="M9" i="10"/>
  <c r="M34" i="10" s="1"/>
  <c r="AQ7" i="10"/>
  <c r="AK7" i="10"/>
  <c r="AI7" i="10"/>
  <c r="AC7" i="10"/>
  <c r="AA7" i="10"/>
  <c r="U7" i="10"/>
  <c r="S7" i="10"/>
  <c r="M7" i="10"/>
  <c r="K7" i="10"/>
  <c r="I7" i="10"/>
  <c r="AO6" i="10"/>
  <c r="AM6" i="10"/>
  <c r="AK6" i="10"/>
  <c r="AG6" i="10"/>
  <c r="AE6" i="10"/>
  <c r="AC6" i="10"/>
  <c r="Y6" i="10"/>
  <c r="W6" i="10"/>
  <c r="W29" i="10" s="1"/>
  <c r="U6" i="10"/>
  <c r="Q6" i="10"/>
  <c r="R29" i="10" s="1"/>
  <c r="O6" i="10"/>
  <c r="M6" i="10"/>
  <c r="M29" i="10" s="1"/>
  <c r="AP41" i="9"/>
  <c r="AM41" i="9"/>
  <c r="AH41" i="9"/>
  <c r="AE41" i="9"/>
  <c r="Z41" i="9"/>
  <c r="W41" i="9"/>
  <c r="R41" i="9"/>
  <c r="O41" i="9"/>
  <c r="AP40" i="9"/>
  <c r="AM40" i="9"/>
  <c r="AH40" i="9"/>
  <c r="AE40" i="9"/>
  <c r="Z40" i="9"/>
  <c r="W40" i="9"/>
  <c r="R40" i="9"/>
  <c r="O40" i="9"/>
  <c r="AP39" i="9"/>
  <c r="AM39" i="9"/>
  <c r="AH39" i="9"/>
  <c r="AE39" i="9"/>
  <c r="Z39" i="9"/>
  <c r="W39" i="9"/>
  <c r="R39" i="9"/>
  <c r="O39" i="9"/>
  <c r="AP38" i="9"/>
  <c r="AM38" i="9"/>
  <c r="AH38" i="9"/>
  <c r="AE38" i="9"/>
  <c r="Z38" i="9"/>
  <c r="W38" i="9"/>
  <c r="R38" i="9"/>
  <c r="O38" i="9"/>
  <c r="AP37" i="9"/>
  <c r="AM37" i="9"/>
  <c r="AH37" i="9"/>
  <c r="AE37" i="9"/>
  <c r="Z37" i="9"/>
  <c r="W37" i="9"/>
  <c r="R37" i="9"/>
  <c r="O37" i="9"/>
  <c r="AP36" i="9"/>
  <c r="AM36" i="9"/>
  <c r="AH36" i="9"/>
  <c r="AE36" i="9"/>
  <c r="Z36" i="9"/>
  <c r="W36" i="9"/>
  <c r="R36" i="9"/>
  <c r="O36" i="9"/>
  <c r="AK34" i="9"/>
  <c r="AC34" i="9"/>
  <c r="U34" i="9"/>
  <c r="M34" i="9"/>
  <c r="AP31" i="9"/>
  <c r="AM31" i="9"/>
  <c r="AH31" i="9"/>
  <c r="AE31" i="9"/>
  <c r="Z31" i="9"/>
  <c r="W31" i="9"/>
  <c r="R31" i="9"/>
  <c r="O31" i="9"/>
  <c r="AP29" i="9"/>
  <c r="AM29" i="9"/>
  <c r="AH29" i="9"/>
  <c r="AE29" i="9"/>
  <c r="Z29" i="9"/>
  <c r="W29" i="9"/>
  <c r="R29" i="9"/>
  <c r="O29" i="9"/>
  <c r="AK27" i="9"/>
  <c r="AC27" i="9"/>
  <c r="U27" i="9"/>
  <c r="M27" i="9"/>
  <c r="AK13" i="9"/>
  <c r="AE13" i="9"/>
  <c r="AC13" i="9"/>
  <c r="U13" i="9"/>
  <c r="O13" i="9"/>
  <c r="M13" i="9"/>
  <c r="AK12" i="9"/>
  <c r="AC12" i="9"/>
  <c r="U12" i="9"/>
  <c r="M12" i="9"/>
  <c r="AO10" i="9"/>
  <c r="AP34" i="9" s="1"/>
  <c r="AP42" i="9" s="1"/>
  <c r="AM10" i="9"/>
  <c r="AM34" i="9" s="1"/>
  <c r="AM42" i="9" s="1"/>
  <c r="AG10" i="9"/>
  <c r="AH15" i="9" s="1"/>
  <c r="AH17" i="9" s="1"/>
  <c r="AG9" i="9" s="1"/>
  <c r="AE10" i="9"/>
  <c r="AE34" i="9" s="1"/>
  <c r="AE42" i="9" s="1"/>
  <c r="Y10" i="9"/>
  <c r="Z34" i="9" s="1"/>
  <c r="Z42" i="9" s="1"/>
  <c r="W10" i="9"/>
  <c r="W34" i="9" s="1"/>
  <c r="W42" i="9" s="1"/>
  <c r="Q10" i="9"/>
  <c r="R15" i="9" s="1"/>
  <c r="R17" i="9" s="1"/>
  <c r="Q9" i="9" s="1"/>
  <c r="O10" i="9"/>
  <c r="O34" i="9" s="1"/>
  <c r="O42" i="9" s="1"/>
  <c r="K10" i="9"/>
  <c r="I10" i="9"/>
  <c r="AO7" i="9"/>
  <c r="AP27" i="9" s="1"/>
  <c r="AM7" i="9"/>
  <c r="AM27" i="9" s="1"/>
  <c r="AG7" i="9"/>
  <c r="AH14" i="9" s="1"/>
  <c r="AH16" i="9" s="1"/>
  <c r="AE7" i="9"/>
  <c r="AE27" i="9" s="1"/>
  <c r="Y7" i="9"/>
  <c r="Z27" i="9" s="1"/>
  <c r="W7" i="9"/>
  <c r="W27" i="9" s="1"/>
  <c r="Q7" i="9"/>
  <c r="R14" i="9" s="1"/>
  <c r="R16" i="9" s="1"/>
  <c r="O7" i="9"/>
  <c r="O27" i="9" s="1"/>
  <c r="K7" i="9"/>
  <c r="I7" i="9"/>
  <c r="AP54" i="8"/>
  <c r="AM54" i="8"/>
  <c r="AH54" i="8"/>
  <c r="AE54" i="8"/>
  <c r="Z54" i="8"/>
  <c r="W54" i="8"/>
  <c r="R54" i="8"/>
  <c r="O54" i="8"/>
  <c r="AP53" i="8"/>
  <c r="AM53" i="8"/>
  <c r="AH53" i="8"/>
  <c r="AE53" i="8"/>
  <c r="Z53" i="8"/>
  <c r="W53" i="8"/>
  <c r="R53" i="8"/>
  <c r="O53" i="8"/>
  <c r="AP52" i="8"/>
  <c r="AM52" i="8"/>
  <c r="AH52" i="8"/>
  <c r="AE52" i="8"/>
  <c r="Z52" i="8"/>
  <c r="W52" i="8"/>
  <c r="R52" i="8"/>
  <c r="O52" i="8"/>
  <c r="AP51" i="8"/>
  <c r="AM51" i="8"/>
  <c r="AH51" i="8"/>
  <c r="AE51" i="8"/>
  <c r="Z51" i="8"/>
  <c r="W51" i="8"/>
  <c r="R51" i="8"/>
  <c r="O51" i="8"/>
  <c r="AP50" i="8"/>
  <c r="AM50" i="8"/>
  <c r="AH50" i="8"/>
  <c r="AE50" i="8"/>
  <c r="Z50" i="8"/>
  <c r="W50" i="8"/>
  <c r="R50" i="8"/>
  <c r="O50" i="8"/>
  <c r="AP49" i="8"/>
  <c r="AM49" i="8"/>
  <c r="AH49" i="8"/>
  <c r="AE49" i="8"/>
  <c r="Z49" i="8"/>
  <c r="W49" i="8"/>
  <c r="R49" i="8"/>
  <c r="O49" i="8"/>
  <c r="AP48" i="8"/>
  <c r="AM48" i="8"/>
  <c r="AH48" i="8"/>
  <c r="AE48" i="8"/>
  <c r="Z48" i="8"/>
  <c r="W48" i="8"/>
  <c r="R48" i="8"/>
  <c r="O48" i="8"/>
  <c r="AP47" i="8"/>
  <c r="AM47" i="8"/>
  <c r="AH47" i="8"/>
  <c r="AE47" i="8"/>
  <c r="Z47" i="8"/>
  <c r="W47" i="8"/>
  <c r="R47" i="8"/>
  <c r="O47" i="8"/>
  <c r="AP46" i="8"/>
  <c r="AM46" i="8"/>
  <c r="AH46" i="8"/>
  <c r="AE46" i="8"/>
  <c r="Z46" i="8"/>
  <c r="W46" i="8"/>
  <c r="R46" i="8"/>
  <c r="O46" i="8"/>
  <c r="AP45" i="8"/>
  <c r="AM45" i="8"/>
  <c r="AH45" i="8"/>
  <c r="AE45" i="8"/>
  <c r="Z45" i="8"/>
  <c r="W45" i="8"/>
  <c r="R45" i="8"/>
  <c r="O45" i="8"/>
  <c r="AP44" i="8"/>
  <c r="AM44" i="8"/>
  <c r="AH44" i="8"/>
  <c r="AE44" i="8"/>
  <c r="Z44" i="8"/>
  <c r="W44" i="8"/>
  <c r="R44" i="8"/>
  <c r="O44" i="8"/>
  <c r="AP43" i="8"/>
  <c r="AM43" i="8"/>
  <c r="AH43" i="8"/>
  <c r="AE43" i="8"/>
  <c r="Z43" i="8"/>
  <c r="W43" i="8"/>
  <c r="R43" i="8"/>
  <c r="O43" i="8"/>
  <c r="AK42" i="8"/>
  <c r="AH42" i="8"/>
  <c r="AH55" i="8" s="1"/>
  <c r="AC42" i="8"/>
  <c r="U42" i="8"/>
  <c r="R42" i="8"/>
  <c r="R55" i="8" s="1"/>
  <c r="M42" i="8"/>
  <c r="AP39" i="8"/>
  <c r="AM39" i="8"/>
  <c r="AH39" i="8"/>
  <c r="AE39" i="8"/>
  <c r="Z39" i="8"/>
  <c r="W39" i="8"/>
  <c r="R39" i="8"/>
  <c r="O39" i="8"/>
  <c r="AP38" i="8"/>
  <c r="AM38" i="8"/>
  <c r="AH38" i="8"/>
  <c r="AE38" i="8"/>
  <c r="Z38" i="8"/>
  <c r="W38" i="8"/>
  <c r="R38" i="8"/>
  <c r="O38" i="8"/>
  <c r="AP37" i="8"/>
  <c r="AM37" i="8"/>
  <c r="AH37" i="8"/>
  <c r="AE37" i="8"/>
  <c r="Z37" i="8"/>
  <c r="W37" i="8"/>
  <c r="R37" i="8"/>
  <c r="O37" i="8"/>
  <c r="AP36" i="8"/>
  <c r="AM36" i="8"/>
  <c r="AH36" i="8"/>
  <c r="AE36" i="8"/>
  <c r="Z36" i="8"/>
  <c r="W36" i="8"/>
  <c r="R36" i="8"/>
  <c r="O36" i="8"/>
  <c r="AP35" i="8"/>
  <c r="AM35" i="8"/>
  <c r="AH35" i="8"/>
  <c r="AE35" i="8"/>
  <c r="Z35" i="8"/>
  <c r="W35" i="8"/>
  <c r="R35" i="8"/>
  <c r="O35" i="8"/>
  <c r="AP34" i="8"/>
  <c r="AM34" i="8"/>
  <c r="AH34" i="8"/>
  <c r="AE34" i="8"/>
  <c r="Z34" i="8"/>
  <c r="W34" i="8"/>
  <c r="R34" i="8"/>
  <c r="O34" i="8"/>
  <c r="AP33" i="8"/>
  <c r="AM33" i="8"/>
  <c r="AH33" i="8"/>
  <c r="AE33" i="8"/>
  <c r="Z33" i="8"/>
  <c r="W33" i="8"/>
  <c r="R33" i="8"/>
  <c r="O33" i="8"/>
  <c r="AP32" i="8"/>
  <c r="AM32" i="8"/>
  <c r="AH32" i="8"/>
  <c r="AE32" i="8"/>
  <c r="Z32" i="8"/>
  <c r="W32" i="8"/>
  <c r="R32" i="8"/>
  <c r="O32" i="8"/>
  <c r="AP31" i="8"/>
  <c r="AM31" i="8"/>
  <c r="AH31" i="8"/>
  <c r="AE31" i="8"/>
  <c r="Z31" i="8"/>
  <c r="W31" i="8"/>
  <c r="R31" i="8"/>
  <c r="O31" i="8"/>
  <c r="AP30" i="8"/>
  <c r="AM30" i="8"/>
  <c r="AH30" i="8"/>
  <c r="AE30" i="8"/>
  <c r="Z30" i="8"/>
  <c r="W30" i="8"/>
  <c r="R30" i="8"/>
  <c r="O30" i="8"/>
  <c r="AP29" i="8"/>
  <c r="AM29" i="8"/>
  <c r="AH29" i="8"/>
  <c r="AE29" i="8"/>
  <c r="Z29" i="8"/>
  <c r="W29" i="8"/>
  <c r="R29" i="8"/>
  <c r="O29" i="8"/>
  <c r="AP28" i="8"/>
  <c r="AM28" i="8"/>
  <c r="AH28" i="8"/>
  <c r="AE28" i="8"/>
  <c r="Z28" i="8"/>
  <c r="W28" i="8"/>
  <c r="R28" i="8"/>
  <c r="O28" i="8"/>
  <c r="AK27" i="8"/>
  <c r="AH27" i="8"/>
  <c r="AH56" i="8" s="1"/>
  <c r="AC27" i="8"/>
  <c r="U27" i="8"/>
  <c r="R27" i="8"/>
  <c r="R56" i="8" s="1"/>
  <c r="M27" i="8"/>
  <c r="AK13" i="8"/>
  <c r="AG13" i="8"/>
  <c r="AC13" i="8"/>
  <c r="U13" i="8"/>
  <c r="Q13" i="8"/>
  <c r="M13" i="8"/>
  <c r="AK12" i="8"/>
  <c r="AC12" i="8"/>
  <c r="U12" i="8"/>
  <c r="M12" i="8"/>
  <c r="AO10" i="8"/>
  <c r="AP42" i="8" s="1"/>
  <c r="AP55" i="8" s="1"/>
  <c r="AM10" i="8"/>
  <c r="AG10" i="8"/>
  <c r="AE10" i="8"/>
  <c r="Y10" i="8"/>
  <c r="Z42" i="8" s="1"/>
  <c r="Z55" i="8" s="1"/>
  <c r="W10" i="8"/>
  <c r="Q10" i="8"/>
  <c r="O10" i="8"/>
  <c r="K10" i="8"/>
  <c r="I10" i="8"/>
  <c r="AO7" i="8"/>
  <c r="AP27" i="8" s="1"/>
  <c r="AM7" i="8"/>
  <c r="AG7" i="8"/>
  <c r="AE7" i="8"/>
  <c r="Y7" i="8"/>
  <c r="Z27" i="8" s="1"/>
  <c r="W7" i="8"/>
  <c r="Q7" i="8"/>
  <c r="O7" i="8"/>
  <c r="K7" i="8"/>
  <c r="I7" i="8"/>
  <c r="AP83" i="7"/>
  <c r="AK83" i="7"/>
  <c r="AH83" i="7"/>
  <c r="AC83" i="7"/>
  <c r="Z83" i="7"/>
  <c r="U83" i="7"/>
  <c r="R83" i="7"/>
  <c r="M83" i="7"/>
  <c r="AP82" i="7"/>
  <c r="AK82" i="7"/>
  <c r="AH82" i="7"/>
  <c r="AC82" i="7"/>
  <c r="Z82" i="7"/>
  <c r="U82" i="7"/>
  <c r="R82" i="7"/>
  <c r="M82" i="7"/>
  <c r="AP81" i="7"/>
  <c r="AK81" i="7"/>
  <c r="AH81" i="7"/>
  <c r="AC81" i="7"/>
  <c r="Z81" i="7"/>
  <c r="U81" i="7"/>
  <c r="R81" i="7"/>
  <c r="M81" i="7"/>
  <c r="AP80" i="7"/>
  <c r="AK80" i="7"/>
  <c r="AH80" i="7"/>
  <c r="AC80" i="7"/>
  <c r="Z80" i="7"/>
  <c r="U80" i="7"/>
  <c r="R80" i="7"/>
  <c r="M80" i="7"/>
  <c r="AP79" i="7"/>
  <c r="AK79" i="7"/>
  <c r="AH79" i="7"/>
  <c r="AC79" i="7"/>
  <c r="Z79" i="7"/>
  <c r="U79" i="7"/>
  <c r="R79" i="7"/>
  <c r="M79" i="7"/>
  <c r="AP78" i="7"/>
  <c r="AK78" i="7"/>
  <c r="AH78" i="7"/>
  <c r="AC78" i="7"/>
  <c r="Z78" i="7"/>
  <c r="U78" i="7"/>
  <c r="R78" i="7"/>
  <c r="M78" i="7"/>
  <c r="AP77" i="7"/>
  <c r="AK77" i="7"/>
  <c r="AH77" i="7"/>
  <c r="AC77" i="7"/>
  <c r="Z77" i="7"/>
  <c r="U77" i="7"/>
  <c r="R77" i="7"/>
  <c r="M77" i="7"/>
  <c r="AM76" i="7"/>
  <c r="AM84" i="7" s="1"/>
  <c r="AK76" i="7"/>
  <c r="AE76" i="7"/>
  <c r="AE84" i="7" s="1"/>
  <c r="AC76" i="7"/>
  <c r="W76" i="7"/>
  <c r="W84" i="7" s="1"/>
  <c r="U76" i="7"/>
  <c r="O76" i="7"/>
  <c r="O84" i="7" s="1"/>
  <c r="M76" i="7"/>
  <c r="AP73" i="7"/>
  <c r="AK73" i="7"/>
  <c r="AH73" i="7"/>
  <c r="AC73" i="7"/>
  <c r="Z73" i="7"/>
  <c r="U73" i="7"/>
  <c r="R73" i="7"/>
  <c r="M73" i="7"/>
  <c r="AP72" i="7"/>
  <c r="AK72" i="7"/>
  <c r="AH72" i="7"/>
  <c r="AC72" i="7"/>
  <c r="Z72" i="7"/>
  <c r="U72" i="7"/>
  <c r="R72" i="7"/>
  <c r="M72" i="7"/>
  <c r="AP71" i="7"/>
  <c r="AK71" i="7"/>
  <c r="AH71" i="7"/>
  <c r="AC71" i="7"/>
  <c r="Z71" i="7"/>
  <c r="U71" i="7"/>
  <c r="R71" i="7"/>
  <c r="M71" i="7"/>
  <c r="AP70" i="7"/>
  <c r="AK70" i="7"/>
  <c r="AH70" i="7"/>
  <c r="AC70" i="7"/>
  <c r="Z70" i="7"/>
  <c r="U70" i="7"/>
  <c r="R70" i="7"/>
  <c r="M70" i="7"/>
  <c r="AP69" i="7"/>
  <c r="AK69" i="7"/>
  <c r="AH69" i="7"/>
  <c r="AC69" i="7"/>
  <c r="Z69" i="7"/>
  <c r="U69" i="7"/>
  <c r="R69" i="7"/>
  <c r="M69" i="7"/>
  <c r="AP68" i="7"/>
  <c r="AK68" i="7"/>
  <c r="AH68" i="7"/>
  <c r="AC68" i="7"/>
  <c r="Z68" i="7"/>
  <c r="U68" i="7"/>
  <c r="R68" i="7"/>
  <c r="M68" i="7"/>
  <c r="AP67" i="7"/>
  <c r="AK67" i="7"/>
  <c r="AH67" i="7"/>
  <c r="AC67" i="7"/>
  <c r="Z67" i="7"/>
  <c r="U67" i="7"/>
  <c r="R67" i="7"/>
  <c r="M67" i="7"/>
  <c r="AP66" i="7"/>
  <c r="AK66" i="7"/>
  <c r="AH66" i="7"/>
  <c r="AC66" i="7"/>
  <c r="Z66" i="7"/>
  <c r="U66" i="7"/>
  <c r="R66" i="7"/>
  <c r="M66" i="7"/>
  <c r="AP65" i="7"/>
  <c r="AK65" i="7"/>
  <c r="AH65" i="7"/>
  <c r="AC65" i="7"/>
  <c r="Z65" i="7"/>
  <c r="U65" i="7"/>
  <c r="R65" i="7"/>
  <c r="M65" i="7"/>
  <c r="AP64" i="7"/>
  <c r="AK64" i="7"/>
  <c r="AH64" i="7"/>
  <c r="AC64" i="7"/>
  <c r="Z64" i="7"/>
  <c r="U64" i="7"/>
  <c r="R64" i="7"/>
  <c r="M64" i="7"/>
  <c r="AM63" i="7"/>
  <c r="AM74" i="7" s="1"/>
  <c r="AK63" i="7"/>
  <c r="AE63" i="7"/>
  <c r="AE74" i="7" s="1"/>
  <c r="AC63" i="7"/>
  <c r="W63" i="7"/>
  <c r="W74" i="7" s="1"/>
  <c r="U63" i="7"/>
  <c r="O63" i="7"/>
  <c r="O74" i="7" s="1"/>
  <c r="M63" i="7"/>
  <c r="AP60" i="7"/>
  <c r="AK60" i="7"/>
  <c r="AH60" i="7"/>
  <c r="AC60" i="7"/>
  <c r="Z60" i="7"/>
  <c r="U60" i="7"/>
  <c r="R60" i="7"/>
  <c r="M60" i="7"/>
  <c r="AP59" i="7"/>
  <c r="AK59" i="7"/>
  <c r="AH59" i="7"/>
  <c r="AC59" i="7"/>
  <c r="Z59" i="7"/>
  <c r="U59" i="7"/>
  <c r="R59" i="7"/>
  <c r="M59" i="7"/>
  <c r="AP58" i="7"/>
  <c r="AK58" i="7"/>
  <c r="AH58" i="7"/>
  <c r="AC58" i="7"/>
  <c r="Z58" i="7"/>
  <c r="U58" i="7"/>
  <c r="R58" i="7"/>
  <c r="M58" i="7"/>
  <c r="AP57" i="7"/>
  <c r="AK57" i="7"/>
  <c r="AH57" i="7"/>
  <c r="AC57" i="7"/>
  <c r="Z57" i="7"/>
  <c r="U57" i="7"/>
  <c r="R57" i="7"/>
  <c r="M57" i="7"/>
  <c r="AP56" i="7"/>
  <c r="AK56" i="7"/>
  <c r="AH56" i="7"/>
  <c r="AC56" i="7"/>
  <c r="Z56" i="7"/>
  <c r="U56" i="7"/>
  <c r="R56" i="7"/>
  <c r="M56" i="7"/>
  <c r="AP55" i="7"/>
  <c r="AK55" i="7"/>
  <c r="AH55" i="7"/>
  <c r="AC55" i="7"/>
  <c r="Z55" i="7"/>
  <c r="U55" i="7"/>
  <c r="R55" i="7"/>
  <c r="M55" i="7"/>
  <c r="AP54" i="7"/>
  <c r="AK54" i="7"/>
  <c r="AH54" i="7"/>
  <c r="AC54" i="7"/>
  <c r="Z54" i="7"/>
  <c r="U54" i="7"/>
  <c r="R54" i="7"/>
  <c r="M54" i="7"/>
  <c r="AM53" i="7"/>
  <c r="AM61" i="7" s="1"/>
  <c r="AK53" i="7"/>
  <c r="AE53" i="7"/>
  <c r="AE61" i="7" s="1"/>
  <c r="AC53" i="7"/>
  <c r="W53" i="7"/>
  <c r="W61" i="7" s="1"/>
  <c r="U53" i="7"/>
  <c r="O53" i="7"/>
  <c r="O61" i="7" s="1"/>
  <c r="M53" i="7"/>
  <c r="AP50" i="7"/>
  <c r="AK50" i="7"/>
  <c r="AH50" i="7"/>
  <c r="AC50" i="7"/>
  <c r="Z50" i="7"/>
  <c r="U50" i="7"/>
  <c r="R50" i="7"/>
  <c r="M50" i="7"/>
  <c r="AP49" i="7"/>
  <c r="AK49" i="7"/>
  <c r="AH49" i="7"/>
  <c r="AC49" i="7"/>
  <c r="Z49" i="7"/>
  <c r="U49" i="7"/>
  <c r="R49" i="7"/>
  <c r="M49" i="7"/>
  <c r="AP48" i="7"/>
  <c r="AK48" i="7"/>
  <c r="AH48" i="7"/>
  <c r="AC48" i="7"/>
  <c r="Z48" i="7"/>
  <c r="U48" i="7"/>
  <c r="R48" i="7"/>
  <c r="M48" i="7"/>
  <c r="AP47" i="7"/>
  <c r="AK47" i="7"/>
  <c r="AH47" i="7"/>
  <c r="AC47" i="7"/>
  <c r="Z47" i="7"/>
  <c r="U47" i="7"/>
  <c r="R47" i="7"/>
  <c r="M47" i="7"/>
  <c r="AP46" i="7"/>
  <c r="AK46" i="7"/>
  <c r="AH46" i="7"/>
  <c r="AC46" i="7"/>
  <c r="Z46" i="7"/>
  <c r="U46" i="7"/>
  <c r="R46" i="7"/>
  <c r="M46" i="7"/>
  <c r="AP45" i="7"/>
  <c r="AK45" i="7"/>
  <c r="AH45" i="7"/>
  <c r="AC45" i="7"/>
  <c r="Z45" i="7"/>
  <c r="U45" i="7"/>
  <c r="R45" i="7"/>
  <c r="M45" i="7"/>
  <c r="AP44" i="7"/>
  <c r="AK44" i="7"/>
  <c r="AH44" i="7"/>
  <c r="AC44" i="7"/>
  <c r="Z44" i="7"/>
  <c r="U44" i="7"/>
  <c r="R44" i="7"/>
  <c r="M44" i="7"/>
  <c r="AP43" i="7"/>
  <c r="AK43" i="7"/>
  <c r="AH43" i="7"/>
  <c r="AC43" i="7"/>
  <c r="Z43" i="7"/>
  <c r="U43" i="7"/>
  <c r="R43" i="7"/>
  <c r="M43" i="7"/>
  <c r="AM42" i="7"/>
  <c r="AM85" i="7" s="1"/>
  <c r="AK42" i="7"/>
  <c r="AE42" i="7"/>
  <c r="AE85" i="7" s="1"/>
  <c r="AC42" i="7"/>
  <c r="W42" i="7"/>
  <c r="W85" i="7" s="1"/>
  <c r="U42" i="7"/>
  <c r="O42" i="7"/>
  <c r="O85" i="7" s="1"/>
  <c r="M42" i="7"/>
  <c r="AM15" i="7"/>
  <c r="AK15" i="7"/>
  <c r="AE15" i="7"/>
  <c r="AC15" i="7"/>
  <c r="W15" i="7"/>
  <c r="U15" i="7"/>
  <c r="O15" i="7"/>
  <c r="M15" i="7"/>
  <c r="AO12" i="7"/>
  <c r="AP76" i="7" s="1"/>
  <c r="AP84" i="7" s="1"/>
  <c r="AG12" i="7"/>
  <c r="AH76" i="7" s="1"/>
  <c r="AH84" i="7" s="1"/>
  <c r="Y12" i="7"/>
  <c r="Z76" i="7" s="1"/>
  <c r="Z84" i="7" s="1"/>
  <c r="Q12" i="7"/>
  <c r="R76" i="7" s="1"/>
  <c r="R84" i="7" s="1"/>
  <c r="K12" i="7"/>
  <c r="I12" i="7"/>
  <c r="AO11" i="7"/>
  <c r="AG11" i="7"/>
  <c r="Y11" i="7"/>
  <c r="Q11" i="7"/>
  <c r="K11" i="7"/>
  <c r="I11" i="7"/>
  <c r="AO8" i="7"/>
  <c r="AP63" i="7" s="1"/>
  <c r="AP74" i="7" s="1"/>
  <c r="AG8" i="7"/>
  <c r="AH63" i="7" s="1"/>
  <c r="AH74" i="7" s="1"/>
  <c r="Y8" i="7"/>
  <c r="Z63" i="7" s="1"/>
  <c r="Z74" i="7" s="1"/>
  <c r="Q8" i="7"/>
  <c r="R63" i="7" s="1"/>
  <c r="R74" i="7" s="1"/>
  <c r="K8" i="7"/>
  <c r="I8" i="7"/>
  <c r="AO7" i="7"/>
  <c r="AG7" i="7"/>
  <c r="Y7" i="7"/>
  <c r="Q7" i="7"/>
  <c r="K7" i="7"/>
  <c r="I7" i="7"/>
  <c r="I7" i="6"/>
  <c r="K7" i="6"/>
  <c r="O7" i="6"/>
  <c r="Q7" i="6"/>
  <c r="Q13" i="6" s="1"/>
  <c r="W7" i="6"/>
  <c r="Y7" i="6"/>
  <c r="U14" i="6" s="1"/>
  <c r="U16" i="6" s="1"/>
  <c r="AE7" i="6"/>
  <c r="AG7" i="6"/>
  <c r="AG13" i="6" s="1"/>
  <c r="AM7" i="6"/>
  <c r="AO7" i="6"/>
  <c r="AK14" i="6" s="1"/>
  <c r="AK16" i="6" s="1"/>
  <c r="I10" i="6"/>
  <c r="K10" i="6"/>
  <c r="O10" i="6"/>
  <c r="Q10" i="6"/>
  <c r="M15" i="6" s="1"/>
  <c r="M17" i="6" s="1"/>
  <c r="O9" i="6" s="1"/>
  <c r="S9" i="6" s="1"/>
  <c r="W10" i="6"/>
  <c r="Y10" i="6"/>
  <c r="U15" i="6" s="1"/>
  <c r="U17" i="6" s="1"/>
  <c r="W9" i="6" s="1"/>
  <c r="AE10" i="6"/>
  <c r="AG10" i="6"/>
  <c r="AC15" i="6" s="1"/>
  <c r="AC17" i="6" s="1"/>
  <c r="AE9" i="6" s="1"/>
  <c r="AI9" i="6" s="1"/>
  <c r="AM10" i="6"/>
  <c r="AO10" i="6"/>
  <c r="AK15" i="6" s="1"/>
  <c r="AK17" i="6" s="1"/>
  <c r="AM9" i="6" s="1"/>
  <c r="AQ9" i="6" s="1"/>
  <c r="M12" i="6"/>
  <c r="U12" i="6"/>
  <c r="AC12" i="6"/>
  <c r="AK12" i="6"/>
  <c r="M13" i="6"/>
  <c r="O13" i="6"/>
  <c r="U13" i="6"/>
  <c r="W13" i="6"/>
  <c r="Y13" i="6"/>
  <c r="AC13" i="6"/>
  <c r="AE13" i="6"/>
  <c r="AK13" i="6"/>
  <c r="AM13" i="6"/>
  <c r="AO13" i="6"/>
  <c r="R14" i="6"/>
  <c r="Z14" i="6"/>
  <c r="AH14" i="6"/>
  <c r="AP14" i="6"/>
  <c r="R15" i="6"/>
  <c r="Z15" i="6"/>
  <c r="AH15" i="6"/>
  <c r="AP15" i="6"/>
  <c r="R16" i="6"/>
  <c r="Q6" i="6" s="1"/>
  <c r="Z16" i="6"/>
  <c r="Y6" i="6" s="1"/>
  <c r="AH16" i="6"/>
  <c r="AG6" i="6" s="1"/>
  <c r="AP16" i="6"/>
  <c r="AO6" i="6" s="1"/>
  <c r="R17" i="6"/>
  <c r="Q9" i="6" s="1"/>
  <c r="Z17" i="6"/>
  <c r="Y9" i="6" s="1"/>
  <c r="Z33" i="6" s="1"/>
  <c r="Z34" i="6" s="1"/>
  <c r="AH17" i="6"/>
  <c r="AG9" i="6" s="1"/>
  <c r="AP17" i="6"/>
  <c r="AO9" i="6" s="1"/>
  <c r="R18" i="6"/>
  <c r="Z18" i="6"/>
  <c r="AH18" i="6"/>
  <c r="AP18" i="6"/>
  <c r="M29" i="6"/>
  <c r="U29" i="6"/>
  <c r="AC29" i="6"/>
  <c r="AK29" i="6"/>
  <c r="U33" i="6"/>
  <c r="O34" i="6"/>
  <c r="R34" i="6"/>
  <c r="AE34" i="6"/>
  <c r="AH34" i="6"/>
  <c r="AM34" i="6"/>
  <c r="AP34" i="6"/>
  <c r="M37" i="6"/>
  <c r="O37" i="6"/>
  <c r="R37" i="6"/>
  <c r="R41" i="6" s="1"/>
  <c r="U37" i="6"/>
  <c r="W37" i="6"/>
  <c r="Z37" i="6"/>
  <c r="AC37" i="6"/>
  <c r="AE37" i="6"/>
  <c r="AH37" i="6"/>
  <c r="AH41" i="6" s="1"/>
  <c r="AK37" i="6"/>
  <c r="AM37" i="6"/>
  <c r="AP37" i="6"/>
  <c r="O38" i="6"/>
  <c r="R38" i="6"/>
  <c r="W38" i="6"/>
  <c r="Z38" i="6"/>
  <c r="AE38" i="6"/>
  <c r="AH38" i="6"/>
  <c r="AM38" i="6"/>
  <c r="AP38" i="6"/>
  <c r="O39" i="6"/>
  <c r="R39" i="6"/>
  <c r="W39" i="6"/>
  <c r="Z39" i="6"/>
  <c r="AE39" i="6"/>
  <c r="AH39" i="6"/>
  <c r="AM39" i="6"/>
  <c r="AP39" i="6"/>
  <c r="O41" i="6"/>
  <c r="W41" i="6"/>
  <c r="Z41" i="6"/>
  <c r="AE41" i="6"/>
  <c r="AM41" i="6"/>
  <c r="AP41" i="6"/>
  <c r="M43" i="6"/>
  <c r="O43" i="6"/>
  <c r="R43" i="6"/>
  <c r="R47" i="6" s="1"/>
  <c r="U43" i="6"/>
  <c r="W43" i="6"/>
  <c r="Z43" i="6"/>
  <c r="AC43" i="6"/>
  <c r="AE43" i="6"/>
  <c r="AH43" i="6"/>
  <c r="AH47" i="6" s="1"/>
  <c r="AK43" i="6"/>
  <c r="AM43" i="6"/>
  <c r="AP43" i="6"/>
  <c r="O44" i="6"/>
  <c r="R44" i="6"/>
  <c r="W44" i="6"/>
  <c r="Z44" i="6"/>
  <c r="AE44" i="6"/>
  <c r="AH44" i="6"/>
  <c r="AM44" i="6"/>
  <c r="AP44" i="6"/>
  <c r="O45" i="6"/>
  <c r="R45" i="6"/>
  <c r="W45" i="6"/>
  <c r="Z45" i="6"/>
  <c r="AE45" i="6"/>
  <c r="AH45" i="6"/>
  <c r="AM45" i="6"/>
  <c r="AP45" i="6"/>
  <c r="O46" i="6"/>
  <c r="R46" i="6"/>
  <c r="W46" i="6"/>
  <c r="Z46" i="6"/>
  <c r="AE46" i="6"/>
  <c r="AH46" i="6"/>
  <c r="AM46" i="6"/>
  <c r="AP46" i="6"/>
  <c r="O47" i="6"/>
  <c r="W47" i="6"/>
  <c r="Z47" i="6"/>
  <c r="AE47" i="6"/>
  <c r="AM47" i="6"/>
  <c r="AP47" i="6"/>
  <c r="O48" i="6"/>
  <c r="W48" i="6"/>
  <c r="Z48" i="6"/>
  <c r="AE48" i="6"/>
  <c r="AM48" i="6"/>
  <c r="AP48" i="6"/>
  <c r="AP47" i="5"/>
  <c r="AM47" i="5"/>
  <c r="AM52" i="5" s="1"/>
  <c r="AH47" i="5"/>
  <c r="AE47" i="5"/>
  <c r="AE52" i="5" s="1"/>
  <c r="Z47" i="5"/>
  <c r="W47" i="5"/>
  <c r="W52" i="5" s="1"/>
  <c r="R47" i="5"/>
  <c r="O47" i="5"/>
  <c r="O52" i="5" s="1"/>
  <c r="AP39" i="5"/>
  <c r="AM39" i="5"/>
  <c r="AM45" i="5" s="1"/>
  <c r="AH39" i="5"/>
  <c r="AE39" i="5"/>
  <c r="AE45" i="5" s="1"/>
  <c r="Z39" i="5"/>
  <c r="W39" i="5"/>
  <c r="W45" i="5" s="1"/>
  <c r="R39" i="5"/>
  <c r="O39" i="5"/>
  <c r="O45" i="5" s="1"/>
  <c r="AP35" i="5"/>
  <c r="AM35" i="5"/>
  <c r="AM37" i="5" s="1"/>
  <c r="AH35" i="5"/>
  <c r="AE35" i="5"/>
  <c r="AE37" i="5" s="1"/>
  <c r="Z35" i="5"/>
  <c r="W35" i="5"/>
  <c r="W37" i="5" s="1"/>
  <c r="R35" i="5"/>
  <c r="O35" i="5"/>
  <c r="O37" i="5" s="1"/>
  <c r="AP31" i="5"/>
  <c r="AM31" i="5"/>
  <c r="AM53" i="5" s="1"/>
  <c r="AH31" i="5"/>
  <c r="AE31" i="5"/>
  <c r="AE53" i="5" s="1"/>
  <c r="Z31" i="5"/>
  <c r="W31" i="5"/>
  <c r="W53" i="5" s="1"/>
  <c r="R31" i="5"/>
  <c r="O31" i="5"/>
  <c r="O53" i="5" s="1"/>
  <c r="AP17" i="5"/>
  <c r="AP19" i="5" s="1"/>
  <c r="AK17" i="5"/>
  <c r="AK19" i="5" s="1"/>
  <c r="AH17" i="5"/>
  <c r="AH19" i="5" s="1"/>
  <c r="AC17" i="5"/>
  <c r="AC19" i="5" s="1"/>
  <c r="Z17" i="5"/>
  <c r="Z19" i="5" s="1"/>
  <c r="U17" i="5"/>
  <c r="U19" i="5" s="1"/>
  <c r="R17" i="5"/>
  <c r="R19" i="5" s="1"/>
  <c r="M17" i="5"/>
  <c r="M19" i="5" s="1"/>
  <c r="AP16" i="5"/>
  <c r="AP18" i="5" s="1"/>
  <c r="AP20" i="5" s="1"/>
  <c r="AK16" i="5"/>
  <c r="AK18" i="5" s="1"/>
  <c r="AK20" i="5" s="1"/>
  <c r="AH16" i="5"/>
  <c r="AH18" i="5" s="1"/>
  <c r="AH20" i="5" s="1"/>
  <c r="AC16" i="5"/>
  <c r="AC18" i="5" s="1"/>
  <c r="AC20" i="5" s="1"/>
  <c r="Z16" i="5"/>
  <c r="Z18" i="5" s="1"/>
  <c r="Z20" i="5" s="1"/>
  <c r="U16" i="5"/>
  <c r="U18" i="5" s="1"/>
  <c r="U20" i="5" s="1"/>
  <c r="R16" i="5"/>
  <c r="R18" i="5" s="1"/>
  <c r="R20" i="5" s="1"/>
  <c r="M16" i="5"/>
  <c r="M18" i="5" s="1"/>
  <c r="M20" i="5" s="1"/>
  <c r="AO15" i="5"/>
  <c r="AM15" i="5"/>
  <c r="AG15" i="5"/>
  <c r="AE15" i="5"/>
  <c r="Y15" i="5"/>
  <c r="W15" i="5"/>
  <c r="Q15" i="5"/>
  <c r="O15" i="5"/>
  <c r="AO14" i="5"/>
  <c r="AM14" i="5"/>
  <c r="AK14" i="5"/>
  <c r="AG14" i="5"/>
  <c r="AE14" i="5"/>
  <c r="AC14" i="5"/>
  <c r="Y14" i="5"/>
  <c r="W14" i="5"/>
  <c r="U14" i="5"/>
  <c r="Q14" i="5"/>
  <c r="O14" i="5"/>
  <c r="M14" i="5"/>
  <c r="AQ12" i="5"/>
  <c r="AK12" i="5"/>
  <c r="AK47" i="5" s="1"/>
  <c r="AI12" i="5"/>
  <c r="AC12" i="5"/>
  <c r="AC47" i="5" s="1"/>
  <c r="AA12" i="5"/>
  <c r="U12" i="5"/>
  <c r="U47" i="5" s="1"/>
  <c r="S12" i="5"/>
  <c r="M12" i="5"/>
  <c r="M47" i="5" s="1"/>
  <c r="K12" i="5"/>
  <c r="I12" i="5"/>
  <c r="AQ11" i="5"/>
  <c r="AK11" i="5"/>
  <c r="AK35" i="5" s="1"/>
  <c r="AI11" i="5"/>
  <c r="AC11" i="5"/>
  <c r="AC35" i="5" s="1"/>
  <c r="AA11" i="5"/>
  <c r="U11" i="5"/>
  <c r="U35" i="5" s="1"/>
  <c r="S11" i="5"/>
  <c r="M11" i="5"/>
  <c r="M35" i="5" s="1"/>
  <c r="K11" i="5"/>
  <c r="I11" i="5"/>
  <c r="AQ10" i="5"/>
  <c r="AI10" i="5"/>
  <c r="AA10" i="5"/>
  <c r="S10" i="5"/>
  <c r="AQ8" i="5"/>
  <c r="AK8" i="5"/>
  <c r="AK39" i="5" s="1"/>
  <c r="AI8" i="5"/>
  <c r="AC8" i="5"/>
  <c r="AC39" i="5" s="1"/>
  <c r="AA8" i="5"/>
  <c r="U8" i="5"/>
  <c r="U39" i="5" s="1"/>
  <c r="S8" i="5"/>
  <c r="M8" i="5"/>
  <c r="M39" i="5" s="1"/>
  <c r="K8" i="5"/>
  <c r="I8" i="5"/>
  <c r="AQ7" i="5"/>
  <c r="AK7" i="5"/>
  <c r="AI7" i="5"/>
  <c r="AC7" i="5"/>
  <c r="AC31" i="5" s="1"/>
  <c r="AA7" i="5"/>
  <c r="U7" i="5"/>
  <c r="U31" i="5" s="1"/>
  <c r="S7" i="5"/>
  <c r="M7" i="5"/>
  <c r="M31" i="5" s="1"/>
  <c r="K7" i="5"/>
  <c r="I7" i="5"/>
  <c r="AQ6" i="5"/>
  <c r="AI6" i="5"/>
  <c r="AA6" i="5"/>
  <c r="S6" i="5"/>
  <c r="M31" i="11" l="1"/>
  <c r="O6" i="11"/>
  <c r="U31" i="11"/>
  <c r="W6" i="11"/>
  <c r="AC31" i="11"/>
  <c r="AE6" i="11"/>
  <c r="AK31" i="11"/>
  <c r="AM6" i="11"/>
  <c r="O55" i="11"/>
  <c r="M9" i="11"/>
  <c r="M55" i="11" s="1"/>
  <c r="S9" i="11"/>
  <c r="W55" i="11"/>
  <c r="U9" i="11"/>
  <c r="U55" i="11" s="1"/>
  <c r="AA9" i="11"/>
  <c r="AE55" i="11"/>
  <c r="AC9" i="11"/>
  <c r="AC55" i="11" s="1"/>
  <c r="AI9" i="11"/>
  <c r="AM55" i="11"/>
  <c r="AM58" i="11" s="1"/>
  <c r="AK9" i="11"/>
  <c r="AK55" i="11" s="1"/>
  <c r="AQ9" i="11"/>
  <c r="O51" i="11"/>
  <c r="M12" i="11"/>
  <c r="M51" i="11" s="1"/>
  <c r="S12" i="11"/>
  <c r="W51" i="11"/>
  <c r="U12" i="11"/>
  <c r="U51" i="11" s="1"/>
  <c r="AA12" i="11"/>
  <c r="AE51" i="11"/>
  <c r="AC12" i="11"/>
  <c r="AC51" i="11" s="1"/>
  <c r="AI12" i="11"/>
  <c r="AM51" i="11"/>
  <c r="AK12" i="11"/>
  <c r="AK51" i="11" s="1"/>
  <c r="AQ12" i="11"/>
  <c r="O56" i="11"/>
  <c r="M16" i="11"/>
  <c r="M56" i="11" s="1"/>
  <c r="S16" i="11"/>
  <c r="W56" i="11"/>
  <c r="U16" i="11"/>
  <c r="U56" i="11" s="1"/>
  <c r="AA16" i="11"/>
  <c r="AE56" i="11"/>
  <c r="AC16" i="11"/>
  <c r="AC56" i="11" s="1"/>
  <c r="AI16" i="11"/>
  <c r="R31" i="11"/>
  <c r="Q6" i="11"/>
  <c r="Z31" i="11"/>
  <c r="Y6" i="11"/>
  <c r="AH31" i="11"/>
  <c r="AG6" i="11"/>
  <c r="AP31" i="11"/>
  <c r="AO6" i="11"/>
  <c r="AP56" i="11"/>
  <c r="AK16" i="11"/>
  <c r="AK56" i="11" s="1"/>
  <c r="R63" i="11"/>
  <c r="R62" i="11"/>
  <c r="R64" i="11" s="1"/>
  <c r="M63" i="11"/>
  <c r="M62" i="11"/>
  <c r="Z63" i="11"/>
  <c r="Z62" i="11"/>
  <c r="U63" i="11"/>
  <c r="U62" i="11"/>
  <c r="AH63" i="11"/>
  <c r="AH62" i="11"/>
  <c r="AH64" i="11" s="1"/>
  <c r="AC63" i="11"/>
  <c r="AC62" i="11"/>
  <c r="AP63" i="11"/>
  <c r="AP62" i="11"/>
  <c r="AK63" i="11"/>
  <c r="AK62" i="11"/>
  <c r="R68" i="11"/>
  <c r="R67" i="11"/>
  <c r="R69" i="11" s="1"/>
  <c r="M68" i="11"/>
  <c r="M67" i="11"/>
  <c r="Z68" i="11"/>
  <c r="Z67" i="11"/>
  <c r="U68" i="11"/>
  <c r="U67" i="11"/>
  <c r="AH68" i="11"/>
  <c r="AH67" i="11"/>
  <c r="AH69" i="11" s="1"/>
  <c r="AC68" i="11"/>
  <c r="AC67" i="11"/>
  <c r="AP68" i="11"/>
  <c r="AP67" i="11"/>
  <c r="AK68" i="11"/>
  <c r="AK67" i="11"/>
  <c r="R78" i="11"/>
  <c r="R77" i="11"/>
  <c r="R76" i="11"/>
  <c r="R75" i="11"/>
  <c r="R74" i="11"/>
  <c r="M78" i="11"/>
  <c r="M77" i="11"/>
  <c r="M76" i="11"/>
  <c r="M75" i="11"/>
  <c r="M74" i="11"/>
  <c r="R73" i="11"/>
  <c r="M73" i="11"/>
  <c r="Z78" i="11"/>
  <c r="Z77" i="11"/>
  <c r="Z76" i="11"/>
  <c r="Z75" i="11"/>
  <c r="Z74" i="11"/>
  <c r="Z73" i="11"/>
  <c r="U78" i="11"/>
  <c r="U77" i="11"/>
  <c r="U76" i="11"/>
  <c r="U75" i="11"/>
  <c r="U74" i="11"/>
  <c r="U73" i="11"/>
  <c r="AH78" i="11"/>
  <c r="AH77" i="11"/>
  <c r="AH76" i="11"/>
  <c r="AH75" i="11"/>
  <c r="AH74" i="11"/>
  <c r="AH73" i="11"/>
  <c r="AC78" i="11"/>
  <c r="AC77" i="11"/>
  <c r="AC76" i="11"/>
  <c r="AC75" i="11"/>
  <c r="AC74" i="11"/>
  <c r="AC73" i="11"/>
  <c r="AP78" i="11"/>
  <c r="AP77" i="11"/>
  <c r="AP76" i="11"/>
  <c r="AP75" i="11"/>
  <c r="AP74" i="11"/>
  <c r="AP73" i="11"/>
  <c r="AK78" i="11"/>
  <c r="AK77" i="11"/>
  <c r="AK76" i="11"/>
  <c r="AK75" i="11"/>
  <c r="AK74" i="11"/>
  <c r="AK73" i="11"/>
  <c r="R91" i="11"/>
  <c r="R90" i="11"/>
  <c r="R89" i="11"/>
  <c r="R88" i="11"/>
  <c r="M91" i="11"/>
  <c r="M90" i="11"/>
  <c r="M89" i="11"/>
  <c r="M88" i="11"/>
  <c r="Z91" i="11"/>
  <c r="Z90" i="11"/>
  <c r="Z89" i="11"/>
  <c r="Z88" i="11"/>
  <c r="U91" i="11"/>
  <c r="U90" i="11"/>
  <c r="U89" i="11"/>
  <c r="U88" i="11"/>
  <c r="AH91" i="11"/>
  <c r="AH90" i="11"/>
  <c r="AH89" i="11"/>
  <c r="AH88" i="11"/>
  <c r="AC91" i="11"/>
  <c r="AC90" i="11"/>
  <c r="AC89" i="11"/>
  <c r="AC88" i="11"/>
  <c r="AP91" i="11"/>
  <c r="AP90" i="11"/>
  <c r="AP89" i="11"/>
  <c r="AP88" i="11"/>
  <c r="AK91" i="11"/>
  <c r="AK90" i="11"/>
  <c r="AK89" i="11"/>
  <c r="AK88" i="11"/>
  <c r="AQ16" i="11"/>
  <c r="R84" i="11"/>
  <c r="R83" i="11"/>
  <c r="R82" i="11"/>
  <c r="M84" i="11"/>
  <c r="M83" i="11"/>
  <c r="M82" i="11"/>
  <c r="Z84" i="11"/>
  <c r="Z83" i="11"/>
  <c r="Z82" i="11"/>
  <c r="U84" i="11"/>
  <c r="U83" i="11"/>
  <c r="U82" i="11"/>
  <c r="AH84" i="11"/>
  <c r="AH83" i="11"/>
  <c r="AH82" i="11"/>
  <c r="AC84" i="11"/>
  <c r="AC83" i="11"/>
  <c r="AC82" i="11"/>
  <c r="AP84" i="11"/>
  <c r="AP83" i="11"/>
  <c r="AP82" i="11"/>
  <c r="AK84" i="11"/>
  <c r="AK83" i="11"/>
  <c r="AK82" i="11"/>
  <c r="R96" i="11"/>
  <c r="R95" i="11"/>
  <c r="M96" i="11"/>
  <c r="M95" i="11"/>
  <c r="Z96" i="11"/>
  <c r="Z95" i="11"/>
  <c r="U96" i="11"/>
  <c r="U95" i="11"/>
  <c r="AH96" i="11"/>
  <c r="AH95" i="11"/>
  <c r="AC96" i="11"/>
  <c r="AC95" i="11"/>
  <c r="AP96" i="11"/>
  <c r="AP95" i="11"/>
  <c r="AK96" i="11"/>
  <c r="AK95" i="11"/>
  <c r="U21" i="11"/>
  <c r="AK21" i="11"/>
  <c r="U22" i="11"/>
  <c r="AK22" i="11"/>
  <c r="M21" i="11"/>
  <c r="AC21" i="11"/>
  <c r="M22" i="11"/>
  <c r="AC22" i="11"/>
  <c r="R70" i="11"/>
  <c r="Z70" i="11"/>
  <c r="AH70" i="11"/>
  <c r="AP70" i="11"/>
  <c r="Z69" i="11"/>
  <c r="AP69" i="11"/>
  <c r="O64" i="11"/>
  <c r="W64" i="11"/>
  <c r="AE64" i="11"/>
  <c r="AM64" i="11"/>
  <c r="R98" i="11"/>
  <c r="R79" i="11"/>
  <c r="W98" i="11"/>
  <c r="W79" i="11"/>
  <c r="AH98" i="11"/>
  <c r="AH79" i="11"/>
  <c r="AM98" i="11"/>
  <c r="AM79" i="11"/>
  <c r="Z64" i="11"/>
  <c r="AP64" i="11"/>
  <c r="O98" i="11"/>
  <c r="O79" i="11"/>
  <c r="Z98" i="11"/>
  <c r="Z79" i="11"/>
  <c r="AE98" i="11"/>
  <c r="AE79" i="11"/>
  <c r="AP98" i="11"/>
  <c r="AP79" i="11"/>
  <c r="R85" i="11"/>
  <c r="Z85" i="11"/>
  <c r="AH85" i="11"/>
  <c r="AP85" i="11"/>
  <c r="R92" i="11"/>
  <c r="Z92" i="11"/>
  <c r="AH92" i="11"/>
  <c r="AP92" i="11"/>
  <c r="R97" i="11"/>
  <c r="Z97" i="11"/>
  <c r="AH97" i="11"/>
  <c r="AP97" i="11"/>
  <c r="O29" i="10"/>
  <c r="O12" i="10"/>
  <c r="S6" i="10"/>
  <c r="AA6" i="10"/>
  <c r="AE29" i="10"/>
  <c r="AE12" i="10"/>
  <c r="AI6" i="10"/>
  <c r="AM29" i="10"/>
  <c r="AM12" i="10"/>
  <c r="AQ6" i="10"/>
  <c r="R50" i="10"/>
  <c r="R49" i="10"/>
  <c r="R48" i="10"/>
  <c r="R47" i="10"/>
  <c r="R46" i="10"/>
  <c r="M50" i="10"/>
  <c r="M49" i="10"/>
  <c r="M48" i="10"/>
  <c r="M47" i="10"/>
  <c r="M46" i="10"/>
  <c r="R45" i="10"/>
  <c r="R44" i="10"/>
  <c r="R43" i="10"/>
  <c r="R42" i="10"/>
  <c r="R41" i="10"/>
  <c r="M45" i="10"/>
  <c r="M44" i="10"/>
  <c r="M43" i="10"/>
  <c r="M42" i="10"/>
  <c r="M41" i="10"/>
  <c r="Z50" i="10"/>
  <c r="Z49" i="10"/>
  <c r="Z48" i="10"/>
  <c r="Z47" i="10"/>
  <c r="Z46" i="10"/>
  <c r="U50" i="10"/>
  <c r="U49" i="10"/>
  <c r="U48" i="10"/>
  <c r="U47" i="10"/>
  <c r="U46" i="10"/>
  <c r="U45" i="10"/>
  <c r="Z44" i="10"/>
  <c r="Z43" i="10"/>
  <c r="Z42" i="10"/>
  <c r="Z41" i="10"/>
  <c r="Z45" i="10"/>
  <c r="U44" i="10"/>
  <c r="U43" i="10"/>
  <c r="U42" i="10"/>
  <c r="U41" i="10"/>
  <c r="AH50" i="10"/>
  <c r="AH49" i="10"/>
  <c r="AH48" i="10"/>
  <c r="AH47" i="10"/>
  <c r="AH46" i="10"/>
  <c r="AC50" i="10"/>
  <c r="AC49" i="10"/>
  <c r="AC48" i="10"/>
  <c r="AC47" i="10"/>
  <c r="AC46" i="10"/>
  <c r="AC45" i="10"/>
  <c r="AH45" i="10"/>
  <c r="AH44" i="10"/>
  <c r="AH43" i="10"/>
  <c r="AH42" i="10"/>
  <c r="AH41" i="10"/>
  <c r="AC44" i="10"/>
  <c r="AC43" i="10"/>
  <c r="AC42" i="10"/>
  <c r="AC41" i="10"/>
  <c r="AP50" i="10"/>
  <c r="AP49" i="10"/>
  <c r="AP48" i="10"/>
  <c r="AP47" i="10"/>
  <c r="AP46" i="10"/>
  <c r="AP45" i="10"/>
  <c r="AK50" i="10"/>
  <c r="AK49" i="10"/>
  <c r="AK48" i="10"/>
  <c r="AK47" i="10"/>
  <c r="AK46" i="10"/>
  <c r="AK45" i="10"/>
  <c r="AP44" i="10"/>
  <c r="AP43" i="10"/>
  <c r="AP42" i="10"/>
  <c r="AP41" i="10"/>
  <c r="AK44" i="10"/>
  <c r="AK43" i="10"/>
  <c r="AK42" i="10"/>
  <c r="AK41" i="10"/>
  <c r="S9" i="10"/>
  <c r="AA9" i="10"/>
  <c r="AI9" i="10"/>
  <c r="AQ9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P65" i="10"/>
  <c r="AP64" i="10"/>
  <c r="AP63" i="10"/>
  <c r="AP62" i="10"/>
  <c r="AP61" i="10"/>
  <c r="AP60" i="10"/>
  <c r="AP59" i="10"/>
  <c r="AP58" i="10"/>
  <c r="AP57" i="10"/>
  <c r="AP56" i="10"/>
  <c r="AP55" i="10"/>
  <c r="AP54" i="10"/>
  <c r="AK65" i="10"/>
  <c r="AK64" i="10"/>
  <c r="AK63" i="10"/>
  <c r="AK62" i="10"/>
  <c r="AK61" i="10"/>
  <c r="AK60" i="10"/>
  <c r="AK59" i="10"/>
  <c r="AK58" i="10"/>
  <c r="AK57" i="10"/>
  <c r="AK56" i="10"/>
  <c r="AK55" i="10"/>
  <c r="AK54" i="10"/>
  <c r="Q12" i="10"/>
  <c r="U29" i="10"/>
  <c r="U12" i="10"/>
  <c r="Z29" i="10"/>
  <c r="Y12" i="10"/>
  <c r="AC29" i="10"/>
  <c r="AC12" i="10"/>
  <c r="AH29" i="10"/>
  <c r="AG12" i="10"/>
  <c r="AK29" i="10"/>
  <c r="AK12" i="10"/>
  <c r="AP29" i="10"/>
  <c r="AO12" i="10"/>
  <c r="M40" i="10"/>
  <c r="M13" i="10"/>
  <c r="U40" i="10"/>
  <c r="U13" i="10"/>
  <c r="AC40" i="10"/>
  <c r="AC13" i="10"/>
  <c r="AK40" i="10"/>
  <c r="AK13" i="10"/>
  <c r="M12" i="10"/>
  <c r="W12" i="10"/>
  <c r="R67" i="10"/>
  <c r="R51" i="10"/>
  <c r="W67" i="10"/>
  <c r="W51" i="10"/>
  <c r="AH67" i="10"/>
  <c r="AH51" i="10"/>
  <c r="AM67" i="10"/>
  <c r="AM51" i="10"/>
  <c r="O67" i="10"/>
  <c r="O51" i="10"/>
  <c r="Z67" i="10"/>
  <c r="Z51" i="10"/>
  <c r="AE67" i="10"/>
  <c r="AE51" i="10"/>
  <c r="AP67" i="10"/>
  <c r="AP51" i="10"/>
  <c r="R66" i="10"/>
  <c r="Z66" i="10"/>
  <c r="AH66" i="10"/>
  <c r="AP66" i="10"/>
  <c r="O43" i="9"/>
  <c r="O32" i="9"/>
  <c r="W43" i="9"/>
  <c r="W32" i="9"/>
  <c r="AE43" i="9"/>
  <c r="AE32" i="9"/>
  <c r="AM43" i="9"/>
  <c r="AM32" i="9"/>
  <c r="R18" i="9"/>
  <c r="Q6" i="9"/>
  <c r="Q12" i="9" s="1"/>
  <c r="Z43" i="9"/>
  <c r="Z32" i="9"/>
  <c r="AH18" i="9"/>
  <c r="AG6" i="9"/>
  <c r="AG12" i="9" s="1"/>
  <c r="AP43" i="9"/>
  <c r="AP32" i="9"/>
  <c r="Q13" i="9"/>
  <c r="W13" i="9"/>
  <c r="AG13" i="9"/>
  <c r="AM13" i="9"/>
  <c r="M14" i="9"/>
  <c r="M16" i="9" s="1"/>
  <c r="U14" i="9"/>
  <c r="U16" i="9" s="1"/>
  <c r="AC14" i="9"/>
  <c r="AC16" i="9" s="1"/>
  <c r="AK14" i="9"/>
  <c r="AK16" i="9" s="1"/>
  <c r="M15" i="9"/>
  <c r="M17" i="9" s="1"/>
  <c r="O9" i="9" s="1"/>
  <c r="S9" i="9" s="1"/>
  <c r="U15" i="9"/>
  <c r="U17" i="9" s="1"/>
  <c r="W9" i="9" s="1"/>
  <c r="AC15" i="9"/>
  <c r="AC17" i="9" s="1"/>
  <c r="AE9" i="9" s="1"/>
  <c r="AI9" i="9" s="1"/>
  <c r="AK15" i="9"/>
  <c r="AK17" i="9" s="1"/>
  <c r="AM9" i="9" s="1"/>
  <c r="R27" i="9"/>
  <c r="AH27" i="9"/>
  <c r="R34" i="9"/>
  <c r="R42" i="9" s="1"/>
  <c r="AH34" i="9"/>
  <c r="AH42" i="9" s="1"/>
  <c r="Y13" i="9"/>
  <c r="AO13" i="9"/>
  <c r="Z14" i="9"/>
  <c r="Z16" i="9" s="1"/>
  <c r="AP14" i="9"/>
  <c r="AP16" i="9" s="1"/>
  <c r="Z15" i="9"/>
  <c r="Z17" i="9" s="1"/>
  <c r="Y9" i="9" s="1"/>
  <c r="AP15" i="9"/>
  <c r="AP17" i="9" s="1"/>
  <c r="AO9" i="9" s="1"/>
  <c r="O27" i="8"/>
  <c r="R14" i="8"/>
  <c r="R16" i="8" s="1"/>
  <c r="O13" i="8"/>
  <c r="Z14" i="8"/>
  <c r="Z16" i="8" s="1"/>
  <c r="W27" i="8"/>
  <c r="AE27" i="8"/>
  <c r="AH14" i="8"/>
  <c r="AH16" i="8" s="1"/>
  <c r="AE13" i="8"/>
  <c r="AP14" i="8"/>
  <c r="AP16" i="8" s="1"/>
  <c r="AM27" i="8"/>
  <c r="O42" i="8"/>
  <c r="O55" i="8" s="1"/>
  <c r="R15" i="8"/>
  <c r="R17" i="8" s="1"/>
  <c r="Q9" i="8" s="1"/>
  <c r="Z15" i="8"/>
  <c r="Z17" i="8" s="1"/>
  <c r="Y9" i="8" s="1"/>
  <c r="W42" i="8"/>
  <c r="W55" i="8" s="1"/>
  <c r="AE42" i="8"/>
  <c r="AE55" i="8" s="1"/>
  <c r="AH15" i="8"/>
  <c r="AH17" i="8" s="1"/>
  <c r="AG9" i="8" s="1"/>
  <c r="AP15" i="8"/>
  <c r="AP17" i="8" s="1"/>
  <c r="AO9" i="8" s="1"/>
  <c r="AM42" i="8"/>
  <c r="AM55" i="8" s="1"/>
  <c r="M14" i="8"/>
  <c r="M16" i="8" s="1"/>
  <c r="AC14" i="8"/>
  <c r="AC16" i="8" s="1"/>
  <c r="M15" i="8"/>
  <c r="M17" i="8" s="1"/>
  <c r="O9" i="8" s="1"/>
  <c r="S9" i="8" s="1"/>
  <c r="AC15" i="8"/>
  <c r="AC17" i="8" s="1"/>
  <c r="AE9" i="8" s="1"/>
  <c r="AI9" i="8" s="1"/>
  <c r="Z56" i="8"/>
  <c r="Z40" i="8"/>
  <c r="AP56" i="8"/>
  <c r="AP40" i="8"/>
  <c r="W13" i="8"/>
  <c r="AM13" i="8"/>
  <c r="U14" i="8"/>
  <c r="U16" i="8" s="1"/>
  <c r="AK14" i="8"/>
  <c r="AK16" i="8" s="1"/>
  <c r="U15" i="8"/>
  <c r="U17" i="8" s="1"/>
  <c r="W9" i="8" s="1"/>
  <c r="AA9" i="8" s="1"/>
  <c r="AK15" i="8"/>
  <c r="AK17" i="8" s="1"/>
  <c r="AM9" i="8" s="1"/>
  <c r="Y13" i="8"/>
  <c r="AO13" i="8"/>
  <c r="R40" i="8"/>
  <c r="AH40" i="8"/>
  <c r="AP42" i="7"/>
  <c r="AP16" i="7"/>
  <c r="AP18" i="7" s="1"/>
  <c r="AO15" i="7"/>
  <c r="AK16" i="7"/>
  <c r="AK18" i="7" s="1"/>
  <c r="R16" i="7"/>
  <c r="R18" i="7" s="1"/>
  <c r="R42" i="7"/>
  <c r="M16" i="7"/>
  <c r="M18" i="7" s="1"/>
  <c r="Q15" i="7"/>
  <c r="AH16" i="7"/>
  <c r="AH18" i="7" s="1"/>
  <c r="AH42" i="7"/>
  <c r="AC16" i="7"/>
  <c r="AC18" i="7" s="1"/>
  <c r="AG15" i="7"/>
  <c r="R17" i="7"/>
  <c r="R19" i="7" s="1"/>
  <c r="Q10" i="7" s="1"/>
  <c r="R37" i="7" s="1"/>
  <c r="R53" i="7"/>
  <c r="R61" i="7" s="1"/>
  <c r="M17" i="7"/>
  <c r="M19" i="7" s="1"/>
  <c r="O10" i="7" s="1"/>
  <c r="AH17" i="7"/>
  <c r="AH19" i="7" s="1"/>
  <c r="AG10" i="7" s="1"/>
  <c r="AH37" i="7" s="1"/>
  <c r="AH53" i="7"/>
  <c r="AH61" i="7" s="1"/>
  <c r="AC17" i="7"/>
  <c r="AC19" i="7" s="1"/>
  <c r="AE10" i="7" s="1"/>
  <c r="Z42" i="7"/>
  <c r="Z16" i="7"/>
  <c r="Z18" i="7" s="1"/>
  <c r="Y15" i="7"/>
  <c r="U16" i="7"/>
  <c r="U18" i="7" s="1"/>
  <c r="Z53" i="7"/>
  <c r="Z61" i="7" s="1"/>
  <c r="Z17" i="7"/>
  <c r="Z19" i="7" s="1"/>
  <c r="Y10" i="7" s="1"/>
  <c r="Z37" i="7" s="1"/>
  <c r="U17" i="7"/>
  <c r="U19" i="7" s="1"/>
  <c r="W10" i="7" s="1"/>
  <c r="AP53" i="7"/>
  <c r="AP61" i="7" s="1"/>
  <c r="AP17" i="7"/>
  <c r="AP19" i="7" s="1"/>
  <c r="AO10" i="7" s="1"/>
  <c r="AP37" i="7" s="1"/>
  <c r="AK17" i="7"/>
  <c r="AK19" i="7" s="1"/>
  <c r="AM10" i="7" s="1"/>
  <c r="O51" i="7"/>
  <c r="W51" i="7"/>
  <c r="AE51" i="7"/>
  <c r="AM51" i="7"/>
  <c r="AO12" i="6"/>
  <c r="AP29" i="6"/>
  <c r="Y12" i="6"/>
  <c r="Z29" i="6"/>
  <c r="AA9" i="6"/>
  <c r="W33" i="6"/>
  <c r="W34" i="6" s="1"/>
  <c r="AK18" i="6"/>
  <c r="AM6" i="6"/>
  <c r="U18" i="6"/>
  <c r="W6" i="6"/>
  <c r="AG12" i="6"/>
  <c r="AH29" i="6"/>
  <c r="Q12" i="6"/>
  <c r="R29" i="6"/>
  <c r="AH48" i="6"/>
  <c r="R48" i="6"/>
  <c r="AC14" i="6"/>
  <c r="AC16" i="6" s="1"/>
  <c r="M14" i="6"/>
  <c r="M16" i="6" s="1"/>
  <c r="AK31" i="5"/>
  <c r="AK15" i="5"/>
  <c r="R32" i="5"/>
  <c r="M32" i="5"/>
  <c r="Z32" i="5"/>
  <c r="U32" i="5"/>
  <c r="AH32" i="5"/>
  <c r="AC32" i="5"/>
  <c r="AP32" i="5"/>
  <c r="AK32" i="5"/>
  <c r="R44" i="5"/>
  <c r="R43" i="5"/>
  <c r="R42" i="5"/>
  <c r="R41" i="5"/>
  <c r="R40" i="5"/>
  <c r="M44" i="5"/>
  <c r="M43" i="5"/>
  <c r="M42" i="5"/>
  <c r="M41" i="5"/>
  <c r="M40" i="5"/>
  <c r="Z44" i="5"/>
  <c r="Z43" i="5"/>
  <c r="Z42" i="5"/>
  <c r="Z41" i="5"/>
  <c r="Z40" i="5"/>
  <c r="U44" i="5"/>
  <c r="U43" i="5"/>
  <c r="U42" i="5"/>
  <c r="U41" i="5"/>
  <c r="U40" i="5"/>
  <c r="AH44" i="5"/>
  <c r="AH43" i="5"/>
  <c r="AH42" i="5"/>
  <c r="AH41" i="5"/>
  <c r="AH40" i="5"/>
  <c r="AC44" i="5"/>
  <c r="AC43" i="5"/>
  <c r="AC42" i="5"/>
  <c r="AC41" i="5"/>
  <c r="AC40" i="5"/>
  <c r="AP44" i="5"/>
  <c r="AP43" i="5"/>
  <c r="AP42" i="5"/>
  <c r="AP41" i="5"/>
  <c r="AP40" i="5"/>
  <c r="AK44" i="5"/>
  <c r="AK43" i="5"/>
  <c r="AK42" i="5"/>
  <c r="AK41" i="5"/>
  <c r="AK40" i="5"/>
  <c r="R36" i="5"/>
  <c r="M36" i="5"/>
  <c r="Z36" i="5"/>
  <c r="U36" i="5"/>
  <c r="AH36" i="5"/>
  <c r="AC36" i="5"/>
  <c r="AP36" i="5"/>
  <c r="AK36" i="5"/>
  <c r="R51" i="5"/>
  <c r="R50" i="5"/>
  <c r="R49" i="5"/>
  <c r="R48" i="5"/>
  <c r="M51" i="5"/>
  <c r="M50" i="5"/>
  <c r="M49" i="5"/>
  <c r="M48" i="5"/>
  <c r="Z51" i="5"/>
  <c r="Z50" i="5"/>
  <c r="Z49" i="5"/>
  <c r="Z48" i="5"/>
  <c r="U51" i="5"/>
  <c r="U50" i="5"/>
  <c r="U49" i="5"/>
  <c r="U48" i="5"/>
  <c r="AH51" i="5"/>
  <c r="AH50" i="5"/>
  <c r="AH49" i="5"/>
  <c r="AH48" i="5"/>
  <c r="AC51" i="5"/>
  <c r="AC50" i="5"/>
  <c r="AC49" i="5"/>
  <c r="AC48" i="5"/>
  <c r="AP51" i="5"/>
  <c r="AP50" i="5"/>
  <c r="AP49" i="5"/>
  <c r="AP48" i="5"/>
  <c r="AK51" i="5"/>
  <c r="AK50" i="5"/>
  <c r="AK49" i="5"/>
  <c r="AK48" i="5"/>
  <c r="U15" i="5"/>
  <c r="M15" i="5"/>
  <c r="AC15" i="5"/>
  <c r="R53" i="5"/>
  <c r="Z53" i="5"/>
  <c r="AH53" i="5"/>
  <c r="AP53" i="5"/>
  <c r="R37" i="5"/>
  <c r="Z37" i="5"/>
  <c r="AH37" i="5"/>
  <c r="AP37" i="5"/>
  <c r="R45" i="5"/>
  <c r="Z45" i="5"/>
  <c r="AH45" i="5"/>
  <c r="AP45" i="5"/>
  <c r="R52" i="5"/>
  <c r="Z52" i="5"/>
  <c r="AH52" i="5"/>
  <c r="AP52" i="5"/>
  <c r="O33" i="5"/>
  <c r="W33" i="5"/>
  <c r="AE33" i="5"/>
  <c r="AM33" i="5"/>
  <c r="R33" i="5"/>
  <c r="Z33" i="5"/>
  <c r="AH33" i="5"/>
  <c r="AP33" i="5"/>
  <c r="AP57" i="11" l="1"/>
  <c r="AP58" i="11" s="1"/>
  <c r="AK57" i="11"/>
  <c r="Z57" i="11"/>
  <c r="Z58" i="11" s="1"/>
  <c r="U57" i="11"/>
  <c r="W58" i="11"/>
  <c r="AM50" i="11"/>
  <c r="AM20" i="11"/>
  <c r="AK6" i="11"/>
  <c r="AQ6" i="11"/>
  <c r="AE50" i="11"/>
  <c r="AC6" i="11"/>
  <c r="AE20" i="11"/>
  <c r="AI6" i="11"/>
  <c r="W50" i="11"/>
  <c r="W20" i="11"/>
  <c r="U6" i="11"/>
  <c r="AA6" i="11"/>
  <c r="O50" i="11"/>
  <c r="M6" i="11"/>
  <c r="O20" i="11"/>
  <c r="S6" i="11"/>
  <c r="AP50" i="11"/>
  <c r="AO20" i="11"/>
  <c r="AH50" i="11"/>
  <c r="AG20" i="11"/>
  <c r="Z50" i="11"/>
  <c r="Y20" i="11"/>
  <c r="R50" i="11"/>
  <c r="Q20" i="11"/>
  <c r="AH57" i="11"/>
  <c r="AH58" i="11" s="1"/>
  <c r="AC57" i="11"/>
  <c r="AE58" i="11"/>
  <c r="R57" i="11"/>
  <c r="R58" i="11" s="1"/>
  <c r="M57" i="11"/>
  <c r="O58" i="11"/>
  <c r="AP36" i="10"/>
  <c r="AP35" i="10"/>
  <c r="AM36" i="10"/>
  <c r="AM35" i="10"/>
  <c r="AH36" i="10"/>
  <c r="AH35" i="10"/>
  <c r="AE36" i="10"/>
  <c r="AE35" i="10"/>
  <c r="Z36" i="10"/>
  <c r="Z35" i="10"/>
  <c r="W36" i="10"/>
  <c r="W35" i="10"/>
  <c r="R36" i="10"/>
  <c r="R35" i="10"/>
  <c r="O36" i="10"/>
  <c r="O35" i="10"/>
  <c r="AP31" i="10"/>
  <c r="AP30" i="10"/>
  <c r="AP38" i="10" s="1"/>
  <c r="AM31" i="10"/>
  <c r="AM32" i="10" s="1"/>
  <c r="AM30" i="10"/>
  <c r="AM38" i="10"/>
  <c r="Z31" i="10"/>
  <c r="Z30" i="10"/>
  <c r="Z38" i="10" s="1"/>
  <c r="W31" i="10"/>
  <c r="W30" i="10"/>
  <c r="AH31" i="10"/>
  <c r="AH30" i="10"/>
  <c r="AH38" i="10" s="1"/>
  <c r="AE31" i="10"/>
  <c r="AE32" i="10" s="1"/>
  <c r="AE30" i="10"/>
  <c r="AE38" i="10"/>
  <c r="R31" i="10"/>
  <c r="R30" i="10"/>
  <c r="O31" i="10"/>
  <c r="O32" i="10" s="1"/>
  <c r="O30" i="10"/>
  <c r="O38" i="10"/>
  <c r="AP18" i="9"/>
  <c r="AO6" i="9"/>
  <c r="AO12" i="9" s="1"/>
  <c r="AH43" i="9"/>
  <c r="AH32" i="9"/>
  <c r="AQ9" i="9"/>
  <c r="AA9" i="9"/>
  <c r="AM6" i="9"/>
  <c r="AK18" i="9"/>
  <c r="W6" i="9"/>
  <c r="U18" i="9"/>
  <c r="Z18" i="9"/>
  <c r="Y6" i="9"/>
  <c r="Y12" i="9" s="1"/>
  <c r="R43" i="9"/>
  <c r="R32" i="9"/>
  <c r="AC18" i="9"/>
  <c r="AE6" i="9"/>
  <c r="M18" i="9"/>
  <c r="O6" i="9"/>
  <c r="W6" i="8"/>
  <c r="U18" i="8"/>
  <c r="M18" i="8"/>
  <c r="O6" i="8"/>
  <c r="AP18" i="8"/>
  <c r="AO6" i="8"/>
  <c r="AO12" i="8" s="1"/>
  <c r="AH18" i="8"/>
  <c r="AG6" i="8"/>
  <c r="AG12" i="8" s="1"/>
  <c r="W56" i="8"/>
  <c r="W40" i="8"/>
  <c r="O56" i="8"/>
  <c r="O40" i="8"/>
  <c r="AQ9" i="8"/>
  <c r="AM6" i="8"/>
  <c r="AK18" i="8"/>
  <c r="AC18" i="8"/>
  <c r="AE6" i="8"/>
  <c r="AM56" i="8"/>
  <c r="AM40" i="8"/>
  <c r="AE56" i="8"/>
  <c r="AE40" i="8"/>
  <c r="Z18" i="8"/>
  <c r="Y6" i="8"/>
  <c r="Y12" i="8" s="1"/>
  <c r="R18" i="8"/>
  <c r="Q6" i="8"/>
  <c r="Q12" i="8" s="1"/>
  <c r="AM37" i="7"/>
  <c r="AQ10" i="7"/>
  <c r="AK10" i="7"/>
  <c r="AK37" i="7" s="1"/>
  <c r="U20" i="7"/>
  <c r="W6" i="7"/>
  <c r="Z20" i="7"/>
  <c r="Y6" i="7"/>
  <c r="AE37" i="7"/>
  <c r="AI10" i="7"/>
  <c r="AC10" i="7"/>
  <c r="AC37" i="7" s="1"/>
  <c r="AH85" i="7"/>
  <c r="AH51" i="7"/>
  <c r="R85" i="7"/>
  <c r="R51" i="7"/>
  <c r="AK20" i="7"/>
  <c r="AM6" i="7"/>
  <c r="AP20" i="7"/>
  <c r="AO6" i="7"/>
  <c r="W37" i="7"/>
  <c r="AA10" i="7"/>
  <c r="U10" i="7"/>
  <c r="U37" i="7" s="1"/>
  <c r="Z85" i="7"/>
  <c r="Z51" i="7"/>
  <c r="O37" i="7"/>
  <c r="S10" i="7"/>
  <c r="M10" i="7"/>
  <c r="M37" i="7" s="1"/>
  <c r="AC20" i="7"/>
  <c r="AE6" i="7"/>
  <c r="AH20" i="7"/>
  <c r="AG6" i="7"/>
  <c r="M20" i="7"/>
  <c r="O6" i="7"/>
  <c r="R20" i="7"/>
  <c r="Q6" i="7"/>
  <c r="AP85" i="7"/>
  <c r="AP51" i="7"/>
  <c r="O6" i="6"/>
  <c r="M18" i="6"/>
  <c r="W12" i="6"/>
  <c r="W29" i="6"/>
  <c r="AA6" i="6"/>
  <c r="AM12" i="6"/>
  <c r="AM29" i="6"/>
  <c r="AQ6" i="6"/>
  <c r="AE6" i="6"/>
  <c r="AC18" i="6"/>
  <c r="O59" i="11" l="1"/>
  <c r="O53" i="11"/>
  <c r="U50" i="11"/>
  <c r="U20" i="11"/>
  <c r="W59" i="11"/>
  <c r="W53" i="11"/>
  <c r="AE59" i="11"/>
  <c r="AE53" i="11"/>
  <c r="AK50" i="11"/>
  <c r="AK20" i="11"/>
  <c r="AM59" i="11"/>
  <c r="AM53" i="11"/>
  <c r="R52" i="11"/>
  <c r="R59" i="11" s="1"/>
  <c r="M52" i="11"/>
  <c r="M50" i="11"/>
  <c r="M20" i="11"/>
  <c r="Z52" i="11"/>
  <c r="Z59" i="11" s="1"/>
  <c r="U52" i="11"/>
  <c r="AH52" i="11"/>
  <c r="AH59" i="11" s="1"/>
  <c r="AC52" i="11"/>
  <c r="AC50" i="11"/>
  <c r="AC20" i="11"/>
  <c r="AP52" i="11"/>
  <c r="AP59" i="11" s="1"/>
  <c r="AK52" i="11"/>
  <c r="R32" i="10"/>
  <c r="R38" i="10"/>
  <c r="W32" i="10"/>
  <c r="W38" i="10"/>
  <c r="O37" i="10"/>
  <c r="R37" i="10"/>
  <c r="W37" i="10"/>
  <c r="Z37" i="10"/>
  <c r="AE37" i="10"/>
  <c r="AH37" i="10"/>
  <c r="AM37" i="10"/>
  <c r="AP37" i="10"/>
  <c r="Z32" i="10"/>
  <c r="AH32" i="10"/>
  <c r="AP32" i="10"/>
  <c r="AA6" i="9"/>
  <c r="W12" i="9"/>
  <c r="AQ6" i="9"/>
  <c r="AM12" i="9"/>
  <c r="O12" i="9"/>
  <c r="S6" i="9"/>
  <c r="AE12" i="9"/>
  <c r="AI6" i="9"/>
  <c r="AQ6" i="8"/>
  <c r="AM12" i="8"/>
  <c r="O12" i="8"/>
  <c r="S6" i="8"/>
  <c r="AE12" i="8"/>
  <c r="AI6" i="8"/>
  <c r="AA6" i="8"/>
  <c r="W12" i="8"/>
  <c r="Z38" i="7"/>
  <c r="Z39" i="7" s="1"/>
  <c r="W38" i="7"/>
  <c r="W39" i="7" s="1"/>
  <c r="R33" i="7"/>
  <c r="Q14" i="7"/>
  <c r="O33" i="7"/>
  <c r="O14" i="7"/>
  <c r="S6" i="7"/>
  <c r="M6" i="7"/>
  <c r="AH33" i="7"/>
  <c r="AG14" i="7"/>
  <c r="AE33" i="7"/>
  <c r="AE14" i="7"/>
  <c r="AI6" i="7"/>
  <c r="AC6" i="7"/>
  <c r="R38" i="7"/>
  <c r="R39" i="7" s="1"/>
  <c r="O38" i="7"/>
  <c r="O39" i="7" s="1"/>
  <c r="AP33" i="7"/>
  <c r="AO14" i="7"/>
  <c r="AM33" i="7"/>
  <c r="AM14" i="7"/>
  <c r="AK6" i="7"/>
  <c r="AQ6" i="7"/>
  <c r="AH38" i="7"/>
  <c r="AH39" i="7" s="1"/>
  <c r="AE38" i="7"/>
  <c r="Z33" i="7"/>
  <c r="Y14" i="7"/>
  <c r="W33" i="7"/>
  <c r="W14" i="7"/>
  <c r="U6" i="7"/>
  <c r="AA6" i="7"/>
  <c r="AP38" i="7"/>
  <c r="AP39" i="7" s="1"/>
  <c r="AM38" i="7"/>
  <c r="AE39" i="7"/>
  <c r="AM39" i="7"/>
  <c r="AI6" i="6"/>
  <c r="AE12" i="6"/>
  <c r="AE29" i="6"/>
  <c r="W30" i="6"/>
  <c r="Z30" i="6"/>
  <c r="S6" i="6"/>
  <c r="O12" i="6"/>
  <c r="O29" i="6"/>
  <c r="AM30" i="6"/>
  <c r="AM31" i="6" s="1"/>
  <c r="AP30" i="6"/>
  <c r="W31" i="6"/>
  <c r="W35" i="6"/>
  <c r="AP53" i="11" l="1"/>
  <c r="AH53" i="11"/>
  <c r="Z53" i="11"/>
  <c r="R53" i="11"/>
  <c r="W40" i="7"/>
  <c r="AM40" i="7"/>
  <c r="Z34" i="7"/>
  <c r="Z35" i="7" s="1"/>
  <c r="W34" i="7"/>
  <c r="W35" i="7" s="1"/>
  <c r="AP34" i="7"/>
  <c r="AP35" i="7" s="1"/>
  <c r="AM34" i="7"/>
  <c r="AM35" i="7" s="1"/>
  <c r="AH34" i="7"/>
  <c r="AH35" i="7" s="1"/>
  <c r="AE34" i="7"/>
  <c r="AE40" i="7"/>
  <c r="AE35" i="7"/>
  <c r="AH40" i="7"/>
  <c r="R34" i="7"/>
  <c r="R35" i="7" s="1"/>
  <c r="O34" i="7"/>
  <c r="O40" i="7"/>
  <c r="O35" i="7"/>
  <c r="U33" i="7"/>
  <c r="U14" i="7"/>
  <c r="Z40" i="7"/>
  <c r="AK33" i="7"/>
  <c r="AK14" i="7"/>
  <c r="AP40" i="7"/>
  <c r="AC33" i="7"/>
  <c r="AC14" i="7"/>
  <c r="M33" i="7"/>
  <c r="M14" i="7"/>
  <c r="AM35" i="6"/>
  <c r="AE30" i="6"/>
  <c r="AH30" i="6"/>
  <c r="AP35" i="6"/>
  <c r="AP31" i="6"/>
  <c r="O35" i="6"/>
  <c r="O30" i="6"/>
  <c r="O31" i="6" s="1"/>
  <c r="R30" i="6"/>
  <c r="Z31" i="6"/>
  <c r="Z35" i="6"/>
  <c r="AE31" i="6"/>
  <c r="AE35" i="6"/>
  <c r="R40" i="7" l="1"/>
  <c r="R31" i="6"/>
  <c r="R35" i="6"/>
  <c r="AH31" i="6"/>
  <c r="AH35" i="6"/>
  <c r="I7" i="4" l="1"/>
  <c r="K7" i="4"/>
  <c r="O7" i="4"/>
  <c r="Q7" i="4"/>
  <c r="W7" i="4"/>
  <c r="Y7" i="4"/>
  <c r="AE7" i="4"/>
  <c r="AG7" i="4"/>
  <c r="AM7" i="4"/>
  <c r="AO7" i="4"/>
  <c r="I10" i="4"/>
  <c r="K10" i="4"/>
  <c r="O10" i="4"/>
  <c r="Q10" i="4"/>
  <c r="Q13" i="4" s="1"/>
  <c r="W10" i="4"/>
  <c r="Y10" i="4"/>
  <c r="AE10" i="4"/>
  <c r="AG10" i="4"/>
  <c r="AG13" i="4" s="1"/>
  <c r="AM10" i="4"/>
  <c r="AO10" i="4"/>
  <c r="M12" i="4"/>
  <c r="U12" i="4"/>
  <c r="AC12" i="4"/>
  <c r="AK12" i="4"/>
  <c r="M13" i="4"/>
  <c r="O13" i="4"/>
  <c r="U13" i="4"/>
  <c r="W13" i="4"/>
  <c r="Y13" i="4"/>
  <c r="AC13" i="4"/>
  <c r="AE13" i="4"/>
  <c r="AK13" i="4"/>
  <c r="AM13" i="4"/>
  <c r="AO13" i="4"/>
  <c r="M14" i="4"/>
  <c r="R14" i="4"/>
  <c r="U14" i="4"/>
  <c r="Z14" i="4"/>
  <c r="AC14" i="4"/>
  <c r="AH14" i="4"/>
  <c r="AK14" i="4"/>
  <c r="AP14" i="4"/>
  <c r="M15" i="4"/>
  <c r="R15" i="4"/>
  <c r="U15" i="4"/>
  <c r="Z15" i="4"/>
  <c r="AC15" i="4"/>
  <c r="AH15" i="4"/>
  <c r="AK15" i="4"/>
  <c r="AP15" i="4"/>
  <c r="M16" i="4"/>
  <c r="O6" i="4" s="1"/>
  <c r="R16" i="4"/>
  <c r="Q6" i="4" s="1"/>
  <c r="U16" i="4"/>
  <c r="W6" i="4" s="1"/>
  <c r="Z16" i="4"/>
  <c r="Y6" i="4" s="1"/>
  <c r="AC16" i="4"/>
  <c r="AE6" i="4" s="1"/>
  <c r="AH16" i="4"/>
  <c r="AG6" i="4" s="1"/>
  <c r="AK16" i="4"/>
  <c r="AM6" i="4" s="1"/>
  <c r="AP16" i="4"/>
  <c r="AO6" i="4" s="1"/>
  <c r="M17" i="4"/>
  <c r="O9" i="4" s="1"/>
  <c r="R17" i="4"/>
  <c r="Q9" i="4" s="1"/>
  <c r="R33" i="4" s="1"/>
  <c r="U17" i="4"/>
  <c r="W9" i="4" s="1"/>
  <c r="Z17" i="4"/>
  <c r="Y9" i="4" s="1"/>
  <c r="Z33" i="4" s="1"/>
  <c r="AC17" i="4"/>
  <c r="AE9" i="4" s="1"/>
  <c r="AH17" i="4"/>
  <c r="AG9" i="4" s="1"/>
  <c r="AH33" i="4" s="1"/>
  <c r="AK17" i="4"/>
  <c r="AM9" i="4" s="1"/>
  <c r="AP17" i="4"/>
  <c r="AO9" i="4" s="1"/>
  <c r="AP33" i="4" s="1"/>
  <c r="M18" i="4"/>
  <c r="R18" i="4"/>
  <c r="U18" i="4"/>
  <c r="Z18" i="4"/>
  <c r="AC18" i="4"/>
  <c r="AH18" i="4"/>
  <c r="AK18" i="4"/>
  <c r="AP18" i="4"/>
  <c r="M29" i="4"/>
  <c r="U29" i="4"/>
  <c r="AC29" i="4"/>
  <c r="AK29" i="4"/>
  <c r="M33" i="4"/>
  <c r="U33" i="4"/>
  <c r="AC33" i="4"/>
  <c r="AK33" i="4"/>
  <c r="M38" i="4"/>
  <c r="O38" i="4"/>
  <c r="R38" i="4"/>
  <c r="U38" i="4"/>
  <c r="W38" i="4"/>
  <c r="Z38" i="4"/>
  <c r="AC38" i="4"/>
  <c r="AE38" i="4"/>
  <c r="AH38" i="4"/>
  <c r="AK38" i="4"/>
  <c r="AM38" i="4"/>
  <c r="AP38" i="4"/>
  <c r="O39" i="4"/>
  <c r="R39" i="4"/>
  <c r="W39" i="4"/>
  <c r="Z39" i="4"/>
  <c r="AE39" i="4"/>
  <c r="AH39" i="4"/>
  <c r="AM39" i="4"/>
  <c r="AP39" i="4"/>
  <c r="O40" i="4"/>
  <c r="R40" i="4"/>
  <c r="W40" i="4"/>
  <c r="Z40" i="4"/>
  <c r="AE40" i="4"/>
  <c r="AH40" i="4"/>
  <c r="AM40" i="4"/>
  <c r="AP40" i="4"/>
  <c r="O41" i="4"/>
  <c r="R41" i="4"/>
  <c r="W41" i="4"/>
  <c r="Z41" i="4"/>
  <c r="AE41" i="4"/>
  <c r="AH41" i="4"/>
  <c r="AM41" i="4"/>
  <c r="AP41" i="4"/>
  <c r="O43" i="4"/>
  <c r="R43" i="4"/>
  <c r="W43" i="4"/>
  <c r="Z43" i="4"/>
  <c r="AE43" i="4"/>
  <c r="AH43" i="4"/>
  <c r="AM43" i="4"/>
  <c r="AP43" i="4"/>
  <c r="O44" i="4"/>
  <c r="R44" i="4"/>
  <c r="W44" i="4"/>
  <c r="Z44" i="4"/>
  <c r="AE44" i="4"/>
  <c r="AH44" i="4"/>
  <c r="AM44" i="4"/>
  <c r="AP44" i="4"/>
  <c r="O45" i="4"/>
  <c r="R45" i="4"/>
  <c r="W45" i="4"/>
  <c r="Z45" i="4"/>
  <c r="AE45" i="4"/>
  <c r="AH45" i="4"/>
  <c r="AM45" i="4"/>
  <c r="AP45" i="4"/>
  <c r="O46" i="4"/>
  <c r="R46" i="4"/>
  <c r="W46" i="4"/>
  <c r="Z46" i="4"/>
  <c r="AE46" i="4"/>
  <c r="AH46" i="4"/>
  <c r="AM46" i="4"/>
  <c r="AP46" i="4"/>
  <c r="O47" i="4"/>
  <c r="R47" i="4"/>
  <c r="W47" i="4"/>
  <c r="Z47" i="4"/>
  <c r="AE47" i="4"/>
  <c r="AH47" i="4"/>
  <c r="AM47" i="4"/>
  <c r="AP47" i="4"/>
  <c r="O48" i="4"/>
  <c r="R48" i="4"/>
  <c r="W48" i="4"/>
  <c r="Z48" i="4"/>
  <c r="AE48" i="4"/>
  <c r="AH48" i="4"/>
  <c r="AM48" i="4"/>
  <c r="AP48" i="4"/>
  <c r="M50" i="4"/>
  <c r="O50" i="4"/>
  <c r="R50" i="4"/>
  <c r="U50" i="4"/>
  <c r="W50" i="4"/>
  <c r="Z50" i="4"/>
  <c r="AC50" i="4"/>
  <c r="AE50" i="4"/>
  <c r="AH50" i="4"/>
  <c r="AK50" i="4"/>
  <c r="AM50" i="4"/>
  <c r="AP50" i="4"/>
  <c r="O51" i="4"/>
  <c r="R51" i="4"/>
  <c r="W51" i="4"/>
  <c r="Z51" i="4"/>
  <c r="AE51" i="4"/>
  <c r="AH51" i="4"/>
  <c r="AM51" i="4"/>
  <c r="AP51" i="4"/>
  <c r="O52" i="4"/>
  <c r="R52" i="4"/>
  <c r="W52" i="4"/>
  <c r="Z52" i="4"/>
  <c r="AE52" i="4"/>
  <c r="AH52" i="4"/>
  <c r="AM52" i="4"/>
  <c r="AP52" i="4"/>
  <c r="O53" i="4"/>
  <c r="R53" i="4"/>
  <c r="W53" i="4"/>
  <c r="Z53" i="4"/>
  <c r="AE53" i="4"/>
  <c r="AH53" i="4"/>
  <c r="AM53" i="4"/>
  <c r="AP53" i="4"/>
  <c r="O55" i="4"/>
  <c r="R55" i="4"/>
  <c r="W55" i="4"/>
  <c r="Z55" i="4"/>
  <c r="AE55" i="4"/>
  <c r="AH55" i="4"/>
  <c r="AM55" i="4"/>
  <c r="AP55" i="4"/>
  <c r="O56" i="4"/>
  <c r="R56" i="4"/>
  <c r="W56" i="4"/>
  <c r="Z56" i="4"/>
  <c r="AE56" i="4"/>
  <c r="AH56" i="4"/>
  <c r="AM56" i="4"/>
  <c r="AP56" i="4"/>
  <c r="O57" i="4"/>
  <c r="R57" i="4"/>
  <c r="W57" i="4"/>
  <c r="Z57" i="4"/>
  <c r="AE57" i="4"/>
  <c r="AH57" i="4"/>
  <c r="AM57" i="4"/>
  <c r="AP57" i="4"/>
  <c r="O58" i="4"/>
  <c r="R58" i="4"/>
  <c r="W58" i="4"/>
  <c r="Z58" i="4"/>
  <c r="AE58" i="4"/>
  <c r="AH58" i="4"/>
  <c r="AM58" i="4"/>
  <c r="AP58" i="4"/>
  <c r="O59" i="4"/>
  <c r="R59" i="4"/>
  <c r="W59" i="4"/>
  <c r="Z59" i="4"/>
  <c r="AE59" i="4"/>
  <c r="AH59" i="4"/>
  <c r="AM59" i="4"/>
  <c r="AP59" i="4"/>
  <c r="O60" i="4"/>
  <c r="R60" i="4"/>
  <c r="W60" i="4"/>
  <c r="Z60" i="4"/>
  <c r="AE60" i="4"/>
  <c r="AH60" i="4"/>
  <c r="AM60" i="4"/>
  <c r="AP60" i="4"/>
  <c r="O61" i="4"/>
  <c r="R61" i="4"/>
  <c r="W61" i="4"/>
  <c r="Z61" i="4"/>
  <c r="AE61" i="4"/>
  <c r="AH61" i="4"/>
  <c r="AM61" i="4"/>
  <c r="AP61" i="4"/>
  <c r="AG12" i="4" l="1"/>
  <c r="AH29" i="4"/>
  <c r="Y12" i="4"/>
  <c r="Z29" i="4"/>
  <c r="Q12" i="4"/>
  <c r="R29" i="4"/>
  <c r="AO12" i="4"/>
  <c r="AP29" i="4"/>
  <c r="AM33" i="4"/>
  <c r="AQ9" i="4"/>
  <c r="AI9" i="4"/>
  <c r="AE33" i="4"/>
  <c r="W33" i="4"/>
  <c r="AA9" i="4"/>
  <c r="S9" i="4"/>
  <c r="O33" i="4"/>
  <c r="AM12" i="4"/>
  <c r="AM29" i="4"/>
  <c r="AQ6" i="4"/>
  <c r="AI6" i="4"/>
  <c r="AE12" i="4"/>
  <c r="AE29" i="4"/>
  <c r="W12" i="4"/>
  <c r="W29" i="4"/>
  <c r="AA6" i="4"/>
  <c r="S6" i="4"/>
  <c r="O12" i="4"/>
  <c r="O29" i="4"/>
  <c r="O30" i="4" l="1"/>
  <c r="O31" i="4" s="1"/>
  <c r="R30" i="4"/>
  <c r="AE30" i="4"/>
  <c r="AE31" i="4" s="1"/>
  <c r="AH30" i="4"/>
  <c r="W34" i="4"/>
  <c r="Z34" i="4"/>
  <c r="Z35" i="4" s="1"/>
  <c r="AM34" i="4"/>
  <c r="AP34" i="4"/>
  <c r="AP35" i="4" s="1"/>
  <c r="W30" i="4"/>
  <c r="W31" i="4" s="1"/>
  <c r="Z30" i="4"/>
  <c r="AM30" i="4"/>
  <c r="AM31" i="4" s="1"/>
  <c r="AP30" i="4"/>
  <c r="AP31" i="4" s="1"/>
  <c r="O34" i="4"/>
  <c r="O35" i="4" s="1"/>
  <c r="R34" i="4"/>
  <c r="R35" i="4" s="1"/>
  <c r="W35" i="4"/>
  <c r="AE34" i="4"/>
  <c r="AE36" i="4" s="1"/>
  <c r="AH34" i="4"/>
  <c r="AH35" i="4" s="1"/>
  <c r="AM35" i="4"/>
  <c r="R31" i="4"/>
  <c r="R36" i="4"/>
  <c r="Z31" i="4"/>
  <c r="Z36" i="4"/>
  <c r="AH31" i="4"/>
  <c r="AH36" i="4"/>
  <c r="AP36" i="4" l="1"/>
  <c r="AE35" i="4"/>
  <c r="AM36" i="4"/>
  <c r="W36" i="4"/>
  <c r="O36" i="4"/>
</calcChain>
</file>

<file path=xl/sharedStrings.xml><?xml version="1.0" encoding="utf-8"?>
<sst xmlns="http://schemas.openxmlformats.org/spreadsheetml/2006/main" count="2861" uniqueCount="542">
  <si>
    <t>Контрольные замеры по ПС 35/6 кВ Аглофабрика</t>
  </si>
  <si>
    <t>Дата: 16.12.2020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</si>
  <si>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</si>
  <si>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</si>
  <si>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</si>
  <si>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</si>
  <si>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</si>
  <si>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</si>
  <si>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</si>
  <si>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</si>
  <si>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</si>
  <si>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</si>
  <si>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</si>
  <si>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</si>
  <si>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</si>
  <si>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</si>
  <si>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</si>
  <si>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Положение РПН (ПБВ) / ВДТ:</t>
  </si>
  <si>
    <t>/</t>
  </si>
  <si>
    <t>№2</t>
  </si>
  <si>
    <t>2С</t>
  </si>
  <si>
    <t>Итого: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</si>
  <si>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</si>
  <si>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</si>
  <si>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</si>
  <si>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</si>
  <si>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</si>
  <si>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35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</si>
  <si>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</si>
  <si>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</si>
  <si>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</si>
  <si>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</si>
  <si>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</si>
  <si>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</si>
  <si>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</si>
  <si>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</si>
  <si>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</si>
  <si>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</si>
  <si>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</si>
  <si>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</si>
  <si>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</si>
  <si>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</si>
  <si>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</si>
  <si>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</si>
  <si>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</si>
  <si>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В 35 кВ Т№1 1С</t>
  </si>
  <si>
    <t>Лебяжка 1 (яч.7а)</t>
  </si>
  <si>
    <t>Небаланс по шине 1С 35 кВ</t>
  </si>
  <si>
    <t>2С 35 кВ</t>
  </si>
  <si>
    <t>В 35 кВ Т№2 2С</t>
  </si>
  <si>
    <t>Лебяжка 2 (яч.15а)</t>
  </si>
  <si>
    <t>Небаланс по шине 2С 35 кВ</t>
  </si>
  <si>
    <t>Небаланс по шинам 35 кВ</t>
  </si>
  <si>
    <t>1С 6 кВ</t>
  </si>
  <si>
    <t>В 6 кВ Т№1 1С</t>
  </si>
  <si>
    <t>ТП-8А (яч.3)</t>
  </si>
  <si>
    <t>ПС-6А ф.1 (яч.5)</t>
  </si>
  <si>
    <t>ПС-16 ф.1 (яч.1)</t>
  </si>
  <si>
    <t>Оборудованный резерв (яч.9)</t>
  </si>
  <si>
    <t>выкл.</t>
  </si>
  <si>
    <t>ПС ЦРММ (яч.11)</t>
  </si>
  <si>
    <t>Насос-2 (яч.25)</t>
  </si>
  <si>
    <t>ПС-3 ф.1 (яч.17)</t>
  </si>
  <si>
    <t>ПС Известковая ф.1 (яч.21)</t>
  </si>
  <si>
    <t>ПС-1 ф.1 (яч.23)</t>
  </si>
  <si>
    <t>Небаланс по шине 1С 6 кВ</t>
  </si>
  <si>
    <t>2С 6 кВ</t>
  </si>
  <si>
    <t>В 6 кВ Т№2 2С</t>
  </si>
  <si>
    <t>Насос-3 (яч.20)</t>
  </si>
  <si>
    <t>ТП Промко (яч.8)</t>
  </si>
  <si>
    <t>ПС-6А ф.2 (яч.6)</t>
  </si>
  <si>
    <t>Оборудованный резерв (яч.4)</t>
  </si>
  <si>
    <t>ПС-3 ф.2 (яч.12)</t>
  </si>
  <si>
    <t>Насос-1 (яч.22)</t>
  </si>
  <si>
    <t>ПС Известковая ф.2 (яч.16)</t>
  </si>
  <si>
    <t>ПС-16 ф.2 (яч.2)</t>
  </si>
  <si>
    <t>ПС-1 ф.2 (яч.18)</t>
  </si>
  <si>
    <t>Небаланс по шине 2С 6 кВ</t>
  </si>
  <si>
    <t>Небаланс по шинам 6 кВ</t>
  </si>
  <si>
    <t>Замер провёл:</t>
  </si>
  <si>
    <t>Смирнова О.А.</t>
  </si>
  <si>
    <t>Контрольные замеры по ПС 110/10 кВ Воздушная</t>
  </si>
  <si>
    <t>&lt;нет&gt;</t>
  </si>
  <si>
    <t>3С</t>
  </si>
  <si>
    <t>4С</t>
  </si>
  <si>
    <t>110 кВ</t>
  </si>
  <si>
    <t>10 кВ</t>
  </si>
  <si>
    <t>Нагрузка, приведенная к шинам 110 кВ, с учетом потерь, МВА</t>
  </si>
  <si>
    <t>Т№1 - НН1</t>
  </si>
  <si>
    <t>Т№2 - НН1</t>
  </si>
  <si>
    <t>Т№1 - НН2</t>
  </si>
  <si>
    <t>Т№2 - НН2</t>
  </si>
  <si>
    <t>1С 10 кВ</t>
  </si>
  <si>
    <t>В 10 кВ Т№1 1С</t>
  </si>
  <si>
    <t>ГТК-1 (яч.8)</t>
  </si>
  <si>
    <t>Небаланс по шине 1С 10 кВ</t>
  </si>
  <si>
    <t>2С 10 кВ</t>
  </si>
  <si>
    <t>В 10 кВ Т№2 2С</t>
  </si>
  <si>
    <t>ГТК-2 (яч.14)</t>
  </si>
  <si>
    <t>Небаланс по шине 2С 10 кВ</t>
  </si>
  <si>
    <t>3С 10 кВ</t>
  </si>
  <si>
    <t>В 10 кВ Т№1 3С</t>
  </si>
  <si>
    <t>ТП1 Т1 (яч.18)</t>
  </si>
  <si>
    <t>ТП2 Т1 (яч.19)</t>
  </si>
  <si>
    <t>ДТК-1 (яч.17)</t>
  </si>
  <si>
    <t>АТК (яч.16)</t>
  </si>
  <si>
    <t>ТСН-1 (яч.20)</t>
  </si>
  <si>
    <t>Небаланс по шине 3С 10 кВ</t>
  </si>
  <si>
    <t>4С 10 кВ</t>
  </si>
  <si>
    <t>В 10 кВ Т№2 4С</t>
  </si>
  <si>
    <t>ТСН-2 (яч.25)</t>
  </si>
  <si>
    <t>ТП1 Т2 (яч.27)</t>
  </si>
  <si>
    <t>ТП2 Т2 (яч.28)</t>
  </si>
  <si>
    <t>ДТК-2 (яч.29)</t>
  </si>
  <si>
    <t>Небаланс по шине 4С 10 кВ</t>
  </si>
  <si>
    <t>Небаланс по шинам 10 кВ</t>
  </si>
  <si>
    <t>Степченков</t>
  </si>
  <si>
    <t>Царегородцев</t>
  </si>
  <si>
    <t>Панюков</t>
  </si>
  <si>
    <t>Технический директор</t>
  </si>
  <si>
    <t>филиала ООО "ЕвразЭнергоТранс" в г. Нижний Тагил</t>
  </si>
  <si>
    <t>К.С. Матяш</t>
  </si>
  <si>
    <t>Начальник ЦСиП НТМК</t>
  </si>
  <si>
    <t>С.В. Шпаков</t>
  </si>
  <si>
    <t>Исполнитель:</t>
  </si>
  <si>
    <t>П.В. Татаурова</t>
  </si>
  <si>
    <t>т. 49-13-38</t>
  </si>
  <si>
    <t>Таркус-1 (яч.3)</t>
  </si>
  <si>
    <t>Экскаваторы РОР (яч.15)</t>
  </si>
  <si>
    <t>Голый камень (яч.16)</t>
  </si>
  <si>
    <t>ТСН-1 (яч.22)</t>
  </si>
  <si>
    <t>Штурмовой (яч.13)</t>
  </si>
  <si>
    <t>Леба (яч.26)</t>
  </si>
  <si>
    <t>Горбуново (яч.1)</t>
  </si>
  <si>
    <t>Контрольные замеры по ПС 35/6 кВ Горная</t>
  </si>
  <si>
    <t>Контрольные замеры по ПС 110/6 кВ Доменная</t>
  </si>
  <si>
    <t>1С 110 кВ</t>
  </si>
  <si>
    <t>В 110 кВ Т№1 1С</t>
  </si>
  <si>
    <t>Тагил</t>
  </si>
  <si>
    <t>Небаланс по шине 1С 110 кВ</t>
  </si>
  <si>
    <t>2С 110 кВ</t>
  </si>
  <si>
    <t>В 110 кВ Т№2 2С</t>
  </si>
  <si>
    <t>Вязовская</t>
  </si>
  <si>
    <t>Небаланс по шине 2С 110 кВ</t>
  </si>
  <si>
    <t>Небаланс по шинам 110 кВ</t>
  </si>
  <si>
    <t>1-К 1500 (яч.38)</t>
  </si>
  <si>
    <t>2-450 (яч.37)</t>
  </si>
  <si>
    <t>1-ТД1 (яч.37)</t>
  </si>
  <si>
    <t>Резрвный вв. на ПС 25 (яч.37)</t>
  </si>
  <si>
    <t>ТСН-1 (яч.37)</t>
  </si>
  <si>
    <t>10-К 1500 (яч.36)</t>
  </si>
  <si>
    <t>1-55 (яч.4)</t>
  </si>
  <si>
    <t>4-ТД1 (яч.4)</t>
  </si>
  <si>
    <t>Резервный ввод 2 ПС 24(яч.31)</t>
  </si>
  <si>
    <t>2-55 (яч.9)</t>
  </si>
  <si>
    <t>2-К 1500 (яч.8)</t>
  </si>
  <si>
    <t>8-К 1500 (яч.33)</t>
  </si>
  <si>
    <t>1-450 (яч.6)</t>
  </si>
  <si>
    <t>ТСН-2 (яч.6)</t>
  </si>
  <si>
    <t>ПС 300 (яч.6)</t>
  </si>
  <si>
    <t>3С 6 кВ</t>
  </si>
  <si>
    <t>В 6 кВ Т№1 3С</t>
  </si>
  <si>
    <t>1-452 (яч.11)</t>
  </si>
  <si>
    <t>1-ТД2 (яч.11)</t>
  </si>
  <si>
    <t>2-2 (яч.11)</t>
  </si>
  <si>
    <t>ДАК-1 (яч.30)</t>
  </si>
  <si>
    <t>7-К 1500 (яч.13)</t>
  </si>
  <si>
    <t>2-КТК 12,5 (яч.29)</t>
  </si>
  <si>
    <t>4-К 1500 (яч.14)</t>
  </si>
  <si>
    <t>1-451 (яч.28)</t>
  </si>
  <si>
    <t>Фидер связи с ПС 45 (яч.28)</t>
  </si>
  <si>
    <t>12-К 1500 (яч.27)</t>
  </si>
  <si>
    <t>Небаланс по шине 3С 6 кВ</t>
  </si>
  <si>
    <t>4С 6 кВ</t>
  </si>
  <si>
    <t>В 6 кВ Т№2 4С</t>
  </si>
  <si>
    <t>9-К 1500 (яч.23)</t>
  </si>
  <si>
    <t>ДАК-3 (яч.19)</t>
  </si>
  <si>
    <t>2-КТК 7 (яч.24)</t>
  </si>
  <si>
    <t>4-ТД2 (яч.24)</t>
  </si>
  <si>
    <t>2-452  (яч.26)</t>
  </si>
  <si>
    <t>Т7 ТЭЦ (яч.26)</t>
  </si>
  <si>
    <t>2-451 (яч.26)</t>
  </si>
  <si>
    <t>Небаланс по шине 4С 6 кВ</t>
  </si>
  <si>
    <t>Симушкин</t>
  </si>
  <si>
    <t>Соколова</t>
  </si>
  <si>
    <t>Шихалеева</t>
  </si>
  <si>
    <t>Контрольные замеры по ПС 110/6 кВ Евстюниха</t>
  </si>
  <si>
    <t>Сад Горняк 2 (яч.27)</t>
  </si>
  <si>
    <t>ТП Котельная шахты Т-1 (яч.31</t>
  </si>
  <si>
    <t>Компрессор 5 (яч.33)</t>
  </si>
  <si>
    <t>ПС Калориферная ф.1 (яч.35)</t>
  </si>
  <si>
    <t>ПС Фланговая ф.1 (яч.19)</t>
  </si>
  <si>
    <t>ПС АБК ф.1 (яч.17)</t>
  </si>
  <si>
    <t>Поселок Евстюниха (яч.15)</t>
  </si>
  <si>
    <t>Компреесор 2 (яч.11)</t>
  </si>
  <si>
    <t>Компрессор 1 (яч.9)</t>
  </si>
  <si>
    <t>Скиповый подъем (яч.7)</t>
  </si>
  <si>
    <t>ЦПП-0,00гор. ф.1 (яч.3)</t>
  </si>
  <si>
    <t>ЦПП-240гор. ф.1 (яч.1)</t>
  </si>
  <si>
    <t>ЦПП-240гор. ф.2 (яч.2)</t>
  </si>
  <si>
    <t>ЦПП-0,00гор. ф.2 (яч.4)</t>
  </si>
  <si>
    <t>Компрессор 4 (яч.8)</t>
  </si>
  <si>
    <t>Компрессор 3 (яч.10)</t>
  </si>
  <si>
    <t>ПС АБК ф.2 (яч.14)</t>
  </si>
  <si>
    <t>ТП Насосн 1 подъема 1 (яч.16)</t>
  </si>
  <si>
    <t>УМП (яч.18)</t>
  </si>
  <si>
    <t>ПС Фланговая ф.2 (яч.20)</t>
  </si>
  <si>
    <t>ПС Калориферная ф.2 (яч.36)</t>
  </si>
  <si>
    <t>Клетьевой подъем (яч.34)</t>
  </si>
  <si>
    <t>ТП Котельная шахты Т-2 (яч.32</t>
  </si>
  <si>
    <t>Двигатель СД-2500 (яч.26)</t>
  </si>
  <si>
    <t>Контрольные замеры по ПС 35/6 кВ Карьер</t>
  </si>
  <si>
    <t>СВ 6 кВ 1С-2С</t>
  </si>
  <si>
    <t>Карьер 1 (яч.21)</t>
  </si>
  <si>
    <t>Оборудованный резерв (яч.17)</t>
  </si>
  <si>
    <t>Карьер 2 (яч.15)</t>
  </si>
  <si>
    <t>СВ 6 кВ 2С-1С</t>
  </si>
  <si>
    <t>Карьер 4 (яч.16)</t>
  </si>
  <si>
    <t>Депо Т-1 (яч.18)</t>
  </si>
  <si>
    <t>Тр-р РОР 100кВа (яч.20)</t>
  </si>
  <si>
    <t>Карьер 3 (яч.22)</t>
  </si>
  <si>
    <t>Карьер 5 (яч.24)</t>
  </si>
  <si>
    <t>Котельная ГГМ (яч.26)</t>
  </si>
  <si>
    <t>Контрольные замеры по ПС 110/6 кВ Кислородная</t>
  </si>
  <si>
    <t>СВ 110 кВ 1С-2С</t>
  </si>
  <si>
    <t>СВ 110 кВ 2С-1С</t>
  </si>
  <si>
    <t>1-51 (яч.2)</t>
  </si>
  <si>
    <t>1-38 (яч.7)</t>
  </si>
  <si>
    <t>1-252 (яч.7)</t>
  </si>
  <si>
    <t>1-44 (яч.9)</t>
  </si>
  <si>
    <t>1-12 (яч.9)</t>
  </si>
  <si>
    <t>1-48 (яч.11)</t>
  </si>
  <si>
    <t>1-426 (яч.11)</t>
  </si>
  <si>
    <t>1-39 (яч.12)</t>
  </si>
  <si>
    <t>ТСН-1 (яч.12)</t>
  </si>
  <si>
    <t>1-26 (яч.13)</t>
  </si>
  <si>
    <t>2-39 (яч.18)</t>
  </si>
  <si>
    <t>ТСН-2 (яч.18)</t>
  </si>
  <si>
    <t>2-38 (яч.19)</t>
  </si>
  <si>
    <t>2-252 (яч.19)</t>
  </si>
  <si>
    <t>2-44 (яч.21)</t>
  </si>
  <si>
    <t>3-12 (яч.21)</t>
  </si>
  <si>
    <t>2-48 (яч.23)</t>
  </si>
  <si>
    <t>2-426 (яч.23)</t>
  </si>
  <si>
    <t>Тагилспецстрой (яч.26)</t>
  </si>
  <si>
    <t>2-51 (яч.26)</t>
  </si>
  <si>
    <t>2-640 (яч.27)</t>
  </si>
  <si>
    <t>2-26 (яч.27)</t>
  </si>
  <si>
    <t>ДЭМ ОВБ ОДС</t>
  </si>
  <si>
    <t>Архиреева</t>
  </si>
  <si>
    <t>Контрольные замеры по ПС 110/35/6 кВ Коксовая</t>
  </si>
  <si>
    <t>1СШ</t>
  </si>
  <si>
    <t>2СШ</t>
  </si>
  <si>
    <t>№3</t>
  </si>
  <si>
    <t>№4</t>
  </si>
  <si>
    <t>СК, БСК</t>
  </si>
  <si>
    <t>Тип</t>
  </si>
  <si>
    <t>БСК</t>
  </si>
  <si>
    <t>Т№3 - НН1</t>
  </si>
  <si>
    <t>Т№4 - НН1</t>
  </si>
  <si>
    <t>Т№3 - НН2</t>
  </si>
  <si>
    <t>Т№4 - НН2</t>
  </si>
  <si>
    <t>1СШ 110 кВ</t>
  </si>
  <si>
    <t>В 110 кВ Т№1 1СШ</t>
  </si>
  <si>
    <t>В 110 кВ Т№3 1СШ</t>
  </si>
  <si>
    <t>НТМК 1</t>
  </si>
  <si>
    <t>Небаланс по шине 1СШ 110 кВ</t>
  </si>
  <si>
    <t>2СШ 110 кВ</t>
  </si>
  <si>
    <t>В 110 кВ Т№2 2СШ</t>
  </si>
  <si>
    <t>В 110 кВ Т№4 2СШ</t>
  </si>
  <si>
    <t>НТМК 2</t>
  </si>
  <si>
    <t>Небаланс по шине 2СШ 110 кВ</t>
  </si>
  <si>
    <t>АКОС-1 (яч.3)</t>
  </si>
  <si>
    <t>АКОС-2 (яч.4)</t>
  </si>
  <si>
    <t>АКОС-3 (яч.13)</t>
  </si>
  <si>
    <t>АКОС-4 (яч.14)</t>
  </si>
  <si>
    <t>В 6 кВ Т№3 1С</t>
  </si>
  <si>
    <t>1-81 (яч.1,2)</t>
  </si>
  <si>
    <t>2-79 (яч.12)</t>
  </si>
  <si>
    <t>1-18 (яч.14)</t>
  </si>
  <si>
    <t>1-299 (яч.15)</t>
  </si>
  <si>
    <t>1-60 (яч.18)</t>
  </si>
  <si>
    <t>2-459, ПС 466 (яч.23)</t>
  </si>
  <si>
    <t>В 6 кВ Т№4 2С</t>
  </si>
  <si>
    <t>ТСН-1 (яч.26)</t>
  </si>
  <si>
    <t>2-60 (яч.28)</t>
  </si>
  <si>
    <t>3-18 (яч.30)</t>
  </si>
  <si>
    <t>В 6 кВ Т№3 3С</t>
  </si>
  <si>
    <t>1-59 (яч.82)</t>
  </si>
  <si>
    <t>ТСН-2 (яч.79)</t>
  </si>
  <si>
    <t>3-299 (яч.73)</t>
  </si>
  <si>
    <t>2-295 (яч.72)</t>
  </si>
  <si>
    <t>В 6 кВ Т№4 4С</t>
  </si>
  <si>
    <t>2-59 (яч.68)</t>
  </si>
  <si>
    <t>3-81 (яч.55,56)</t>
  </si>
  <si>
    <t>Зудова</t>
  </si>
  <si>
    <t>Степченкова</t>
  </si>
  <si>
    <t>Черемных</t>
  </si>
  <si>
    <t>Контрольные замеры по ПС 110/6 кВ Магнетитовая</t>
  </si>
  <si>
    <t>ПС Закладочн. комплекс (яч.1)</t>
  </si>
  <si>
    <t>ПС-11 ф.1 (яч.3)</t>
  </si>
  <si>
    <t>ПС Компрессорная ф.1 (яч.9)</t>
  </si>
  <si>
    <t>ЦПП гор.-450м ф.1 (яч.11)</t>
  </si>
  <si>
    <t>ЦПП гор.-130м ф.1 (яч.13)</t>
  </si>
  <si>
    <t>ПС Котельная ф.1 (яч.15)</t>
  </si>
  <si>
    <t>В 6 кВ Т№1 2С</t>
  </si>
  <si>
    <t>ф.2 Двигатель шахта 15 (яч.12)</t>
  </si>
  <si>
    <t>ПС ВЖР ф.1 (яч.8)</t>
  </si>
  <si>
    <t>ПС Нососная-130 гор. ф.1(яч.6)</t>
  </si>
  <si>
    <t>Машинное отеление ф.1 (яч.10)</t>
  </si>
  <si>
    <t>ПС Копер ф.1 (яч.14)</t>
  </si>
  <si>
    <t>Ш. Клет.подъем.машина (яч.16)</t>
  </si>
  <si>
    <t>В 6 кВ Т№2 3С</t>
  </si>
  <si>
    <t>ПС Компрессорная ф.2 (яч.25)</t>
  </si>
  <si>
    <t>ЦПП гор.-130м ф.2 (яч.29)</t>
  </si>
  <si>
    <t>ЦПП гор.-450м ф.2 (яч.33)</t>
  </si>
  <si>
    <t>ПС ВЖР ф.2 (яч.31)</t>
  </si>
  <si>
    <t>ПС Котельная ф.2 (яч.27)</t>
  </si>
  <si>
    <t>ПС-11 ф.2 (яч.35)</t>
  </si>
  <si>
    <t>ПС Насосная-130 гор.ф.2(яч.40</t>
  </si>
  <si>
    <t>Машинное отеление ф.2 (яч.32)</t>
  </si>
  <si>
    <t>ф.1 Двигатель шахта 15 (яч.34)</t>
  </si>
  <si>
    <t>ТП-7 Т 630кВа (яч.42)</t>
  </si>
  <si>
    <t>Ш. Клет. подъем.машина(яч.26)</t>
  </si>
  <si>
    <t>ПС Копер ф.2 (яч.28)</t>
  </si>
  <si>
    <t>Начальник ЦСиП ВГОК НТФ ООО "ЕвразЭнергоТранс"</t>
  </si>
  <si>
    <t>Д.Е. Боровков</t>
  </si>
  <si>
    <t>Контрольные замеры по ПС 110/6 кВ Нижняя</t>
  </si>
  <si>
    <t>в резерве</t>
  </si>
  <si>
    <t>Т№3 - НН</t>
  </si>
  <si>
    <t>1-12 (яч.19)</t>
  </si>
  <si>
    <t>1-8 (яч.18)</t>
  </si>
  <si>
    <t>МПГЭС ВЛ-17 (яч.17)</t>
  </si>
  <si>
    <t>1-11 (яч.15)</t>
  </si>
  <si>
    <t>ТСН-1 (яч.14)</t>
  </si>
  <si>
    <t>1-4 (яч.12)</t>
  </si>
  <si>
    <t>1-2 (яч.10)</t>
  </si>
  <si>
    <t>1-9 (яч.9)</t>
  </si>
  <si>
    <t>1-КТП-10 (яч.8)</t>
  </si>
  <si>
    <t>МПГЭС ВЛ-6 (яч.6)</t>
  </si>
  <si>
    <t>1-5 (яч.4)</t>
  </si>
  <si>
    <t>УК3, УК4 (яч.51)</t>
  </si>
  <si>
    <t>МПГЭС ВЛ-42 (яч.42)</t>
  </si>
  <si>
    <t>2-5 (яч.40)</t>
  </si>
  <si>
    <t>2-4 (яч.37)</t>
  </si>
  <si>
    <t>2-2 (яч.36)</t>
  </si>
  <si>
    <t>2-9 (яч.35)</t>
  </si>
  <si>
    <t>2-11 (яч.33)</t>
  </si>
  <si>
    <t>ТСН-2 (яч.32)</t>
  </si>
  <si>
    <t>2-8 (яч.31)</t>
  </si>
  <si>
    <t>2-КТП-10 (яч.30)</t>
  </si>
  <si>
    <t>МПГЭС ВЛ-29 (яч.29)</t>
  </si>
  <si>
    <t>2-12 (яч.28)</t>
  </si>
  <si>
    <t xml:space="preserve"> КТП Кузница (яч.27)</t>
  </si>
  <si>
    <t>ТСН-3 (яч.24)</t>
  </si>
  <si>
    <t>УК1, УК2 (яч.45)</t>
  </si>
  <si>
    <t>Тр 91 Т-1 (яч.74)</t>
  </si>
  <si>
    <t>ФКУ (яч.76)</t>
  </si>
  <si>
    <t>Тр 91 Т-2 (яч.77)</t>
  </si>
  <si>
    <t>Гребнева</t>
  </si>
  <si>
    <t>Шнянина</t>
  </si>
  <si>
    <t>Шупенько</t>
  </si>
  <si>
    <t>Контрольные замеры по ПС 110/6 кВ НТМК</t>
  </si>
  <si>
    <t>3СШ</t>
  </si>
  <si>
    <t>4СШ</t>
  </si>
  <si>
    <t>Тагил 1</t>
  </si>
  <si>
    <t>Прокатная</t>
  </si>
  <si>
    <t>Коксовая 1</t>
  </si>
  <si>
    <t>Связь 1</t>
  </si>
  <si>
    <t>Тагил 2</t>
  </si>
  <si>
    <t>Коксовая 2</t>
  </si>
  <si>
    <t>Связь 2</t>
  </si>
  <si>
    <t>1СШ 6 кВ</t>
  </si>
  <si>
    <t>В 6 кВ Т№1 1СШ</t>
  </si>
  <si>
    <t>СВ 6 кВ 1СШ-3СШ</t>
  </si>
  <si>
    <t>4-61 (яч.39)</t>
  </si>
  <si>
    <t>1-37 (яч.37)</t>
  </si>
  <si>
    <t>1-14 (яч.35)</t>
  </si>
  <si>
    <t>1-8 (яч.33)</t>
  </si>
  <si>
    <t>1-ТЭЦ (яч.31)</t>
  </si>
  <si>
    <t>3-10 (яч.25)</t>
  </si>
  <si>
    <t>7-ПВС (яч.15)</t>
  </si>
  <si>
    <t>2-57 (яч.13)</t>
  </si>
  <si>
    <t>3-ТЭЦ (яч.11)</t>
  </si>
  <si>
    <t>1-9 (яч.7)</t>
  </si>
  <si>
    <t>1-36 (яч.5)</t>
  </si>
  <si>
    <t>ТСН-1 (яч.3)</t>
  </si>
  <si>
    <t>Небаланс по шине 1СШ 6 кВ</t>
  </si>
  <si>
    <t>2СШ 6 кВ</t>
  </si>
  <si>
    <t>В 6 кВ Т№2 2СШ</t>
  </si>
  <si>
    <t>СВ 6 кВ 2СШ-4СШ</t>
  </si>
  <si>
    <t>ТСН-2 (яч.4)</t>
  </si>
  <si>
    <t>2-37 (яч.6)</t>
  </si>
  <si>
    <t>2-8 (яч.8)</t>
  </si>
  <si>
    <t>2-ТЭЦ (яч.12)</t>
  </si>
  <si>
    <t>2-36 (яч.14)</t>
  </si>
  <si>
    <t>2-17 (яч.18)</t>
  </si>
  <si>
    <t>4-10 (яч.26)</t>
  </si>
  <si>
    <t>2-61 (яч.32)</t>
  </si>
  <si>
    <t>2-9 (яч.34)</t>
  </si>
  <si>
    <t>2-14 (яч.36)</t>
  </si>
  <si>
    <t>8-ПВС (яч.38)</t>
  </si>
  <si>
    <t>4-ТЭЦ (яч.16)</t>
  </si>
  <si>
    <t>Небаланс по шине 2СШ 6 кВ</t>
  </si>
  <si>
    <t>3СШ 6 кВ</t>
  </si>
  <si>
    <t>В 6 кВ Т№3 3СШ</t>
  </si>
  <si>
    <t>СВ 6 кВ 3СШ-4СШ</t>
  </si>
  <si>
    <t>СВ 6 кВ 3СШ-1СШ</t>
  </si>
  <si>
    <t>3-11 (яч.29)</t>
  </si>
  <si>
    <t>1-11 (яч.27)</t>
  </si>
  <si>
    <t>1-10а (яч.23)</t>
  </si>
  <si>
    <t>Небаланс по шине 3СШ 6 кВ</t>
  </si>
  <si>
    <t>4СШ 6 кВ</t>
  </si>
  <si>
    <t>СВ 6 кВ 4СШ-3СШ</t>
  </si>
  <si>
    <t>СВ 6 кВ 4СШ-2СШ</t>
  </si>
  <si>
    <t>2-10а (яч.24)</t>
  </si>
  <si>
    <t>2-11 (яч.28)</t>
  </si>
  <si>
    <t>4-11 (яч.30)</t>
  </si>
  <si>
    <t>Небаланс по шине 4СШ 6 кВ</t>
  </si>
  <si>
    <t>Южакова</t>
  </si>
  <si>
    <t>Павлова</t>
  </si>
  <si>
    <t>Чадин</t>
  </si>
  <si>
    <t>Контрольные замеры по ПС 110/6 кВ Обжиговая</t>
  </si>
  <si>
    <t>ТСН</t>
  </si>
  <si>
    <t>СШ (С)</t>
  </si>
  <si>
    <t>ТСН№1</t>
  </si>
  <si>
    <t>ТСН№2</t>
  </si>
  <si>
    <t>1С, 2С</t>
  </si>
  <si>
    <t>1-461 (яч.3)</t>
  </si>
  <si>
    <t>1-463 (яч.4)</t>
  </si>
  <si>
    <t>1-462 (яч.8)</t>
  </si>
  <si>
    <t>2-463 (яч.12)</t>
  </si>
  <si>
    <t>2-462 (яч.13)</t>
  </si>
  <si>
    <t>2-461 (яч.14)</t>
  </si>
  <si>
    <t>ДОФ-3 (яч.16)</t>
  </si>
  <si>
    <t>Абросимов</t>
  </si>
  <si>
    <t>Липовцев</t>
  </si>
  <si>
    <t>Контрольные замеры по ПС 110/6 кВ Обогатительная</t>
  </si>
  <si>
    <t>ГЛК  Гора Долгая ф.1 (яч.31)</t>
  </si>
  <si>
    <t>Литейка 1 (яч.29)</t>
  </si>
  <si>
    <t>ПС Каменск.насосн.ф.2 (яч.27)</t>
  </si>
  <si>
    <t>ПС Шахта 13 ф.1 (яч.25)</t>
  </si>
  <si>
    <t>ПС РП-1 ф.1 (яч.23)</t>
  </si>
  <si>
    <t>Грат №4 (яч.21)</t>
  </si>
  <si>
    <t>Землесосн.станция Т-1 (яч.19)</t>
  </si>
  <si>
    <t>ТП-5 Т 630кВа (яч.7)</t>
  </si>
  <si>
    <t>ТП-4 Т-1 1000кВа (яч.9)</t>
  </si>
  <si>
    <t>ТП-4 Т-2 1000кВа (яч.10)</t>
  </si>
  <si>
    <t>ТП РСЦ Т 180кВа (яч.8)</t>
  </si>
  <si>
    <t>Землесосн.станция Т-2 (яч.2)</t>
  </si>
  <si>
    <t>ТП-3 Т 630кВа (яч.20)</t>
  </si>
  <si>
    <t>Литейка 2 (яч.22)</t>
  </si>
  <si>
    <t>ПС РП-1 ф.2 (яч.24)</t>
  </si>
  <si>
    <t>ПС Шахта 13 ф.2 (яч.26)</t>
  </si>
  <si>
    <t>ПС Каменск.насосн.ф.1 (яч.28)</t>
  </si>
  <si>
    <t>ГЛК Гора Долгая ф.2 (яч.30)</t>
  </si>
  <si>
    <t>Грат №3 (яч.32)</t>
  </si>
  <si>
    <t>Контрольные замеры по ПС 110/10/6 кВ Прокатная</t>
  </si>
  <si>
    <t>СВ 110 кВ 1СШ-2СШ</t>
  </si>
  <si>
    <t>НТМК</t>
  </si>
  <si>
    <t>Вязовская 1</t>
  </si>
  <si>
    <t>СВ 110 кВ 2СШ-1СШ</t>
  </si>
  <si>
    <t>Вязовская 2</t>
  </si>
  <si>
    <t>В 10 кВ Т№3 1С</t>
  </si>
  <si>
    <t>СВ 10 кВ 1С-3С</t>
  </si>
  <si>
    <t>2-73 (яч.2)</t>
  </si>
  <si>
    <t>1-73 (яч.4)</t>
  </si>
  <si>
    <t>2-71 (яч.11)</t>
  </si>
  <si>
    <t>В 10 кВ Т№3 2С</t>
  </si>
  <si>
    <t>СВ 10 кВ 2С-4С</t>
  </si>
  <si>
    <t>2-75 (яч.16)</t>
  </si>
  <si>
    <t>2-76 (яч.24)</t>
  </si>
  <si>
    <t>В 10 кВ Т№4 3С</t>
  </si>
  <si>
    <t>СВ 10 кВ 3С-1С</t>
  </si>
  <si>
    <t>1-75 (яч.17)</t>
  </si>
  <si>
    <t>1-76 (яч.23)</t>
  </si>
  <si>
    <t>1-71 (яч.35)</t>
  </si>
  <si>
    <t>В 10 кВ Т№4 4С</t>
  </si>
  <si>
    <t>СВ 10 кВ 4С-2С</t>
  </si>
  <si>
    <t>1-74 (яч.40)</t>
  </si>
  <si>
    <t>2-74 (яч.44)</t>
  </si>
  <si>
    <t>СВ 6 кВ 1С-3С</t>
  </si>
  <si>
    <t>1-298 (яч.7)</t>
  </si>
  <si>
    <t>ТСН-1 (яч.9)</t>
  </si>
  <si>
    <t>1-70 (яч.11)</t>
  </si>
  <si>
    <t>2-52 (яч.17)</t>
  </si>
  <si>
    <t>1-54 (яч.5)</t>
  </si>
  <si>
    <t>СВ 6 кВ 2С-4С</t>
  </si>
  <si>
    <t>1-35 (яч.4)</t>
  </si>
  <si>
    <t>1-30 (яч.6)</t>
  </si>
  <si>
    <t>2-72 (яч.10)</t>
  </si>
  <si>
    <t>3-53 (яч.16)</t>
  </si>
  <si>
    <t>Арсенал-НТ (яч.18)</t>
  </si>
  <si>
    <t>СВ 6 кВ 3С-1С</t>
  </si>
  <si>
    <t>2-30 (яч.29)</t>
  </si>
  <si>
    <t>1-53 (яч.33)</t>
  </si>
  <si>
    <t>1-72 (яч.35)</t>
  </si>
  <si>
    <t>1-52 (яч.43)</t>
  </si>
  <si>
    <t>СВ 6 кВ 4С-2С</t>
  </si>
  <si>
    <t>3-52 (яч.30)</t>
  </si>
  <si>
    <t>2-54 (яч.36)</t>
  </si>
  <si>
    <t>2-70 (яч.38)</t>
  </si>
  <si>
    <t>2-298 (яч.40)</t>
  </si>
  <si>
    <t>ТСН-2 (яч.42)</t>
  </si>
  <si>
    <t>2-35 (яч.48)</t>
  </si>
  <si>
    <t>Лукина</t>
  </si>
  <si>
    <t>Бушина</t>
  </si>
  <si>
    <t>Конищева</t>
  </si>
  <si>
    <t>Контрольные замеры по ПС 35/6 кВ Шахта</t>
  </si>
  <si>
    <t>1СШ 35 кВ</t>
  </si>
  <si>
    <t>В 35 кВ Т№1 1СШ</t>
  </si>
  <si>
    <t>Лебяжка (яч.1)</t>
  </si>
  <si>
    <t>Небаланс по шине 1СШ 35 кВ</t>
  </si>
  <si>
    <t>2СШ 35 кВ</t>
  </si>
  <si>
    <t>В 35 кВ Т№2 2СШ</t>
  </si>
  <si>
    <t>Районная (яч.2)</t>
  </si>
  <si>
    <t>Небаланс по шине 2СШ 35 кВ</t>
  </si>
  <si>
    <t>ПС Насосная-1 ф.1 (яч.4)</t>
  </si>
  <si>
    <t>ИП Садилов (яч.20)</t>
  </si>
  <si>
    <t>Кирпичный завод (яч.15)</t>
  </si>
  <si>
    <t>Западный карьер (яч.16)</t>
  </si>
  <si>
    <t>ПС Насосная-1 ф.2 (яч.17)</t>
  </si>
  <si>
    <t>Контрольные замеры по ПС 110/10/6 кВ Шлаковая</t>
  </si>
  <si>
    <t>Т№1 - СН</t>
  </si>
  <si>
    <t>Т№2 - СН</t>
  </si>
  <si>
    <t>1-97 (яч.1)</t>
  </si>
  <si>
    <t>1-112 (яч.6)</t>
  </si>
  <si>
    <t>2-112 (яч.19)</t>
  </si>
  <si>
    <t>ТСН-2 (яч.29)</t>
  </si>
  <si>
    <t>2-97 (яч.31)</t>
  </si>
  <si>
    <t>1-115, 113 (яч.2)</t>
  </si>
  <si>
    <t>1-42 (яч.4)</t>
  </si>
  <si>
    <t>1-111 (яч.9)</t>
  </si>
  <si>
    <t>Арсенал-1 (яч.1)</t>
  </si>
  <si>
    <t>2-42 (яч.12)</t>
  </si>
  <si>
    <t>ПС 256 (яч.13)</t>
  </si>
  <si>
    <t>ПС 257 (яч.15)</t>
  </si>
  <si>
    <t>2-111 (яч.16)</t>
  </si>
  <si>
    <t>2-115, 113 (яч.20)</t>
  </si>
  <si>
    <t>Арсенал-2 (яч.21)</t>
  </si>
  <si>
    <t>Хаматнуров</t>
  </si>
  <si>
    <t>Мехоношин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</si>
</sst>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9" fillId="0" borderId="22" xfId="0" applyNumberFormat="1" applyFont="1" applyBorder="1"/>
    <xf numFmtId="2" fontId="9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9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0" fontId="2" fillId="0" borderId="44" xfId="0" applyFont="1" applyBorder="1"/>
    <xf numFmtId="0" fontId="2" fillId="0" borderId="22" xfId="0" applyFont="1" applyBorder="1"/>
    <xf numFmtId="2" fontId="5" fillId="0" borderId="22" xfId="0" applyNumberFormat="1" applyFont="1" applyBorder="1"/>
    <xf numFmtId="2" fontId="5" fillId="0" borderId="33" xfId="0" applyNumberFormat="1" applyFont="1" applyBorder="1"/>
    <xf numFmtId="2" fontId="5" fillId="0" borderId="51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9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2" fontId="8" fillId="0" borderId="25" xfId="0" applyNumberFormat="1" applyFont="1" applyBorder="1" applyAlignment="1">
      <alignment horizontal="right" indent="2"/>
    </xf>
    <xf numFmtId="2" fontId="8" fillId="0" borderId="41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right" indent="2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right" indent="2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164" fontId="6" fillId="0" borderId="40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27" xfId="0" applyFont="1" applyBorder="1"/>
    <xf numFmtId="0" fontId="6" fillId="0" borderId="52" xfId="0" applyFont="1" applyBorder="1"/>
    <xf numFmtId="0" fontId="6" fillId="0" borderId="35" xfId="0" applyFont="1" applyBorder="1"/>
    <xf numFmtId="0" fontId="6" fillId="0" borderId="17" xfId="0" applyFont="1" applyBorder="1"/>
    <xf numFmtId="0" fontId="6" fillId="0" borderId="50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2" fontId="6" fillId="0" borderId="17" xfId="0" applyNumberFormat="1" applyFont="1" applyBorder="1"/>
    <xf numFmtId="0" fontId="6" fillId="0" borderId="32" xfId="0" applyFont="1" applyBorder="1"/>
    <xf numFmtId="165" fontId="6" fillId="0" borderId="28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164" fontId="1" fillId="0" borderId="22" xfId="0" applyNumberFormat="1" applyFont="1" applyBorder="1"/>
    <xf numFmtId="164" fontId="1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1" fillId="0" borderId="33" xfId="0" applyNumberFormat="1" applyFont="1" applyBorder="1"/>
    <xf numFmtId="165" fontId="1" fillId="0" borderId="28" xfId="0" applyNumberFormat="1" applyFont="1" applyBorder="1"/>
    <xf numFmtId="165" fontId="1" fillId="0" borderId="17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50" xfId="0" applyNumberFormat="1" applyFont="1" applyBorder="1"/>
    <xf numFmtId="0" fontId="2" fillId="0" borderId="29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33" xfId="0" applyNumberFormat="1" applyFont="1" applyBorder="1"/>
    <xf numFmtId="165" fontId="1" fillId="0" borderId="21" xfId="0" applyNumberFormat="1" applyFont="1" applyBorder="1"/>
    <xf numFmtId="164" fontId="9" fillId="0" borderId="32" xfId="0" applyNumberFormat="1" applyFont="1" applyBorder="1"/>
    <xf numFmtId="165" fontId="1" fillId="0" borderId="16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64" fontId="1" fillId="0" borderId="50" xfId="0" applyNumberFormat="1" applyFont="1" applyBorder="1"/>
    <xf numFmtId="2" fontId="1" fillId="0" borderId="17" xfId="0" applyNumberFormat="1" applyFont="1" applyBorder="1"/>
    <xf numFmtId="165" fontId="1" fillId="0" borderId="43" xfId="0" applyNumberFormat="1" applyFont="1" applyBorder="1"/>
    <xf numFmtId="164" fontId="5" fillId="0" borderId="51" xfId="0" applyNumberFormat="1" applyFont="1" applyBorder="1"/>
    <xf numFmtId="165" fontId="9" fillId="0" borderId="21" xfId="0" applyNumberFormat="1" applyFont="1" applyBorder="1"/>
    <xf numFmtId="165" fontId="9" fillId="0" borderId="22" xfId="0" applyNumberFormat="1" applyFont="1" applyBorder="1"/>
    <xf numFmtId="2" fontId="1" fillId="0" borderId="22" xfId="0" applyNumberFormat="1" applyFont="1" applyBorder="1"/>
    <xf numFmtId="164" fontId="9" fillId="0" borderId="22" xfId="0" applyNumberFormat="1" applyFont="1" applyBorder="1"/>
    <xf numFmtId="164" fontId="9" fillId="0" borderId="51" xfId="0" applyNumberFormat="1" applyFont="1" applyBorder="1"/>
    <xf numFmtId="165" fontId="9" fillId="0" borderId="44" xfId="0" applyNumberFormat="1" applyFont="1" applyBorder="1"/>
    <xf numFmtId="0" fontId="1" fillId="0" borderId="38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55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38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8" fillId="0" borderId="38" xfId="0" applyNumberFormat="1" applyFont="1" applyBorder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" fillId="0" borderId="51" xfId="0" applyFont="1" applyBorder="1"/>
    <xf numFmtId="165" fontId="5" fillId="0" borderId="44" xfId="0" applyNumberFormat="1" applyFont="1" applyBorder="1"/>
    <xf numFmtId="0" fontId="6" fillId="0" borderId="5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0" fillId="0" borderId="0" xfId="0" applyFont="1"/>
    <xf numFmtId="165" fontId="1" fillId="0" borderId="44" xfId="0" applyNumberFormat="1" applyFont="1" applyBorder="1"/>
    <xf numFmtId="165" fontId="9" fillId="0" borderId="16" xfId="0" applyNumberFormat="1" applyFont="1" applyBorder="1"/>
    <xf numFmtId="165" fontId="9" fillId="0" borderId="17" xfId="0" applyNumberFormat="1" applyFont="1" applyBorder="1"/>
    <xf numFmtId="165" fontId="9" fillId="0" borderId="43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165" fontId="6" fillId="0" borderId="21" xfId="0" applyNumberFormat="1" applyFont="1" applyBorder="1"/>
    <xf numFmtId="0" fontId="6" fillId="0" borderId="22" xfId="0" applyFont="1" applyBorder="1"/>
    <xf numFmtId="2" fontId="6" fillId="0" borderId="22" xfId="0" applyNumberFormat="1" applyFont="1" applyBorder="1"/>
    <xf numFmtId="0" fontId="6" fillId="0" borderId="51" xfId="0" applyFont="1" applyBorder="1"/>
    <xf numFmtId="165" fontId="6" fillId="0" borderId="44" xfId="0" applyNumberFormat="1" applyFont="1" applyBorder="1"/>
    <xf numFmtId="164" fontId="6" fillId="0" borderId="36" xfId="0" applyNumberFormat="1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5" fillId="0" borderId="43" xfId="0" applyNumberFormat="1" applyFont="1" applyBorder="1"/>
    <xf numFmtId="165" fontId="5" fillId="0" borderId="17" xfId="0" applyNumberFormat="1" applyFont="1" applyBorder="1"/>
    <xf numFmtId="2" fontId="5" fillId="0" borderId="17" xfId="0" applyNumberFormat="1" applyFont="1" applyBorder="1"/>
    <xf numFmtId="164" fontId="5" fillId="0" borderId="17" xfId="0" applyNumberFormat="1" applyFont="1" applyBorder="1"/>
    <xf numFmtId="164" fontId="5" fillId="0" borderId="50" xfId="0" applyNumberFormat="1" applyFont="1" applyBorder="1"/>
    <xf numFmtId="2" fontId="1" fillId="0" borderId="51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50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5" fontId="1" fillId="0" borderId="63" xfId="0" applyNumberFormat="1" applyFont="1" applyBorder="1"/>
    <xf numFmtId="165" fontId="1" fillId="0" borderId="19" xfId="0" applyNumberFormat="1" applyFont="1" applyBorder="1"/>
    <xf numFmtId="2" fontId="1" fillId="0" borderId="19" xfId="0" applyNumberFormat="1" applyFont="1" applyBorder="1"/>
    <xf numFmtId="2" fontId="1" fillId="0" borderId="6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4" xfId="0" applyNumberFormat="1" applyFont="1" applyBorder="1"/>
    <xf numFmtId="165" fontId="6" fillId="0" borderId="12" xfId="0" applyNumberFormat="1" applyFont="1" applyBorder="1"/>
    <xf numFmtId="2" fontId="6" fillId="0" borderId="12" xfId="0" applyNumberFormat="1" applyFont="1" applyBorder="1"/>
    <xf numFmtId="2" fontId="6" fillId="0" borderId="61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44" width="3.28515625" style="1" customWidth="1"/>
    <col min="45" max="16384" width="9.140625" style="1"/>
  </cols>
  <sheetData>
    <row r="1" spans="1:44" ht="30" customHeight="1" x14ac:dyDescent="0.2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3" t="s">
        <v>15</v>
      </c>
      <c r="B6" s="8">
        <v>16</v>
      </c>
      <c r="C6" s="9">
        <v>1.7000000923871994E-2</v>
      </c>
      <c r="D6" s="12">
        <v>9.8999999463558197E-2</v>
      </c>
      <c r="E6" s="203">
        <v>35</v>
      </c>
      <c r="F6" s="106"/>
      <c r="G6" s="107" t="s">
        <v>16</v>
      </c>
      <c r="H6" s="107"/>
      <c r="I6" s="204">
        <v>8.2999996840953827E-2</v>
      </c>
      <c r="J6" s="204"/>
      <c r="K6" s="204">
        <v>10.199999809265137</v>
      </c>
      <c r="L6" s="205"/>
      <c r="M6" s="197">
        <v>91</v>
      </c>
      <c r="N6" s="188"/>
      <c r="O6" s="189">
        <f>M16</f>
        <v>3.9645932951743377</v>
      </c>
      <c r="P6" s="189"/>
      <c r="Q6" s="189">
        <f>R16</f>
        <v>3.3149402328258564</v>
      </c>
      <c r="R6" s="189"/>
      <c r="S6" s="190">
        <f>IF(O6=0,0,COS(ATAN(Q6/O6)))</f>
        <v>0.76716270429975941</v>
      </c>
      <c r="T6" s="196"/>
      <c r="U6" s="187">
        <v>47</v>
      </c>
      <c r="V6" s="188"/>
      <c r="W6" s="189">
        <f>U16</f>
        <v>2.0868267622969676</v>
      </c>
      <c r="X6" s="189"/>
      <c r="Y6" s="189">
        <f>Z16</f>
        <v>2.1439809586029042</v>
      </c>
      <c r="Z6" s="189"/>
      <c r="AA6" s="190">
        <f>IF(W6=0,0,COS(ATAN(Y6/W6)))</f>
        <v>0.69749079858126994</v>
      </c>
      <c r="AB6" s="196"/>
      <c r="AC6" s="187">
        <v>56</v>
      </c>
      <c r="AD6" s="188"/>
      <c r="AE6" s="189">
        <f>AC16</f>
        <v>1.7093165826310202</v>
      </c>
      <c r="AF6" s="189"/>
      <c r="AG6" s="189">
        <f>AH16</f>
        <v>1.9104574703643318</v>
      </c>
      <c r="AH6" s="189"/>
      <c r="AI6" s="190">
        <f>IF(AE6=0,0,COS(ATAN(AG6/AE6)))</f>
        <v>0.66678617147611285</v>
      </c>
      <c r="AJ6" s="196"/>
      <c r="AK6" s="187">
        <v>45</v>
      </c>
      <c r="AL6" s="188"/>
      <c r="AM6" s="189">
        <f>AK16</f>
        <v>1.7994560360734264</v>
      </c>
      <c r="AN6" s="189"/>
      <c r="AO6" s="189">
        <f>AP16</f>
        <v>2.11643221910085</v>
      </c>
      <c r="AP6" s="189"/>
      <c r="AQ6" s="190">
        <f>IF(AM6=0,0,COS(ATAN(AO6/AM6)))</f>
        <v>0.64775053292925799</v>
      </c>
      <c r="AR6" s="191"/>
    </row>
    <row r="7" spans="1:44" x14ac:dyDescent="0.2">
      <c r="A7" s="198"/>
      <c r="B7" s="199"/>
      <c r="C7" s="199"/>
      <c r="D7" s="200"/>
      <c r="E7" s="192">
        <v>6</v>
      </c>
      <c r="F7" s="99"/>
      <c r="G7" s="100" t="s">
        <v>16</v>
      </c>
      <c r="H7" s="100"/>
      <c r="I7" s="193">
        <f>I6</f>
        <v>8.2999996840953827E-2</v>
      </c>
      <c r="J7" s="193"/>
      <c r="K7" s="193">
        <f>K6</f>
        <v>10.199999809265137</v>
      </c>
      <c r="L7" s="194"/>
      <c r="M7" s="195">
        <v>457</v>
      </c>
      <c r="N7" s="47"/>
      <c r="O7" s="39">
        <f>SQRT(3)*M23*M7*S7/1000</f>
        <v>3.9395307355312874</v>
      </c>
      <c r="P7" s="39"/>
      <c r="Q7" s="39">
        <f>SQRT(3)*M23*M7*SIN(ACOS(S7))/1000</f>
        <v>3.057408955236316</v>
      </c>
      <c r="R7" s="39"/>
      <c r="S7" s="183">
        <v>0.79000002145767212</v>
      </c>
      <c r="T7" s="186"/>
      <c r="U7" s="46">
        <v>259</v>
      </c>
      <c r="V7" s="47"/>
      <c r="W7" s="39">
        <f>SQRT(3)*U23*U7*AA7/1000</f>
        <v>2.0671542543551666</v>
      </c>
      <c r="X7" s="39"/>
      <c r="Y7" s="39">
        <f>SQRT(3)*U23*U7*SIN(ACOS(AA7))/1000</f>
        <v>1.9924323863959081</v>
      </c>
      <c r="Z7" s="39"/>
      <c r="AA7" s="183">
        <v>0.72000002861022949</v>
      </c>
      <c r="AB7" s="186"/>
      <c r="AC7" s="46">
        <v>221</v>
      </c>
      <c r="AD7" s="47"/>
      <c r="AE7" s="39">
        <f>SQRT(3)*AC23*AC7*AI7/1000</f>
        <v>1.6903707562832178</v>
      </c>
      <c r="AF7" s="39"/>
      <c r="AG7" s="39">
        <f>SQRT(3)*AC23*AC7*SIN(ACOS(AI7))/1000</f>
        <v>1.7731973847159785</v>
      </c>
      <c r="AH7" s="39"/>
      <c r="AI7" s="183">
        <v>0.68999999761581421</v>
      </c>
      <c r="AJ7" s="186"/>
      <c r="AK7" s="46">
        <v>236</v>
      </c>
      <c r="AL7" s="47"/>
      <c r="AM7" s="39">
        <f>SQRT(3)*AK23*AK7*AQ7/1000</f>
        <v>1.7801672233460435</v>
      </c>
      <c r="AN7" s="39"/>
      <c r="AO7" s="39">
        <f>SQRT(3)*AK23*AK7*SIN(ACOS(AQ7))/1000</f>
        <v>1.972428111978846</v>
      </c>
      <c r="AP7" s="39"/>
      <c r="AQ7" s="183">
        <v>0.67000001668930054</v>
      </c>
      <c r="AR7" s="184"/>
    </row>
    <row r="8" spans="1:44" ht="15.75" customHeight="1" thickBot="1" x14ac:dyDescent="0.25">
      <c r="A8" s="201"/>
      <c r="B8" s="202"/>
      <c r="C8" s="202"/>
      <c r="D8" s="202"/>
      <c r="E8" s="177" t="s">
        <v>17</v>
      </c>
      <c r="F8" s="178"/>
      <c r="G8" s="178"/>
      <c r="H8" s="178"/>
      <c r="I8" s="178"/>
      <c r="J8" s="178"/>
      <c r="K8" s="178"/>
      <c r="L8" s="185"/>
      <c r="M8" s="178">
        <v>9</v>
      </c>
      <c r="N8" s="178"/>
      <c r="O8" s="178"/>
      <c r="P8" s="162" t="s">
        <v>18</v>
      </c>
      <c r="Q8" s="162"/>
      <c r="R8" s="175"/>
      <c r="S8" s="175"/>
      <c r="T8" s="176"/>
      <c r="U8" s="177">
        <v>9</v>
      </c>
      <c r="V8" s="178"/>
      <c r="W8" s="178"/>
      <c r="X8" s="162" t="s">
        <v>18</v>
      </c>
      <c r="Y8" s="162"/>
      <c r="Z8" s="175"/>
      <c r="AA8" s="175"/>
      <c r="AB8" s="176"/>
      <c r="AC8" s="177">
        <v>9</v>
      </c>
      <c r="AD8" s="178"/>
      <c r="AE8" s="178"/>
      <c r="AF8" s="162" t="s">
        <v>18</v>
      </c>
      <c r="AG8" s="162"/>
      <c r="AH8" s="175"/>
      <c r="AI8" s="175"/>
      <c r="AJ8" s="176"/>
      <c r="AK8" s="177">
        <v>9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3" t="s">
        <v>19</v>
      </c>
      <c r="B9" s="8">
        <v>16</v>
      </c>
      <c r="C9" s="9">
        <v>2.199999988079071E-2</v>
      </c>
      <c r="D9" s="12">
        <v>9.8999999463558197E-2</v>
      </c>
      <c r="E9" s="203">
        <v>35</v>
      </c>
      <c r="F9" s="106"/>
      <c r="G9" s="107" t="s">
        <v>20</v>
      </c>
      <c r="H9" s="107"/>
      <c r="I9" s="204">
        <v>0.10599999874830246</v>
      </c>
      <c r="J9" s="204"/>
      <c r="K9" s="204">
        <v>10.199999809265137</v>
      </c>
      <c r="L9" s="205"/>
      <c r="M9" s="197">
        <v>120</v>
      </c>
      <c r="N9" s="188"/>
      <c r="O9" s="189">
        <f>M17</f>
        <v>6.8065879709493249</v>
      </c>
      <c r="P9" s="189"/>
      <c r="Q9" s="189">
        <f>R17</f>
        <v>4.1239519642260145</v>
      </c>
      <c r="R9" s="189"/>
      <c r="S9" s="190">
        <f>IF(O9=0,0,COS(ATAN(Q9/O9)))</f>
        <v>0.85526760310984318</v>
      </c>
      <c r="T9" s="196"/>
      <c r="U9" s="187">
        <v>37</v>
      </c>
      <c r="V9" s="188"/>
      <c r="W9" s="189">
        <f>U17</f>
        <v>1.3123986620915729</v>
      </c>
      <c r="X9" s="189"/>
      <c r="Y9" s="189">
        <f>Z17</f>
        <v>1.8925841944650799</v>
      </c>
      <c r="Z9" s="189"/>
      <c r="AA9" s="190">
        <f>IF(W9=0,0,COS(ATAN(Y9/W9)))</f>
        <v>0.56984030652640627</v>
      </c>
      <c r="AB9" s="196"/>
      <c r="AC9" s="187">
        <v>43</v>
      </c>
      <c r="AD9" s="188"/>
      <c r="AE9" s="189">
        <f>AC17</f>
        <v>2.0709380824874128</v>
      </c>
      <c r="AF9" s="189"/>
      <c r="AG9" s="189">
        <f>AH17</f>
        <v>1.7844064570306759</v>
      </c>
      <c r="AH9" s="189"/>
      <c r="AI9" s="190">
        <f>IF(AE9=0,0,COS(ATAN(AG9/AE9)))</f>
        <v>0.75757004193092148</v>
      </c>
      <c r="AJ9" s="196"/>
      <c r="AK9" s="187">
        <v>42</v>
      </c>
      <c r="AL9" s="188"/>
      <c r="AM9" s="189">
        <f>AK17</f>
        <v>1.5309745454075967</v>
      </c>
      <c r="AN9" s="189"/>
      <c r="AO9" s="189">
        <f>AP17</f>
        <v>2.1476686563071192</v>
      </c>
      <c r="AP9" s="189"/>
      <c r="AQ9" s="190">
        <f>IF(AM9=0,0,COS(ATAN(AO9/AM9)))</f>
        <v>0.58046605721334132</v>
      </c>
      <c r="AR9" s="191"/>
    </row>
    <row r="10" spans="1:44" x14ac:dyDescent="0.2">
      <c r="A10" s="198"/>
      <c r="B10" s="199"/>
      <c r="C10" s="199"/>
      <c r="D10" s="200"/>
      <c r="E10" s="192">
        <v>6</v>
      </c>
      <c r="F10" s="99"/>
      <c r="G10" s="100" t="s">
        <v>20</v>
      </c>
      <c r="H10" s="100"/>
      <c r="I10" s="193">
        <f>I9</f>
        <v>0.10599999874830246</v>
      </c>
      <c r="J10" s="193"/>
      <c r="K10" s="193">
        <f>K9</f>
        <v>10.199999809265137</v>
      </c>
      <c r="L10" s="194"/>
      <c r="M10" s="195">
        <v>704</v>
      </c>
      <c r="N10" s="47"/>
      <c r="O10" s="39">
        <f>SQRT(3)*M24*M10*S10/1000</f>
        <v>6.7601529007575127</v>
      </c>
      <c r="P10" s="39"/>
      <c r="Q10" s="39">
        <f>SQRT(3)*M24*M10*SIN(ACOS(S10))/1000</f>
        <v>3.6487440923776857</v>
      </c>
      <c r="R10" s="39"/>
      <c r="S10" s="183">
        <v>0.87999999523162842</v>
      </c>
      <c r="T10" s="186"/>
      <c r="U10" s="46">
        <v>197</v>
      </c>
      <c r="V10" s="47"/>
      <c r="W10" s="39">
        <f>SQRT(3)*U24*U10*AA10/1000</f>
        <v>1.2884240602552515</v>
      </c>
      <c r="X10" s="39"/>
      <c r="Y10" s="39">
        <f>SQRT(3)*U24*U10*SIN(ACOS(AA10))/1000</f>
        <v>1.76318277642398</v>
      </c>
      <c r="Z10" s="39"/>
      <c r="AA10" s="183">
        <v>0.5899999737739563</v>
      </c>
      <c r="AB10" s="186"/>
      <c r="AC10" s="46">
        <v>233</v>
      </c>
      <c r="AD10" s="47"/>
      <c r="AE10" s="39">
        <f>SQRT(3)*AC24*AC10*AI10/1000</f>
        <v>2.0460888644390951</v>
      </c>
      <c r="AF10" s="39"/>
      <c r="AG10" s="39">
        <f>SQRT(3)*AC24*AC10*SIN(ACOS(AI10))/1000</f>
        <v>1.6415392498561625</v>
      </c>
      <c r="AH10" s="39"/>
      <c r="AI10" s="183">
        <v>0.77999997138977051</v>
      </c>
      <c r="AJ10" s="186"/>
      <c r="AK10" s="46">
        <v>223</v>
      </c>
      <c r="AL10" s="47"/>
      <c r="AM10" s="39">
        <f>SQRT(3)*AK24*AK10*AQ10/1000</f>
        <v>1.506364647200203</v>
      </c>
      <c r="AN10" s="39"/>
      <c r="AO10" s="39">
        <f>SQRT(3)*AK24*AK10*SIN(ACOS(AQ10))/1000</f>
        <v>2.0084860715637052</v>
      </c>
      <c r="AP10" s="39"/>
      <c r="AQ10" s="183">
        <v>0.60000002384185791</v>
      </c>
      <c r="AR10" s="184"/>
    </row>
    <row r="11" spans="1:44" ht="15.75" customHeight="1" thickBot="1" x14ac:dyDescent="0.25">
      <c r="A11" s="201"/>
      <c r="B11" s="202"/>
      <c r="C11" s="202"/>
      <c r="D11" s="202"/>
      <c r="E11" s="177" t="s">
        <v>17</v>
      </c>
      <c r="F11" s="178"/>
      <c r="G11" s="178"/>
      <c r="H11" s="178"/>
      <c r="I11" s="178"/>
      <c r="J11" s="178"/>
      <c r="K11" s="178"/>
      <c r="L11" s="185"/>
      <c r="M11" s="178">
        <v>9</v>
      </c>
      <c r="N11" s="178"/>
      <c r="O11" s="178"/>
      <c r="P11" s="162" t="s">
        <v>18</v>
      </c>
      <c r="Q11" s="162"/>
      <c r="R11" s="175"/>
      <c r="S11" s="175"/>
      <c r="T11" s="176"/>
      <c r="U11" s="177">
        <v>9</v>
      </c>
      <c r="V11" s="178"/>
      <c r="W11" s="178"/>
      <c r="X11" s="162" t="s">
        <v>18</v>
      </c>
      <c r="Y11" s="162"/>
      <c r="Z11" s="175"/>
      <c r="AA11" s="175"/>
      <c r="AB11" s="176"/>
      <c r="AC11" s="177">
        <v>9</v>
      </c>
      <c r="AD11" s="178"/>
      <c r="AE11" s="178"/>
      <c r="AF11" s="162" t="s">
        <v>18</v>
      </c>
      <c r="AG11" s="162"/>
      <c r="AH11" s="175"/>
      <c r="AI11" s="175"/>
      <c r="AJ11" s="176"/>
      <c r="AK11" s="177">
        <v>9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72" t="s">
        <v>21</v>
      </c>
      <c r="B12" s="77"/>
      <c r="C12" s="77"/>
      <c r="D12" s="77"/>
      <c r="E12" s="180" t="s">
        <v>22</v>
      </c>
      <c r="F12" s="107"/>
      <c r="G12" s="107"/>
      <c r="H12" s="107"/>
      <c r="I12" s="107"/>
      <c r="J12" s="107"/>
      <c r="K12" s="107"/>
      <c r="L12" s="181"/>
      <c r="M12" s="182">
        <f>SUM(M6,M9)</f>
        <v>211</v>
      </c>
      <c r="N12" s="167"/>
      <c r="O12" s="172">
        <f>SUM(O6,O9)</f>
        <v>10.771181266123662</v>
      </c>
      <c r="P12" s="167"/>
      <c r="Q12" s="172">
        <f>SUM(Q6,Q9)</f>
        <v>7.4388921970518709</v>
      </c>
      <c r="R12" s="167"/>
      <c r="S12" s="167"/>
      <c r="T12" s="173"/>
      <c r="U12" s="174">
        <f>SUM(U6,U9)</f>
        <v>84</v>
      </c>
      <c r="V12" s="167"/>
      <c r="W12" s="172">
        <f>SUM(W6,W9)</f>
        <v>3.3992254243885407</v>
      </c>
      <c r="X12" s="167"/>
      <c r="Y12" s="172">
        <f>SUM(Y6,Y9)</f>
        <v>4.0365651530679845</v>
      </c>
      <c r="Z12" s="167"/>
      <c r="AA12" s="167"/>
      <c r="AB12" s="173"/>
      <c r="AC12" s="174">
        <f>SUM(AC6,AC9)</f>
        <v>99</v>
      </c>
      <c r="AD12" s="167"/>
      <c r="AE12" s="172">
        <f>SUM(AE6,AE9)</f>
        <v>3.780254665118433</v>
      </c>
      <c r="AF12" s="167"/>
      <c r="AG12" s="172">
        <f>SUM(AG6,AG9)</f>
        <v>3.6948639273950077</v>
      </c>
      <c r="AH12" s="167"/>
      <c r="AI12" s="167"/>
      <c r="AJ12" s="173"/>
      <c r="AK12" s="174">
        <f>SUM(AK6,AK9)</f>
        <v>87</v>
      </c>
      <c r="AL12" s="167"/>
      <c r="AM12" s="172">
        <f>SUM(AM6,AM9)</f>
        <v>3.3304305814810231</v>
      </c>
      <c r="AN12" s="167"/>
      <c r="AO12" s="172">
        <f>SUM(AO6,AO9)</f>
        <v>4.2641008754079692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169" t="s">
        <v>23</v>
      </c>
      <c r="F13" s="93"/>
      <c r="G13" s="93"/>
      <c r="H13" s="93"/>
      <c r="I13" s="93"/>
      <c r="J13" s="93"/>
      <c r="K13" s="93"/>
      <c r="L13" s="170"/>
      <c r="M13" s="171">
        <f>SUM(M7,M10)</f>
        <v>1161</v>
      </c>
      <c r="N13" s="164"/>
      <c r="O13" s="55">
        <f>SUM(O7,O10)</f>
        <v>10.6996836362888</v>
      </c>
      <c r="P13" s="164"/>
      <c r="Q13" s="55">
        <f>SUM(Q7,Q10)</f>
        <v>6.7061530476140021</v>
      </c>
      <c r="R13" s="164"/>
      <c r="S13" s="164"/>
      <c r="T13" s="166"/>
      <c r="U13" s="66">
        <f>SUM(U7,U10)</f>
        <v>456</v>
      </c>
      <c r="V13" s="164"/>
      <c r="W13" s="55">
        <f>SUM(W7,W10)</f>
        <v>3.3555783146104181</v>
      </c>
      <c r="X13" s="164"/>
      <c r="Y13" s="55">
        <f>SUM(Y7,Y10)</f>
        <v>3.7556151628198879</v>
      </c>
      <c r="Z13" s="164"/>
      <c r="AA13" s="164"/>
      <c r="AB13" s="166"/>
      <c r="AC13" s="66">
        <f>SUM(AC7,AC10)</f>
        <v>454</v>
      </c>
      <c r="AD13" s="164"/>
      <c r="AE13" s="55">
        <f>SUM(AE7,AE10)</f>
        <v>3.7364596207223126</v>
      </c>
      <c r="AF13" s="164"/>
      <c r="AG13" s="55">
        <f>SUM(AG7,AG10)</f>
        <v>3.414736634572141</v>
      </c>
      <c r="AH13" s="164"/>
      <c r="AI13" s="164"/>
      <c r="AJ13" s="166"/>
      <c r="AK13" s="66">
        <f>SUM(AK7,AK10)</f>
        <v>459</v>
      </c>
      <c r="AL13" s="164"/>
      <c r="AM13" s="55">
        <f>SUM(AM7,AM10)</f>
        <v>3.2865318705462467</v>
      </c>
      <c r="AN13" s="164"/>
      <c r="AO13" s="55">
        <f>SUM(AO7,AO10)</f>
        <v>3.9809141835425512</v>
      </c>
      <c r="AP13" s="164"/>
      <c r="AQ13" s="164"/>
      <c r="AR13" s="165"/>
    </row>
    <row r="14" spans="1:44" x14ac:dyDescent="0.2">
      <c r="A14" s="72" t="s">
        <v>24</v>
      </c>
      <c r="B14" s="77"/>
      <c r="C14" s="77"/>
      <c r="D14" s="77"/>
      <c r="E14" s="77" t="s">
        <v>25</v>
      </c>
      <c r="F14" s="77"/>
      <c r="G14" s="77"/>
      <c r="H14" s="77"/>
      <c r="I14" s="149" t="s">
        <v>15</v>
      </c>
      <c r="J14" s="150"/>
      <c r="K14" s="150"/>
      <c r="L14" s="151"/>
      <c r="M14" s="159">
        <f>I6*(POWER(O7,2)+POWER(Q7,2))/POWER(B6,2)</f>
        <v>8.0625587191781121E-3</v>
      </c>
      <c r="N14" s="159"/>
      <c r="O14" s="159"/>
      <c r="P14" s="155" t="s">
        <v>26</v>
      </c>
      <c r="Q14" s="155"/>
      <c r="R14" s="156">
        <f>K6*(POWER(O7,2)+POWER(Q7,2))/(100*B6)</f>
        <v>0.15853127812598242</v>
      </c>
      <c r="S14" s="156"/>
      <c r="T14" s="157"/>
      <c r="U14" s="158">
        <f>I6*(POWER(W7,2)+POWER(Y7,2))/POWER(B6,2)</f>
        <v>2.6725070179291644E-3</v>
      </c>
      <c r="V14" s="159"/>
      <c r="W14" s="159"/>
      <c r="X14" s="155" t="s">
        <v>26</v>
      </c>
      <c r="Y14" s="155"/>
      <c r="Z14" s="156">
        <f>K6*(POWER(W7,2)+POWER(Y7,2))/(100*B6)</f>
        <v>5.2548572743437612E-2</v>
      </c>
      <c r="AA14" s="156"/>
      <c r="AB14" s="157"/>
      <c r="AC14" s="158">
        <f>I6*(POWER(AE7,2)+POWER(AG7,2))/POWER(B6,2)</f>
        <v>1.9458254239304472E-3</v>
      </c>
      <c r="AD14" s="159"/>
      <c r="AE14" s="159"/>
      <c r="AF14" s="155" t="s">
        <v>26</v>
      </c>
      <c r="AG14" s="155"/>
      <c r="AH14" s="156">
        <f>K6*(POWER(AE7,2)+POWER(AG7,2))/(100*B6)</f>
        <v>3.8260086184795053E-2</v>
      </c>
      <c r="AI14" s="156"/>
      <c r="AJ14" s="157"/>
      <c r="AK14" s="158">
        <f>I6*(POWER(AM7,2)+POWER(AO7,2))/POWER(B6,2)</f>
        <v>2.2888118035109938E-3</v>
      </c>
      <c r="AL14" s="159"/>
      <c r="AM14" s="159"/>
      <c r="AN14" s="155" t="s">
        <v>26</v>
      </c>
      <c r="AO14" s="155"/>
      <c r="AP14" s="156">
        <f>K6*(POWER(AM7,2)+POWER(AO7,2))/(100*B6)</f>
        <v>4.500410765844582E-2</v>
      </c>
      <c r="AQ14" s="156"/>
      <c r="AR14" s="160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2.4435070311021042E-2</v>
      </c>
      <c r="N15" s="154"/>
      <c r="O15" s="154"/>
      <c r="P15" s="146" t="s">
        <v>26</v>
      </c>
      <c r="Q15" s="146"/>
      <c r="R15" s="147">
        <f>K9*(POWER(O10,2)+POWER(Q10,2))/(100*B9)</f>
        <v>0.37620787238477021</v>
      </c>
      <c r="S15" s="147"/>
      <c r="T15" s="152"/>
      <c r="U15" s="153">
        <f>I9*(POWER(W10,2)+POWER(Y10,2))/POWER(B9,2)</f>
        <v>1.9746019555307E-3</v>
      </c>
      <c r="V15" s="154"/>
      <c r="W15" s="154"/>
      <c r="X15" s="146" t="s">
        <v>26</v>
      </c>
      <c r="Y15" s="146"/>
      <c r="Z15" s="147">
        <f>K9*(POWER(W10,2)+POWER(Y10,2))/(100*B9)</f>
        <v>3.0401418577541639E-2</v>
      </c>
      <c r="AA15" s="147"/>
      <c r="AB15" s="152"/>
      <c r="AC15" s="153">
        <f>I9*(POWER(AE10,2)+POWER(AG10,2))/POWER(B9,2)</f>
        <v>2.8492181675269742E-3</v>
      </c>
      <c r="AD15" s="154"/>
      <c r="AE15" s="154"/>
      <c r="AF15" s="146" t="s">
        <v>26</v>
      </c>
      <c r="AG15" s="146"/>
      <c r="AH15" s="147">
        <f>K9*(POWER(AE10,2)+POWER(AG10,2))/(100*B9)</f>
        <v>4.3867207710955286E-2</v>
      </c>
      <c r="AI15" s="147"/>
      <c r="AJ15" s="152"/>
      <c r="AK15" s="153">
        <f>I9*(POWER(AM10,2)+POWER(AO10,2))/POWER(B9,2)</f>
        <v>2.6098983266029741E-3</v>
      </c>
      <c r="AL15" s="154"/>
      <c r="AM15" s="154"/>
      <c r="AN15" s="146" t="s">
        <v>26</v>
      </c>
      <c r="AO15" s="146"/>
      <c r="AP15" s="147">
        <f>K9*(POWER(AM10,2)+POWER(AO10,2))/(100*B9)</f>
        <v>4.0182585279855854E-2</v>
      </c>
      <c r="AQ15" s="147"/>
      <c r="AR15" s="148"/>
    </row>
    <row r="16" spans="1:44" x14ac:dyDescent="0.2">
      <c r="A16" s="114" t="s">
        <v>27</v>
      </c>
      <c r="B16" s="115"/>
      <c r="C16" s="115"/>
      <c r="D16" s="115"/>
      <c r="E16" s="77" t="s">
        <v>28</v>
      </c>
      <c r="F16" s="77"/>
      <c r="G16" s="77"/>
      <c r="H16" s="77"/>
      <c r="I16" s="149" t="s">
        <v>15</v>
      </c>
      <c r="J16" s="150"/>
      <c r="K16" s="150"/>
      <c r="L16" s="151"/>
      <c r="M16" s="144">
        <f>SUM(O7:P7)+C6+M14</f>
        <v>3.9645932951743377</v>
      </c>
      <c r="N16" s="144"/>
      <c r="O16" s="144"/>
      <c r="P16" s="145" t="s">
        <v>26</v>
      </c>
      <c r="Q16" s="145"/>
      <c r="R16" s="137">
        <f>SUM(Q7:R7)+D6+R14</f>
        <v>3.3149402328258564</v>
      </c>
      <c r="S16" s="137"/>
      <c r="T16" s="142"/>
      <c r="U16" s="143">
        <f>SUM(W7:X7)+C6+U14</f>
        <v>2.0868267622969676</v>
      </c>
      <c r="V16" s="144"/>
      <c r="W16" s="144"/>
      <c r="X16" s="145" t="s">
        <v>26</v>
      </c>
      <c r="Y16" s="145"/>
      <c r="Z16" s="137">
        <f>SUM(Y7:Z7)+D6+Z14</f>
        <v>2.1439809586029042</v>
      </c>
      <c r="AA16" s="137"/>
      <c r="AB16" s="142"/>
      <c r="AC16" s="143">
        <f>SUM(AE7:AF7)+C6+AC14</f>
        <v>1.7093165826310202</v>
      </c>
      <c r="AD16" s="144"/>
      <c r="AE16" s="144"/>
      <c r="AF16" s="145" t="s">
        <v>26</v>
      </c>
      <c r="AG16" s="145"/>
      <c r="AH16" s="137">
        <f>SUM(AG7:AH7)+D6+AH14</f>
        <v>1.9104574703643318</v>
      </c>
      <c r="AI16" s="137"/>
      <c r="AJ16" s="142"/>
      <c r="AK16" s="143">
        <f>SUM(AM7:AN7)+C6+AK14</f>
        <v>1.7994560360734264</v>
      </c>
      <c r="AL16" s="144"/>
      <c r="AM16" s="144"/>
      <c r="AN16" s="145" t="s">
        <v>26</v>
      </c>
      <c r="AO16" s="145"/>
      <c r="AP16" s="137">
        <f>SUM(AO7:AP7)+D6+AP14</f>
        <v>2.11643221910085</v>
      </c>
      <c r="AQ16" s="137"/>
      <c r="AR16" s="138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139" t="s">
        <v>19</v>
      </c>
      <c r="J17" s="140"/>
      <c r="K17" s="140"/>
      <c r="L17" s="141"/>
      <c r="M17" s="131">
        <f>SUM(O10:P10)+C9+M15</f>
        <v>6.8065879709493249</v>
      </c>
      <c r="N17" s="131"/>
      <c r="O17" s="131"/>
      <c r="P17" s="132" t="s">
        <v>26</v>
      </c>
      <c r="Q17" s="132"/>
      <c r="R17" s="128">
        <f>SUM(Q10:R10)+D9+R15</f>
        <v>4.1239519642260145</v>
      </c>
      <c r="S17" s="128"/>
      <c r="T17" s="129"/>
      <c r="U17" s="130">
        <f>SUM(W10:X10)+C9+U15</f>
        <v>1.3123986620915729</v>
      </c>
      <c r="V17" s="131"/>
      <c r="W17" s="131"/>
      <c r="X17" s="132" t="s">
        <v>26</v>
      </c>
      <c r="Y17" s="132"/>
      <c r="Z17" s="128">
        <f>SUM(Y10:Z10)+D9+Z15</f>
        <v>1.8925841944650799</v>
      </c>
      <c r="AA17" s="128"/>
      <c r="AB17" s="129"/>
      <c r="AC17" s="130">
        <f>SUM(AE10:AF10)+C9+AC15</f>
        <v>2.0709380824874128</v>
      </c>
      <c r="AD17" s="131"/>
      <c r="AE17" s="131"/>
      <c r="AF17" s="132" t="s">
        <v>26</v>
      </c>
      <c r="AG17" s="132"/>
      <c r="AH17" s="128">
        <f>SUM(AG10:AH10)+D9+AH15</f>
        <v>1.7844064570306759</v>
      </c>
      <c r="AI17" s="128"/>
      <c r="AJ17" s="129"/>
      <c r="AK17" s="130">
        <f>SUM(AM10:AN10)+C9+AK15</f>
        <v>1.5309745454075967</v>
      </c>
      <c r="AL17" s="131"/>
      <c r="AM17" s="131"/>
      <c r="AN17" s="132" t="s">
        <v>26</v>
      </c>
      <c r="AO17" s="132"/>
      <c r="AP17" s="128">
        <f>SUM(AO10:AP10)+D9+AP15</f>
        <v>2.1476686563071192</v>
      </c>
      <c r="AQ17" s="128"/>
      <c r="AR17" s="133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10.771181266123662</v>
      </c>
      <c r="N18" s="126"/>
      <c r="O18" s="126"/>
      <c r="P18" s="127" t="s">
        <v>26</v>
      </c>
      <c r="Q18" s="127"/>
      <c r="R18" s="112">
        <f>SUM(R16,R17)</f>
        <v>7.4388921970518709</v>
      </c>
      <c r="S18" s="112"/>
      <c r="T18" s="124"/>
      <c r="U18" s="125">
        <f>SUM(U16,U17)</f>
        <v>3.3992254243885407</v>
      </c>
      <c r="V18" s="126"/>
      <c r="W18" s="126"/>
      <c r="X18" s="127" t="s">
        <v>26</v>
      </c>
      <c r="Y18" s="127"/>
      <c r="Z18" s="112">
        <f>SUM(Z16,Z17)</f>
        <v>4.0365651530679845</v>
      </c>
      <c r="AA18" s="112"/>
      <c r="AB18" s="124"/>
      <c r="AC18" s="125">
        <f>SUM(AC16,AC17)</f>
        <v>3.780254665118433</v>
      </c>
      <c r="AD18" s="126"/>
      <c r="AE18" s="126"/>
      <c r="AF18" s="127" t="s">
        <v>26</v>
      </c>
      <c r="AG18" s="127"/>
      <c r="AH18" s="112">
        <f>SUM(AH16,AH17)</f>
        <v>3.6948639273950077</v>
      </c>
      <c r="AI18" s="112"/>
      <c r="AJ18" s="124"/>
      <c r="AK18" s="125">
        <f>SUM(AK16,AK17)</f>
        <v>3.3304305814810231</v>
      </c>
      <c r="AL18" s="126"/>
      <c r="AM18" s="126"/>
      <c r="AN18" s="127" t="s">
        <v>26</v>
      </c>
      <c r="AO18" s="127"/>
      <c r="AP18" s="112">
        <f>SUM(AP16,AP17)</f>
        <v>4.2641008754079692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121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123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35</v>
      </c>
      <c r="B21" s="106"/>
      <c r="C21" s="106" t="s">
        <v>16</v>
      </c>
      <c r="D21" s="106"/>
      <c r="E21" s="107" t="s">
        <v>33</v>
      </c>
      <c r="F21" s="107"/>
      <c r="G21" s="107"/>
      <c r="H21" s="107"/>
      <c r="I21" s="107"/>
      <c r="J21" s="107"/>
      <c r="K21" s="107"/>
      <c r="L21" s="108"/>
      <c r="M21" s="109">
        <v>37</v>
      </c>
      <c r="N21" s="110"/>
      <c r="O21" s="110"/>
      <c r="P21" s="110"/>
      <c r="Q21" s="110"/>
      <c r="R21" s="110"/>
      <c r="S21" s="110"/>
      <c r="T21" s="111"/>
      <c r="U21" s="109">
        <v>37</v>
      </c>
      <c r="V21" s="110"/>
      <c r="W21" s="110"/>
      <c r="X21" s="110"/>
      <c r="Y21" s="110"/>
      <c r="Z21" s="110"/>
      <c r="AA21" s="110"/>
      <c r="AB21" s="111"/>
      <c r="AC21" s="109">
        <v>37</v>
      </c>
      <c r="AD21" s="110"/>
      <c r="AE21" s="110"/>
      <c r="AF21" s="110"/>
      <c r="AG21" s="110"/>
      <c r="AH21" s="110"/>
      <c r="AI21" s="110"/>
      <c r="AJ21" s="111"/>
      <c r="AK21" s="109">
        <v>38</v>
      </c>
      <c r="AL21" s="110"/>
      <c r="AM21" s="110"/>
      <c r="AN21" s="110"/>
      <c r="AO21" s="110"/>
      <c r="AP21" s="110"/>
      <c r="AQ21" s="110"/>
      <c r="AR21" s="111"/>
    </row>
    <row r="22" spans="1:44" x14ac:dyDescent="0.2">
      <c r="A22" s="98">
        <v>35</v>
      </c>
      <c r="B22" s="99"/>
      <c r="C22" s="99" t="s">
        <v>20</v>
      </c>
      <c r="D22" s="99"/>
      <c r="E22" s="100" t="s">
        <v>34</v>
      </c>
      <c r="F22" s="100"/>
      <c r="G22" s="100"/>
      <c r="H22" s="100"/>
      <c r="I22" s="100"/>
      <c r="J22" s="100"/>
      <c r="K22" s="100"/>
      <c r="L22" s="101"/>
      <c r="M22" s="95">
        <v>38</v>
      </c>
      <c r="N22" s="96"/>
      <c r="O22" s="96"/>
      <c r="P22" s="96"/>
      <c r="Q22" s="96"/>
      <c r="R22" s="96"/>
      <c r="S22" s="96"/>
      <c r="T22" s="97"/>
      <c r="U22" s="95">
        <v>38</v>
      </c>
      <c r="V22" s="96"/>
      <c r="W22" s="96"/>
      <c r="X22" s="96"/>
      <c r="Y22" s="96"/>
      <c r="Z22" s="96"/>
      <c r="AA22" s="96"/>
      <c r="AB22" s="97"/>
      <c r="AC22" s="95">
        <v>38</v>
      </c>
      <c r="AD22" s="96"/>
      <c r="AE22" s="96"/>
      <c r="AF22" s="96"/>
      <c r="AG22" s="96"/>
      <c r="AH22" s="96"/>
      <c r="AI22" s="96"/>
      <c r="AJ22" s="97"/>
      <c r="AK22" s="95">
        <v>39</v>
      </c>
      <c r="AL22" s="96"/>
      <c r="AM22" s="96"/>
      <c r="AN22" s="96"/>
      <c r="AO22" s="96"/>
      <c r="AP22" s="96"/>
      <c r="AQ22" s="96"/>
      <c r="AR22" s="97"/>
    </row>
    <row r="23" spans="1:44" x14ac:dyDescent="0.2">
      <c r="A23" s="98">
        <v>6</v>
      </c>
      <c r="B23" s="99"/>
      <c r="C23" s="99" t="s">
        <v>16</v>
      </c>
      <c r="D23" s="99"/>
      <c r="E23" s="100" t="s">
        <v>35</v>
      </c>
      <c r="F23" s="100"/>
      <c r="G23" s="100"/>
      <c r="H23" s="100"/>
      <c r="I23" s="100"/>
      <c r="J23" s="100"/>
      <c r="K23" s="100"/>
      <c r="L23" s="101"/>
      <c r="M23" s="95">
        <v>6.3000001907348633</v>
      </c>
      <c r="N23" s="96"/>
      <c r="O23" s="96"/>
      <c r="P23" s="96"/>
      <c r="Q23" s="96"/>
      <c r="R23" s="96"/>
      <c r="S23" s="96"/>
      <c r="T23" s="97"/>
      <c r="U23" s="95">
        <v>6.4000000953674316</v>
      </c>
      <c r="V23" s="96"/>
      <c r="W23" s="96"/>
      <c r="X23" s="96"/>
      <c r="Y23" s="96"/>
      <c r="Z23" s="96"/>
      <c r="AA23" s="96"/>
      <c r="AB23" s="97"/>
      <c r="AC23" s="95">
        <v>6.4000000953674316</v>
      </c>
      <c r="AD23" s="96"/>
      <c r="AE23" s="96"/>
      <c r="AF23" s="96"/>
      <c r="AG23" s="96"/>
      <c r="AH23" s="96"/>
      <c r="AI23" s="96"/>
      <c r="AJ23" s="97"/>
      <c r="AK23" s="95">
        <v>6.5</v>
      </c>
      <c r="AL23" s="96"/>
      <c r="AM23" s="96"/>
      <c r="AN23" s="96"/>
      <c r="AO23" s="96"/>
      <c r="AP23" s="96"/>
      <c r="AQ23" s="96"/>
      <c r="AR23" s="97"/>
    </row>
    <row r="24" spans="1:44" ht="13.5" thickBot="1" x14ac:dyDescent="0.25">
      <c r="A24" s="91">
        <v>6</v>
      </c>
      <c r="B24" s="92"/>
      <c r="C24" s="92" t="s">
        <v>20</v>
      </c>
      <c r="D24" s="92"/>
      <c r="E24" s="93" t="s">
        <v>36</v>
      </c>
      <c r="F24" s="93"/>
      <c r="G24" s="93"/>
      <c r="H24" s="93"/>
      <c r="I24" s="93"/>
      <c r="J24" s="93"/>
      <c r="K24" s="93"/>
      <c r="L24" s="94"/>
      <c r="M24" s="82">
        <v>6.3000001907348633</v>
      </c>
      <c r="N24" s="83"/>
      <c r="O24" s="83"/>
      <c r="P24" s="83"/>
      <c r="Q24" s="83"/>
      <c r="R24" s="83"/>
      <c r="S24" s="83"/>
      <c r="T24" s="84"/>
      <c r="U24" s="82">
        <v>6.4000000953674316</v>
      </c>
      <c r="V24" s="83"/>
      <c r="W24" s="83"/>
      <c r="X24" s="83"/>
      <c r="Y24" s="83"/>
      <c r="Z24" s="83"/>
      <c r="AA24" s="83"/>
      <c r="AB24" s="84"/>
      <c r="AC24" s="82">
        <v>6.5</v>
      </c>
      <c r="AD24" s="83"/>
      <c r="AE24" s="83"/>
      <c r="AF24" s="83"/>
      <c r="AG24" s="83"/>
      <c r="AH24" s="83"/>
      <c r="AI24" s="83"/>
      <c r="AJ24" s="84"/>
      <c r="AK24" s="82">
        <v>6.5</v>
      </c>
      <c r="AL24" s="83"/>
      <c r="AM24" s="83"/>
      <c r="AN24" s="83"/>
      <c r="AO24" s="83"/>
      <c r="AP24" s="83"/>
      <c r="AQ24" s="83"/>
      <c r="AR24" s="84"/>
    </row>
    <row r="25" spans="1:44" ht="30" customHeight="1" thickBo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ht="15" customHeight="1" x14ac:dyDescent="0.2">
      <c r="A26" s="86" t="s">
        <v>3</v>
      </c>
      <c r="B26" s="87"/>
      <c r="C26" s="87"/>
      <c r="D26" s="87"/>
      <c r="E26" s="87" t="s">
        <v>38</v>
      </c>
      <c r="F26" s="87"/>
      <c r="G26" s="87" t="s">
        <v>39</v>
      </c>
      <c r="H26" s="87"/>
      <c r="I26" s="87" t="s">
        <v>40</v>
      </c>
      <c r="J26" s="87"/>
      <c r="K26" s="87" t="s">
        <v>41</v>
      </c>
      <c r="L26" s="90"/>
      <c r="M26" s="72" t="s">
        <v>11</v>
      </c>
      <c r="N26" s="73"/>
      <c r="O26" s="76" t="s">
        <v>12</v>
      </c>
      <c r="P26" s="77"/>
      <c r="Q26" s="73"/>
      <c r="R26" s="76" t="s">
        <v>13</v>
      </c>
      <c r="S26" s="77"/>
      <c r="T26" s="80"/>
      <c r="U26" s="72" t="s">
        <v>11</v>
      </c>
      <c r="V26" s="73"/>
      <c r="W26" s="76" t="s">
        <v>12</v>
      </c>
      <c r="X26" s="77"/>
      <c r="Y26" s="73"/>
      <c r="Z26" s="76" t="s">
        <v>13</v>
      </c>
      <c r="AA26" s="77"/>
      <c r="AB26" s="80"/>
      <c r="AC26" s="72" t="s">
        <v>11</v>
      </c>
      <c r="AD26" s="73"/>
      <c r="AE26" s="76" t="s">
        <v>12</v>
      </c>
      <c r="AF26" s="77"/>
      <c r="AG26" s="73"/>
      <c r="AH26" s="76" t="s">
        <v>13</v>
      </c>
      <c r="AI26" s="77"/>
      <c r="AJ26" s="80"/>
      <c r="AK26" s="72" t="s">
        <v>11</v>
      </c>
      <c r="AL26" s="73"/>
      <c r="AM26" s="76" t="s">
        <v>12</v>
      </c>
      <c r="AN26" s="77"/>
      <c r="AO26" s="73"/>
      <c r="AP26" s="76" t="s">
        <v>13</v>
      </c>
      <c r="AQ26" s="77"/>
      <c r="AR26" s="80"/>
    </row>
    <row r="27" spans="1:44" ht="15.75" customHeight="1" thickBot="1" x14ac:dyDescent="0.25">
      <c r="A27" s="88"/>
      <c r="B27" s="89"/>
      <c r="C27" s="89"/>
      <c r="D27" s="89"/>
      <c r="E27" s="15" t="s">
        <v>42</v>
      </c>
      <c r="F27" s="15" t="s">
        <v>43</v>
      </c>
      <c r="G27" s="15" t="s">
        <v>42</v>
      </c>
      <c r="H27" s="15" t="s">
        <v>43</v>
      </c>
      <c r="I27" s="15" t="s">
        <v>42</v>
      </c>
      <c r="J27" s="15" t="s">
        <v>43</v>
      </c>
      <c r="K27" s="15" t="s">
        <v>42</v>
      </c>
      <c r="L27" s="16" t="s">
        <v>43</v>
      </c>
      <c r="M27" s="74"/>
      <c r="N27" s="75"/>
      <c r="O27" s="78"/>
      <c r="P27" s="79"/>
      <c r="Q27" s="75"/>
      <c r="R27" s="78"/>
      <c r="S27" s="79"/>
      <c r="T27" s="81"/>
      <c r="U27" s="74"/>
      <c r="V27" s="75"/>
      <c r="W27" s="78"/>
      <c r="X27" s="79"/>
      <c r="Y27" s="75"/>
      <c r="Z27" s="78"/>
      <c r="AA27" s="79"/>
      <c r="AB27" s="81"/>
      <c r="AC27" s="74"/>
      <c r="AD27" s="75"/>
      <c r="AE27" s="78"/>
      <c r="AF27" s="79"/>
      <c r="AG27" s="75"/>
      <c r="AH27" s="78"/>
      <c r="AI27" s="79"/>
      <c r="AJ27" s="81"/>
      <c r="AK27" s="74"/>
      <c r="AL27" s="75"/>
      <c r="AM27" s="78"/>
      <c r="AN27" s="79"/>
      <c r="AO27" s="75"/>
      <c r="AP27" s="78"/>
      <c r="AQ27" s="79"/>
      <c r="AR27" s="81"/>
    </row>
    <row r="28" spans="1:44" x14ac:dyDescent="0.2">
      <c r="A28" s="57" t="s">
        <v>44</v>
      </c>
      <c r="B28" s="58"/>
      <c r="C28" s="58"/>
      <c r="D28" s="58"/>
      <c r="E28" s="21"/>
      <c r="F28" s="21"/>
      <c r="G28" s="21"/>
      <c r="H28" s="21"/>
      <c r="I28" s="21"/>
      <c r="J28" s="21"/>
      <c r="K28" s="21"/>
      <c r="L28" s="59"/>
      <c r="M28" s="60"/>
      <c r="N28" s="61"/>
      <c r="O28" s="62"/>
      <c r="P28" s="62"/>
      <c r="Q28" s="62"/>
      <c r="R28" s="62"/>
      <c r="S28" s="62"/>
      <c r="T28" s="63"/>
      <c r="U28" s="60"/>
      <c r="V28" s="61"/>
      <c r="W28" s="62"/>
      <c r="X28" s="62"/>
      <c r="Y28" s="62"/>
      <c r="Z28" s="62"/>
      <c r="AA28" s="62"/>
      <c r="AB28" s="63"/>
      <c r="AC28" s="60"/>
      <c r="AD28" s="61"/>
      <c r="AE28" s="62"/>
      <c r="AF28" s="62"/>
      <c r="AG28" s="62"/>
      <c r="AH28" s="62"/>
      <c r="AI28" s="62"/>
      <c r="AJ28" s="63"/>
      <c r="AK28" s="60"/>
      <c r="AL28" s="61"/>
      <c r="AM28" s="62"/>
      <c r="AN28" s="62"/>
      <c r="AO28" s="62"/>
      <c r="AP28" s="62"/>
      <c r="AQ28" s="62"/>
      <c r="AR28" s="64"/>
    </row>
    <row r="29" spans="1:44" x14ac:dyDescent="0.2">
      <c r="A29" s="48" t="s">
        <v>45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18"/>
      <c r="M29" s="53">
        <f>M6</f>
        <v>91</v>
      </c>
      <c r="N29" s="54"/>
      <c r="O29" s="50">
        <f>-O6</f>
        <v>-3.9645932951743377</v>
      </c>
      <c r="P29" s="50"/>
      <c r="Q29" s="50"/>
      <c r="R29" s="50">
        <f>-Q6</f>
        <v>-3.3149402328258564</v>
      </c>
      <c r="S29" s="50"/>
      <c r="T29" s="51"/>
      <c r="U29" s="53">
        <f>U6</f>
        <v>47</v>
      </c>
      <c r="V29" s="54"/>
      <c r="W29" s="50">
        <f>-W6</f>
        <v>-2.0868267622969676</v>
      </c>
      <c r="X29" s="50"/>
      <c r="Y29" s="50"/>
      <c r="Z29" s="50">
        <f>-Y6</f>
        <v>-2.1439809586029042</v>
      </c>
      <c r="AA29" s="50"/>
      <c r="AB29" s="51"/>
      <c r="AC29" s="53">
        <f>AC6</f>
        <v>56</v>
      </c>
      <c r="AD29" s="54"/>
      <c r="AE29" s="50">
        <f>-AE6</f>
        <v>-1.7093165826310202</v>
      </c>
      <c r="AF29" s="50"/>
      <c r="AG29" s="50"/>
      <c r="AH29" s="50">
        <f>-AG6</f>
        <v>-1.9104574703643318</v>
      </c>
      <c r="AI29" s="50"/>
      <c r="AJ29" s="51"/>
      <c r="AK29" s="53">
        <f>AK6</f>
        <v>45</v>
      </c>
      <c r="AL29" s="54"/>
      <c r="AM29" s="50">
        <f>-AM6</f>
        <v>-1.7994560360734264</v>
      </c>
      <c r="AN29" s="50"/>
      <c r="AO29" s="50"/>
      <c r="AP29" s="50">
        <f>-AO6</f>
        <v>-2.11643221910085</v>
      </c>
      <c r="AQ29" s="50"/>
      <c r="AR29" s="52"/>
    </row>
    <row r="30" spans="1:44" x14ac:dyDescent="0.2">
      <c r="A30" s="48" t="s">
        <v>46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18"/>
      <c r="M30" s="46">
        <v>91</v>
      </c>
      <c r="N30" s="47"/>
      <c r="O30" s="39">
        <f>SQRT(3)*M21*M30*S6/1000</f>
        <v>4.4739510193748835</v>
      </c>
      <c r="P30" s="39"/>
      <c r="Q30" s="39"/>
      <c r="R30" s="39">
        <f>SQRT(3)*M21*M30*SIN(ACOS(S6))/1000</f>
        <v>3.7408326982417202</v>
      </c>
      <c r="S30" s="39"/>
      <c r="T30" s="45"/>
      <c r="U30" s="46">
        <v>47</v>
      </c>
      <c r="V30" s="47"/>
      <c r="W30" s="39">
        <f>SQRT(3)*U21*U30*AA6/1000</f>
        <v>2.1008676421599617</v>
      </c>
      <c r="X30" s="39"/>
      <c r="Y30" s="39"/>
      <c r="Z30" s="39">
        <f>SQRT(3)*U21*U30*SIN(ACOS(AA6))/1000</f>
        <v>2.1584063913279259</v>
      </c>
      <c r="AA30" s="39"/>
      <c r="AB30" s="45"/>
      <c r="AC30" s="46">
        <v>56</v>
      </c>
      <c r="AD30" s="47"/>
      <c r="AE30" s="39">
        <f>SQRT(3)*AC21*AC30*AI6/1000</f>
        <v>2.3929683954901515</v>
      </c>
      <c r="AF30" s="39"/>
      <c r="AG30" s="39"/>
      <c r="AH30" s="39">
        <f>SQRT(3)*AC21*AC30*SIN(ACOS(AI6))/1000</f>
        <v>2.6745568339792833</v>
      </c>
      <c r="AI30" s="39"/>
      <c r="AJ30" s="45"/>
      <c r="AK30" s="46">
        <v>45</v>
      </c>
      <c r="AL30" s="47"/>
      <c r="AM30" s="39">
        <f>SQRT(3)*AK21*AK30*AQ6/1000</f>
        <v>1.9185119855642292</v>
      </c>
      <c r="AN30" s="39"/>
      <c r="AO30" s="39"/>
      <c r="AP30" s="39">
        <f>SQRT(3)*AK21*AK30*SIN(ACOS(AQ6))/1000</f>
        <v>2.2564600065692275</v>
      </c>
      <c r="AQ30" s="39"/>
      <c r="AR30" s="40"/>
    </row>
    <row r="31" spans="1:44" ht="13.5" thickBot="1" x14ac:dyDescent="0.25">
      <c r="A31" s="68" t="s">
        <v>47</v>
      </c>
      <c r="B31" s="69"/>
      <c r="C31" s="69"/>
      <c r="D31" s="69"/>
      <c r="E31" s="70"/>
      <c r="F31" s="70"/>
      <c r="G31" s="70"/>
      <c r="H31" s="70"/>
      <c r="I31" s="70"/>
      <c r="J31" s="70"/>
      <c r="K31" s="70"/>
      <c r="L31" s="71"/>
      <c r="M31" s="66"/>
      <c r="N31" s="67"/>
      <c r="O31" s="55">
        <f>SUM(O29:Q30)</f>
        <v>0.50935772420054581</v>
      </c>
      <c r="P31" s="55"/>
      <c r="Q31" s="55"/>
      <c r="R31" s="55">
        <f>SUM(R29:T30)</f>
        <v>0.42589246541586379</v>
      </c>
      <c r="S31" s="55"/>
      <c r="T31" s="65"/>
      <c r="U31" s="66"/>
      <c r="V31" s="67"/>
      <c r="W31" s="55">
        <f>SUM(W29:Y30)</f>
        <v>1.4040879862994071E-2</v>
      </c>
      <c r="X31" s="55"/>
      <c r="Y31" s="55"/>
      <c r="Z31" s="55">
        <f>SUM(Z29:AB30)</f>
        <v>1.4425432725021725E-2</v>
      </c>
      <c r="AA31" s="55"/>
      <c r="AB31" s="65"/>
      <c r="AC31" s="66"/>
      <c r="AD31" s="67"/>
      <c r="AE31" s="55">
        <f>SUM(AE29:AG30)</f>
        <v>0.68365181285913135</v>
      </c>
      <c r="AF31" s="55"/>
      <c r="AG31" s="55"/>
      <c r="AH31" s="55">
        <f>SUM(AH29:AJ30)</f>
        <v>0.76409936361495157</v>
      </c>
      <c r="AI31" s="55"/>
      <c r="AJ31" s="65"/>
      <c r="AK31" s="66"/>
      <c r="AL31" s="67"/>
      <c r="AM31" s="55">
        <f>SUM(AM29:AO30)</f>
        <v>0.11905594949080278</v>
      </c>
      <c r="AN31" s="55"/>
      <c r="AO31" s="55"/>
      <c r="AP31" s="55">
        <f>SUM(AP29:AR30)</f>
        <v>0.14002778746837752</v>
      </c>
      <c r="AQ31" s="55"/>
      <c r="AR31" s="56"/>
    </row>
    <row r="32" spans="1:44" x14ac:dyDescent="0.2">
      <c r="A32" s="57" t="s">
        <v>48</v>
      </c>
      <c r="B32" s="58"/>
      <c r="C32" s="58"/>
      <c r="D32" s="58"/>
      <c r="E32" s="21"/>
      <c r="F32" s="21"/>
      <c r="G32" s="21"/>
      <c r="H32" s="21"/>
      <c r="I32" s="21"/>
      <c r="J32" s="21"/>
      <c r="K32" s="21"/>
      <c r="L32" s="59"/>
      <c r="M32" s="60"/>
      <c r="N32" s="61"/>
      <c r="O32" s="62"/>
      <c r="P32" s="62"/>
      <c r="Q32" s="62"/>
      <c r="R32" s="62"/>
      <c r="S32" s="62"/>
      <c r="T32" s="63"/>
      <c r="U32" s="60"/>
      <c r="V32" s="61"/>
      <c r="W32" s="62"/>
      <c r="X32" s="62"/>
      <c r="Y32" s="62"/>
      <c r="Z32" s="62"/>
      <c r="AA32" s="62"/>
      <c r="AB32" s="63"/>
      <c r="AC32" s="60"/>
      <c r="AD32" s="61"/>
      <c r="AE32" s="62"/>
      <c r="AF32" s="62"/>
      <c r="AG32" s="62"/>
      <c r="AH32" s="62"/>
      <c r="AI32" s="62"/>
      <c r="AJ32" s="63"/>
      <c r="AK32" s="60"/>
      <c r="AL32" s="61"/>
      <c r="AM32" s="62"/>
      <c r="AN32" s="62"/>
      <c r="AO32" s="62"/>
      <c r="AP32" s="62"/>
      <c r="AQ32" s="62"/>
      <c r="AR32" s="64"/>
    </row>
    <row r="33" spans="1:44" x14ac:dyDescent="0.2">
      <c r="A33" s="48" t="s">
        <v>49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18"/>
      <c r="M33" s="53">
        <f>M9</f>
        <v>120</v>
      </c>
      <c r="N33" s="54"/>
      <c r="O33" s="50">
        <f>-O9</f>
        <v>-6.8065879709493249</v>
      </c>
      <c r="P33" s="50"/>
      <c r="Q33" s="50"/>
      <c r="R33" s="50">
        <f>-Q9</f>
        <v>-4.1239519642260145</v>
      </c>
      <c r="S33" s="50"/>
      <c r="T33" s="51"/>
      <c r="U33" s="53">
        <f>U9</f>
        <v>37</v>
      </c>
      <c r="V33" s="54"/>
      <c r="W33" s="50">
        <f>-W9</f>
        <v>-1.3123986620915729</v>
      </c>
      <c r="X33" s="50"/>
      <c r="Y33" s="50"/>
      <c r="Z33" s="50">
        <f>-Y9</f>
        <v>-1.8925841944650799</v>
      </c>
      <c r="AA33" s="50"/>
      <c r="AB33" s="51"/>
      <c r="AC33" s="53">
        <f>AC9</f>
        <v>43</v>
      </c>
      <c r="AD33" s="54"/>
      <c r="AE33" s="50">
        <f>-AE9</f>
        <v>-2.0709380824874128</v>
      </c>
      <c r="AF33" s="50"/>
      <c r="AG33" s="50"/>
      <c r="AH33" s="50">
        <f>-AG9</f>
        <v>-1.7844064570306759</v>
      </c>
      <c r="AI33" s="50"/>
      <c r="AJ33" s="51"/>
      <c r="AK33" s="53">
        <f>AK9</f>
        <v>42</v>
      </c>
      <c r="AL33" s="54"/>
      <c r="AM33" s="50">
        <f>-AM9</f>
        <v>-1.5309745454075967</v>
      </c>
      <c r="AN33" s="50"/>
      <c r="AO33" s="50"/>
      <c r="AP33" s="50">
        <f>-AO9</f>
        <v>-2.1476686563071192</v>
      </c>
      <c r="AQ33" s="50"/>
      <c r="AR33" s="52"/>
    </row>
    <row r="34" spans="1:44" x14ac:dyDescent="0.2">
      <c r="A34" s="48" t="s">
        <v>50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18"/>
      <c r="M34" s="46">
        <v>120</v>
      </c>
      <c r="N34" s="47"/>
      <c r="O34" s="39">
        <f>SQRT(3)*M22*M34*S9/1000</f>
        <v>6.7550332585017925</v>
      </c>
      <c r="P34" s="39"/>
      <c r="Q34" s="39"/>
      <c r="R34" s="39">
        <f>SQRT(3)*M22*M34*SIN(ACOS(S9))/1000</f>
        <v>4.092716173464102</v>
      </c>
      <c r="S34" s="39"/>
      <c r="T34" s="45"/>
      <c r="U34" s="46">
        <v>37</v>
      </c>
      <c r="V34" s="47"/>
      <c r="W34" s="39">
        <f>SQRT(3)*U22*U34*AA9/1000</f>
        <v>1.3877112625247283</v>
      </c>
      <c r="X34" s="39"/>
      <c r="Y34" s="39"/>
      <c r="Z34" s="39">
        <f>SQRT(3)*U22*U34*SIN(ACOS(AA9))/1000</f>
        <v>2.0011910083402893</v>
      </c>
      <c r="AA34" s="39"/>
      <c r="AB34" s="45"/>
      <c r="AC34" s="46">
        <v>43</v>
      </c>
      <c r="AD34" s="47"/>
      <c r="AE34" s="39">
        <f>SQRT(3)*AC22*AC34*AI9/1000</f>
        <v>2.1440527779654643</v>
      </c>
      <c r="AF34" s="39"/>
      <c r="AG34" s="39"/>
      <c r="AH34" s="39">
        <f>SQRT(3)*AC22*AC34*SIN(ACOS(AI9))/1000</f>
        <v>1.8474051221371492</v>
      </c>
      <c r="AI34" s="39"/>
      <c r="AJ34" s="45"/>
      <c r="AK34" s="46">
        <v>42</v>
      </c>
      <c r="AL34" s="47"/>
      <c r="AM34" s="39">
        <f>SQRT(3)*AK22*AK34*AQ9/1000</f>
        <v>1.6468397997804864</v>
      </c>
      <c r="AN34" s="39"/>
      <c r="AO34" s="39"/>
      <c r="AP34" s="39">
        <f>SQRT(3)*AK22*AK34*SIN(ACOS(AQ9))/1000</f>
        <v>2.3102057643982645</v>
      </c>
      <c r="AQ34" s="39"/>
      <c r="AR34" s="40"/>
    </row>
    <row r="35" spans="1:44" ht="13.5" thickBot="1" x14ac:dyDescent="0.25">
      <c r="A35" s="41" t="s">
        <v>51</v>
      </c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4"/>
      <c r="M35" s="33"/>
      <c r="N35" s="34"/>
      <c r="O35" s="31">
        <f>SUM(O33:Q34)</f>
        <v>-5.1554712447532403E-2</v>
      </c>
      <c r="P35" s="31"/>
      <c r="Q35" s="31"/>
      <c r="R35" s="31">
        <f>SUM(R33:T34)</f>
        <v>-3.1235790761912519E-2</v>
      </c>
      <c r="S35" s="31"/>
      <c r="T35" s="32"/>
      <c r="U35" s="33"/>
      <c r="V35" s="34"/>
      <c r="W35" s="31">
        <f>SUM(W33:Y34)</f>
        <v>7.5312600433155463E-2</v>
      </c>
      <c r="X35" s="31"/>
      <c r="Y35" s="31"/>
      <c r="Z35" s="31">
        <f>SUM(Z33:AB34)</f>
        <v>0.10860681387520943</v>
      </c>
      <c r="AA35" s="31"/>
      <c r="AB35" s="32"/>
      <c r="AC35" s="33"/>
      <c r="AD35" s="34"/>
      <c r="AE35" s="31">
        <f>SUM(AE33:AG34)</f>
        <v>7.3114695478051495E-2</v>
      </c>
      <c r="AF35" s="31"/>
      <c r="AG35" s="31"/>
      <c r="AH35" s="31">
        <f>SUM(AH33:AJ34)</f>
        <v>6.2998665106473339E-2</v>
      </c>
      <c r="AI35" s="31"/>
      <c r="AJ35" s="32"/>
      <c r="AK35" s="33"/>
      <c r="AL35" s="34"/>
      <c r="AM35" s="31">
        <f>SUM(AM33:AO34)</f>
        <v>0.11586525437288975</v>
      </c>
      <c r="AN35" s="31"/>
      <c r="AO35" s="31"/>
      <c r="AP35" s="31">
        <f>SUM(AP33:AR34)</f>
        <v>0.1625371080911453</v>
      </c>
      <c r="AQ35" s="31"/>
      <c r="AR35" s="35"/>
    </row>
    <row r="36" spans="1:44" ht="13.5" thickBot="1" x14ac:dyDescent="0.25">
      <c r="A36" s="36" t="s">
        <v>52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9"/>
      <c r="N36" s="30"/>
      <c r="O36" s="19">
        <f>SUM(O29:Q30)+SUM(O33:Q34)</f>
        <v>0.45780301175301341</v>
      </c>
      <c r="P36" s="19"/>
      <c r="Q36" s="19"/>
      <c r="R36" s="19">
        <f>SUM(R29:T30)+SUM(R33:T34)</f>
        <v>0.39465667465395127</v>
      </c>
      <c r="S36" s="19"/>
      <c r="T36" s="28"/>
      <c r="U36" s="29"/>
      <c r="V36" s="30"/>
      <c r="W36" s="19">
        <f>SUM(W29:Y30)+SUM(W33:Y34)</f>
        <v>8.9353480296149534E-2</v>
      </c>
      <c r="X36" s="19"/>
      <c r="Y36" s="19"/>
      <c r="Z36" s="19">
        <f>SUM(Z29:AB30)+SUM(Z33:AB34)</f>
        <v>0.12303224660023115</v>
      </c>
      <c r="AA36" s="19"/>
      <c r="AB36" s="28"/>
      <c r="AC36" s="29"/>
      <c r="AD36" s="30"/>
      <c r="AE36" s="19">
        <f>SUM(AE29:AG30)+SUM(AE33:AG34)</f>
        <v>0.75676650833718284</v>
      </c>
      <c r="AF36" s="19"/>
      <c r="AG36" s="19"/>
      <c r="AH36" s="19">
        <f>SUM(AH29:AJ30)+SUM(AH33:AJ34)</f>
        <v>0.8270980287214249</v>
      </c>
      <c r="AI36" s="19"/>
      <c r="AJ36" s="28"/>
      <c r="AK36" s="29"/>
      <c r="AL36" s="30"/>
      <c r="AM36" s="19">
        <f>SUM(AM29:AO30)+SUM(AM33:AO34)</f>
        <v>0.23492120386369253</v>
      </c>
      <c r="AN36" s="19"/>
      <c r="AO36" s="19"/>
      <c r="AP36" s="19">
        <f>SUM(AP29:AR30)+SUM(AP33:AR34)</f>
        <v>0.30256489555952282</v>
      </c>
      <c r="AQ36" s="19"/>
      <c r="AR36" s="20"/>
    </row>
    <row r="37" spans="1:44" x14ac:dyDescent="0.2">
      <c r="A37" s="57" t="s">
        <v>53</v>
      </c>
      <c r="B37" s="58"/>
      <c r="C37" s="58"/>
      <c r="D37" s="58"/>
      <c r="E37" s="21"/>
      <c r="F37" s="21"/>
      <c r="G37" s="21"/>
      <c r="H37" s="21"/>
      <c r="I37" s="21"/>
      <c r="J37" s="21"/>
      <c r="K37" s="21"/>
      <c r="L37" s="59"/>
      <c r="M37" s="60"/>
      <c r="N37" s="61"/>
      <c r="O37" s="62"/>
      <c r="P37" s="62"/>
      <c r="Q37" s="62"/>
      <c r="R37" s="62"/>
      <c r="S37" s="62"/>
      <c r="T37" s="63"/>
      <c r="U37" s="60"/>
      <c r="V37" s="61"/>
      <c r="W37" s="62"/>
      <c r="X37" s="62"/>
      <c r="Y37" s="62"/>
      <c r="Z37" s="62"/>
      <c r="AA37" s="62"/>
      <c r="AB37" s="63"/>
      <c r="AC37" s="60"/>
      <c r="AD37" s="61"/>
      <c r="AE37" s="62"/>
      <c r="AF37" s="62"/>
      <c r="AG37" s="62"/>
      <c r="AH37" s="62"/>
      <c r="AI37" s="62"/>
      <c r="AJ37" s="63"/>
      <c r="AK37" s="60"/>
      <c r="AL37" s="61"/>
      <c r="AM37" s="62"/>
      <c r="AN37" s="62"/>
      <c r="AO37" s="62"/>
      <c r="AP37" s="62"/>
      <c r="AQ37" s="62"/>
      <c r="AR37" s="64"/>
    </row>
    <row r="38" spans="1:44" x14ac:dyDescent="0.2">
      <c r="A38" s="48" t="s">
        <v>54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18"/>
      <c r="M38" s="53">
        <f>M7</f>
        <v>457</v>
      </c>
      <c r="N38" s="54"/>
      <c r="O38" s="50">
        <f>O7</f>
        <v>3.9395307355312874</v>
      </c>
      <c r="P38" s="50"/>
      <c r="Q38" s="50"/>
      <c r="R38" s="50">
        <f>Q7</f>
        <v>3.057408955236316</v>
      </c>
      <c r="S38" s="50"/>
      <c r="T38" s="51"/>
      <c r="U38" s="53">
        <f>U7</f>
        <v>259</v>
      </c>
      <c r="V38" s="54"/>
      <c r="W38" s="50">
        <f>W7</f>
        <v>2.0671542543551666</v>
      </c>
      <c r="X38" s="50"/>
      <c r="Y38" s="50"/>
      <c r="Z38" s="50">
        <f>Y7</f>
        <v>1.9924323863959081</v>
      </c>
      <c r="AA38" s="50"/>
      <c r="AB38" s="51"/>
      <c r="AC38" s="53">
        <f>AC7</f>
        <v>221</v>
      </c>
      <c r="AD38" s="54"/>
      <c r="AE38" s="50">
        <f>AE7</f>
        <v>1.6903707562832178</v>
      </c>
      <c r="AF38" s="50"/>
      <c r="AG38" s="50"/>
      <c r="AH38" s="50">
        <f>AG7</f>
        <v>1.7731973847159785</v>
      </c>
      <c r="AI38" s="50"/>
      <c r="AJ38" s="51"/>
      <c r="AK38" s="53">
        <f>AK7</f>
        <v>236</v>
      </c>
      <c r="AL38" s="54"/>
      <c r="AM38" s="50">
        <f>AM7</f>
        <v>1.7801672233460435</v>
      </c>
      <c r="AN38" s="50"/>
      <c r="AO38" s="50"/>
      <c r="AP38" s="50">
        <f>AO7</f>
        <v>1.972428111978846</v>
      </c>
      <c r="AQ38" s="50"/>
      <c r="AR38" s="52"/>
    </row>
    <row r="39" spans="1:44" x14ac:dyDescent="0.2">
      <c r="A39" s="48" t="s">
        <v>55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18"/>
      <c r="M39" s="46">
        <v>40</v>
      </c>
      <c r="N39" s="47"/>
      <c r="O39" s="39">
        <f>-SQRT(3)*M23*M39*S7/1000</f>
        <v>-0.34481669457604264</v>
      </c>
      <c r="P39" s="39"/>
      <c r="Q39" s="39"/>
      <c r="R39" s="39">
        <f>-SQRT(3)*M23*M39*SIN(ACOS(S7))/1000</f>
        <v>-0.26760691074278481</v>
      </c>
      <c r="S39" s="39"/>
      <c r="T39" s="45"/>
      <c r="U39" s="46">
        <v>30</v>
      </c>
      <c r="V39" s="47"/>
      <c r="W39" s="39">
        <f>-SQRT(3)*U23*U39*AA7/1000</f>
        <v>-0.23943871672067571</v>
      </c>
      <c r="X39" s="39"/>
      <c r="Y39" s="39"/>
      <c r="Z39" s="39">
        <f>-SQRT(3)*U23*U39*SIN(ACOS(AA7))/1000</f>
        <v>-0.23078367409991213</v>
      </c>
      <c r="AA39" s="39"/>
      <c r="AB39" s="45"/>
      <c r="AC39" s="46">
        <v>34</v>
      </c>
      <c r="AD39" s="47"/>
      <c r="AE39" s="39">
        <f>-SQRT(3)*AC23*AC39*AI7/1000</f>
        <v>-0.26005703942818736</v>
      </c>
      <c r="AF39" s="39"/>
      <c r="AG39" s="39"/>
      <c r="AH39" s="39">
        <f>-SQRT(3)*AC23*AC39*SIN(ACOS(AI7))/1000</f>
        <v>-0.27279959764861211</v>
      </c>
      <c r="AI39" s="39"/>
      <c r="AJ39" s="45"/>
      <c r="AK39" s="46">
        <v>35</v>
      </c>
      <c r="AL39" s="47"/>
      <c r="AM39" s="39">
        <f>-SQRT(3)*AK23*AK39*AQ7/1000</f>
        <v>-0.26400785091996409</v>
      </c>
      <c r="AN39" s="39"/>
      <c r="AO39" s="39"/>
      <c r="AP39" s="39">
        <f>-SQRT(3)*AK23*AK39*SIN(ACOS(AQ7))/1000</f>
        <v>-0.29252111830194755</v>
      </c>
      <c r="AQ39" s="39"/>
      <c r="AR39" s="40"/>
    </row>
    <row r="40" spans="1:44" x14ac:dyDescent="0.2">
      <c r="A40" s="48" t="s">
        <v>56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18"/>
      <c r="M40" s="46">
        <v>300</v>
      </c>
      <c r="N40" s="47"/>
      <c r="O40" s="39">
        <f>-SQRT(3)*M23*M40*S7/1000</f>
        <v>-2.5861252093203198</v>
      </c>
      <c r="P40" s="39"/>
      <c r="Q40" s="39"/>
      <c r="R40" s="39">
        <f>-SQRT(3)*M23*M40*SIN(ACOS(S7))/1000</f>
        <v>-2.007051830570886</v>
      </c>
      <c r="S40" s="39"/>
      <c r="T40" s="45"/>
      <c r="U40" s="46">
        <v>5</v>
      </c>
      <c r="V40" s="47"/>
      <c r="W40" s="39">
        <f>-SQRT(3)*U23*U40*AA7/1000</f>
        <v>-3.9906452786779283E-2</v>
      </c>
      <c r="X40" s="39"/>
      <c r="Y40" s="39"/>
      <c r="Z40" s="39">
        <f>-SQRT(3)*U23*U40*SIN(ACOS(AA7))/1000</f>
        <v>-3.8463945683318693E-2</v>
      </c>
      <c r="AA40" s="39"/>
      <c r="AB40" s="45"/>
      <c r="AC40" s="46">
        <v>5</v>
      </c>
      <c r="AD40" s="47"/>
      <c r="AE40" s="39">
        <f>-SQRT(3)*AC23*AC40*AI7/1000</f>
        <v>-3.8243682268851081E-2</v>
      </c>
      <c r="AF40" s="39"/>
      <c r="AG40" s="39"/>
      <c r="AH40" s="39">
        <f>-SQRT(3)*AC23*AC40*SIN(ACOS(AI7))/1000</f>
        <v>-4.0117587889501788E-2</v>
      </c>
      <c r="AI40" s="39"/>
      <c r="AJ40" s="45"/>
      <c r="AK40" s="46">
        <v>50</v>
      </c>
      <c r="AL40" s="47"/>
      <c r="AM40" s="39">
        <f>-SQRT(3)*AK23*AK40*AQ7/1000</f>
        <v>-0.37715407274280588</v>
      </c>
      <c r="AN40" s="39"/>
      <c r="AO40" s="39"/>
      <c r="AP40" s="39">
        <f>-SQRT(3)*AK23*AK40*SIN(ACOS(AQ7))/1000</f>
        <v>-0.41788731185992506</v>
      </c>
      <c r="AQ40" s="39"/>
      <c r="AR40" s="40"/>
    </row>
    <row r="41" spans="1:44" x14ac:dyDescent="0.2">
      <c r="A41" s="48" t="s">
        <v>57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18"/>
      <c r="M41" s="46">
        <v>5</v>
      </c>
      <c r="N41" s="47"/>
      <c r="O41" s="39">
        <f>-SQRT(3)*M23*M41*S7/1000</f>
        <v>-4.310208682200533E-2</v>
      </c>
      <c r="P41" s="39"/>
      <c r="Q41" s="39"/>
      <c r="R41" s="39">
        <f>-SQRT(3)*M23*M41*SIN(ACOS(S7))/1000</f>
        <v>-3.3450863842848101E-2</v>
      </c>
      <c r="S41" s="39"/>
      <c r="T41" s="45"/>
      <c r="U41" s="46">
        <v>5</v>
      </c>
      <c r="V41" s="47"/>
      <c r="W41" s="39">
        <f>-SQRT(3)*U23*U41*AA7/1000</f>
        <v>-3.9906452786779283E-2</v>
      </c>
      <c r="X41" s="39"/>
      <c r="Y41" s="39"/>
      <c r="Z41" s="39">
        <f>-SQRT(3)*U23*U41*SIN(ACOS(AA7))/1000</f>
        <v>-3.8463945683318693E-2</v>
      </c>
      <c r="AA41" s="39"/>
      <c r="AB41" s="45"/>
      <c r="AC41" s="46">
        <v>5</v>
      </c>
      <c r="AD41" s="47"/>
      <c r="AE41" s="39">
        <f>-SQRT(3)*AC23*AC41*AI7/1000</f>
        <v>-3.8243682268851081E-2</v>
      </c>
      <c r="AF41" s="39"/>
      <c r="AG41" s="39"/>
      <c r="AH41" s="39">
        <f>-SQRT(3)*AC23*AC41*SIN(ACOS(AI7))/1000</f>
        <v>-4.0117587889501788E-2</v>
      </c>
      <c r="AI41" s="39"/>
      <c r="AJ41" s="45"/>
      <c r="AK41" s="46">
        <v>5</v>
      </c>
      <c r="AL41" s="47"/>
      <c r="AM41" s="39">
        <f>-SQRT(3)*AK23*AK41*AQ7/1000</f>
        <v>-3.7715407274280584E-2</v>
      </c>
      <c r="AN41" s="39"/>
      <c r="AO41" s="39"/>
      <c r="AP41" s="39">
        <f>-SQRT(3)*AK23*AK41*SIN(ACOS(AQ7))/1000</f>
        <v>-4.1788731185992502E-2</v>
      </c>
      <c r="AQ41" s="39"/>
      <c r="AR41" s="40"/>
    </row>
    <row r="42" spans="1:44" x14ac:dyDescent="0.2">
      <c r="A42" s="48" t="s">
        <v>58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18"/>
      <c r="M42" s="46" t="s">
        <v>59</v>
      </c>
      <c r="N42" s="47"/>
      <c r="O42" s="50">
        <v>0</v>
      </c>
      <c r="P42" s="50"/>
      <c r="Q42" s="50"/>
      <c r="R42" s="50">
        <v>0</v>
      </c>
      <c r="S42" s="50"/>
      <c r="T42" s="51"/>
      <c r="U42" s="46" t="s">
        <v>59</v>
      </c>
      <c r="V42" s="47"/>
      <c r="W42" s="50">
        <v>0</v>
      </c>
      <c r="X42" s="50"/>
      <c r="Y42" s="50"/>
      <c r="Z42" s="50">
        <v>0</v>
      </c>
      <c r="AA42" s="50"/>
      <c r="AB42" s="51"/>
      <c r="AC42" s="46" t="s">
        <v>59</v>
      </c>
      <c r="AD42" s="47"/>
      <c r="AE42" s="50">
        <v>0</v>
      </c>
      <c r="AF42" s="50"/>
      <c r="AG42" s="50"/>
      <c r="AH42" s="50">
        <v>0</v>
      </c>
      <c r="AI42" s="50"/>
      <c r="AJ42" s="51"/>
      <c r="AK42" s="46" t="s">
        <v>59</v>
      </c>
      <c r="AL42" s="47"/>
      <c r="AM42" s="50">
        <v>0</v>
      </c>
      <c r="AN42" s="50"/>
      <c r="AO42" s="50"/>
      <c r="AP42" s="50">
        <v>0</v>
      </c>
      <c r="AQ42" s="50"/>
      <c r="AR42" s="52"/>
    </row>
    <row r="43" spans="1:44" x14ac:dyDescent="0.2">
      <c r="A43" s="48" t="s">
        <v>60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18"/>
      <c r="M43" s="46">
        <v>25</v>
      </c>
      <c r="N43" s="47"/>
      <c r="O43" s="39">
        <f>-SQRT(3)*M23*M43*S7/1000</f>
        <v>-0.21551043411002666</v>
      </c>
      <c r="P43" s="39"/>
      <c r="Q43" s="39"/>
      <c r="R43" s="39">
        <f>-SQRT(3)*M23*M43*SIN(ACOS(S7))/1000</f>
        <v>-0.1672543192142405</v>
      </c>
      <c r="S43" s="39"/>
      <c r="T43" s="45"/>
      <c r="U43" s="46">
        <v>25</v>
      </c>
      <c r="V43" s="47"/>
      <c r="W43" s="39">
        <f>-SQRT(3)*U23*U43*AA7/1000</f>
        <v>-0.19953226393389639</v>
      </c>
      <c r="X43" s="39"/>
      <c r="Y43" s="39"/>
      <c r="Z43" s="39">
        <f>-SQRT(3)*U23*U43*SIN(ACOS(AA7))/1000</f>
        <v>-0.19231972841659342</v>
      </c>
      <c r="AA43" s="39"/>
      <c r="AB43" s="45"/>
      <c r="AC43" s="46">
        <v>25</v>
      </c>
      <c r="AD43" s="47"/>
      <c r="AE43" s="39">
        <f>-SQRT(3)*AC23*AC43*AI7/1000</f>
        <v>-0.19121841134425541</v>
      </c>
      <c r="AF43" s="39"/>
      <c r="AG43" s="39"/>
      <c r="AH43" s="39">
        <f>-SQRT(3)*AC23*AC43*SIN(ACOS(AI7))/1000</f>
        <v>-0.20058793944750888</v>
      </c>
      <c r="AI43" s="39"/>
      <c r="AJ43" s="45"/>
      <c r="AK43" s="46">
        <v>25</v>
      </c>
      <c r="AL43" s="47"/>
      <c r="AM43" s="39">
        <f>-SQRT(3)*AK23*AK43*AQ7/1000</f>
        <v>-0.18857703637140294</v>
      </c>
      <c r="AN43" s="39"/>
      <c r="AO43" s="39"/>
      <c r="AP43" s="39">
        <f>-SQRT(3)*AK23*AK43*SIN(ACOS(AQ7))/1000</f>
        <v>-0.20894365592996253</v>
      </c>
      <c r="AQ43" s="39"/>
      <c r="AR43" s="40"/>
    </row>
    <row r="44" spans="1:44" x14ac:dyDescent="0.2">
      <c r="A44" s="48" t="s">
        <v>61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18"/>
      <c r="M44" s="46">
        <v>0</v>
      </c>
      <c r="N44" s="47"/>
      <c r="O44" s="39">
        <f>-SQRT(3)*M23*M44*S7/1000</f>
        <v>0</v>
      </c>
      <c r="P44" s="39"/>
      <c r="Q44" s="39"/>
      <c r="R44" s="39">
        <f>-SQRT(3)*M23*M44*SIN(ACOS(S7))/1000</f>
        <v>0</v>
      </c>
      <c r="S44" s="39"/>
      <c r="T44" s="45"/>
      <c r="U44" s="46">
        <v>0</v>
      </c>
      <c r="V44" s="47"/>
      <c r="W44" s="39">
        <f>-SQRT(3)*U23*U44*AA7/1000</f>
        <v>0</v>
      </c>
      <c r="X44" s="39"/>
      <c r="Y44" s="39"/>
      <c r="Z44" s="39">
        <f>-SQRT(3)*U23*U44*SIN(ACOS(AA7))/1000</f>
        <v>0</v>
      </c>
      <c r="AA44" s="39"/>
      <c r="AB44" s="45"/>
      <c r="AC44" s="46">
        <v>0</v>
      </c>
      <c r="AD44" s="47"/>
      <c r="AE44" s="39">
        <f>-SQRT(3)*AC23*AC44*AI7/1000</f>
        <v>0</v>
      </c>
      <c r="AF44" s="39"/>
      <c r="AG44" s="39"/>
      <c r="AH44" s="39">
        <f>-SQRT(3)*AC23*AC44*SIN(ACOS(AI7))/1000</f>
        <v>0</v>
      </c>
      <c r="AI44" s="39"/>
      <c r="AJ44" s="45"/>
      <c r="AK44" s="46">
        <v>0</v>
      </c>
      <c r="AL44" s="47"/>
      <c r="AM44" s="39">
        <f>-SQRT(3)*AK23*AK44*AQ7/1000</f>
        <v>0</v>
      </c>
      <c r="AN44" s="39"/>
      <c r="AO44" s="39"/>
      <c r="AP44" s="39">
        <f>-SQRT(3)*AK23*AK44*SIN(ACOS(AQ7))/1000</f>
        <v>0</v>
      </c>
      <c r="AQ44" s="39"/>
      <c r="AR44" s="40"/>
    </row>
    <row r="45" spans="1:44" x14ac:dyDescent="0.2">
      <c r="A45" s="48" t="s">
        <v>62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18"/>
      <c r="M45" s="46">
        <v>5</v>
      </c>
      <c r="N45" s="47"/>
      <c r="O45" s="39">
        <f>-SQRT(3)*M23*M45*S7/1000</f>
        <v>-4.310208682200533E-2</v>
      </c>
      <c r="P45" s="39"/>
      <c r="Q45" s="39"/>
      <c r="R45" s="39">
        <f>-SQRT(3)*M23*M45*SIN(ACOS(S7))/1000</f>
        <v>-3.3450863842848101E-2</v>
      </c>
      <c r="S45" s="39"/>
      <c r="T45" s="45"/>
      <c r="U45" s="46">
        <v>5</v>
      </c>
      <c r="V45" s="47"/>
      <c r="W45" s="39">
        <f>-SQRT(3)*U23*U45*AA7/1000</f>
        <v>-3.9906452786779283E-2</v>
      </c>
      <c r="X45" s="39"/>
      <c r="Y45" s="39"/>
      <c r="Z45" s="39">
        <f>-SQRT(3)*U23*U45*SIN(ACOS(AA7))/1000</f>
        <v>-3.8463945683318693E-2</v>
      </c>
      <c r="AA45" s="39"/>
      <c r="AB45" s="45"/>
      <c r="AC45" s="46">
        <v>5</v>
      </c>
      <c r="AD45" s="47"/>
      <c r="AE45" s="39">
        <f>-SQRT(3)*AC23*AC45*AI7/1000</f>
        <v>-3.8243682268851081E-2</v>
      </c>
      <c r="AF45" s="39"/>
      <c r="AG45" s="39"/>
      <c r="AH45" s="39">
        <f>-SQRT(3)*AC23*AC45*SIN(ACOS(AI7))/1000</f>
        <v>-4.0117587889501788E-2</v>
      </c>
      <c r="AI45" s="39"/>
      <c r="AJ45" s="45"/>
      <c r="AK45" s="46">
        <v>5</v>
      </c>
      <c r="AL45" s="47"/>
      <c r="AM45" s="39">
        <f>-SQRT(3)*AK23*AK45*AQ7/1000</f>
        <v>-3.7715407274280584E-2</v>
      </c>
      <c r="AN45" s="39"/>
      <c r="AO45" s="39"/>
      <c r="AP45" s="39">
        <f>-SQRT(3)*AK23*AK45*SIN(ACOS(AQ7))/1000</f>
        <v>-4.1788731185992502E-2</v>
      </c>
      <c r="AQ45" s="39"/>
      <c r="AR45" s="40"/>
    </row>
    <row r="46" spans="1:44" x14ac:dyDescent="0.2">
      <c r="A46" s="48" t="s">
        <v>63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18"/>
      <c r="M46" s="46">
        <v>50</v>
      </c>
      <c r="N46" s="47"/>
      <c r="O46" s="39">
        <f>-SQRT(3)*M23*M46*S7/1000</f>
        <v>-0.43102086822005331</v>
      </c>
      <c r="P46" s="39"/>
      <c r="Q46" s="39"/>
      <c r="R46" s="39">
        <f>-SQRT(3)*M23*M46*SIN(ACOS(S7))/1000</f>
        <v>-0.334508638428481</v>
      </c>
      <c r="S46" s="39"/>
      <c r="T46" s="45"/>
      <c r="U46" s="46">
        <v>100</v>
      </c>
      <c r="V46" s="47"/>
      <c r="W46" s="39">
        <f>-SQRT(3)*U23*U46*AA7/1000</f>
        <v>-0.79812905573558557</v>
      </c>
      <c r="X46" s="39"/>
      <c r="Y46" s="39"/>
      <c r="Z46" s="39">
        <f>-SQRT(3)*U23*U46*SIN(ACOS(AA7))/1000</f>
        <v>-0.76927891366637369</v>
      </c>
      <c r="AA46" s="39"/>
      <c r="AB46" s="45"/>
      <c r="AC46" s="46">
        <v>60</v>
      </c>
      <c r="AD46" s="47"/>
      <c r="AE46" s="39">
        <f>-SQRT(3)*AC23*AC46*AI7/1000</f>
        <v>-0.45892418722621303</v>
      </c>
      <c r="AF46" s="39"/>
      <c r="AG46" s="39"/>
      <c r="AH46" s="39">
        <f>-SQRT(3)*AC23*AC46*SIN(ACOS(AI7))/1000</f>
        <v>-0.4814110546740214</v>
      </c>
      <c r="AI46" s="39"/>
      <c r="AJ46" s="45"/>
      <c r="AK46" s="46">
        <v>60</v>
      </c>
      <c r="AL46" s="47"/>
      <c r="AM46" s="39">
        <f>-SQRT(3)*AK23*AK46*AQ7/1000</f>
        <v>-0.45258488729136703</v>
      </c>
      <c r="AN46" s="39"/>
      <c r="AO46" s="39"/>
      <c r="AP46" s="39">
        <f>-SQRT(3)*AK23*AK46*SIN(ACOS(AQ7))/1000</f>
        <v>-0.50146477423191005</v>
      </c>
      <c r="AQ46" s="39"/>
      <c r="AR46" s="40"/>
    </row>
    <row r="47" spans="1:44" x14ac:dyDescent="0.2">
      <c r="A47" s="48" t="s">
        <v>64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18"/>
      <c r="M47" s="46">
        <v>50</v>
      </c>
      <c r="N47" s="47"/>
      <c r="O47" s="39">
        <f>-SQRT(3)*M23*M47*S7/1000</f>
        <v>-0.43102086822005331</v>
      </c>
      <c r="P47" s="39"/>
      <c r="Q47" s="39"/>
      <c r="R47" s="39">
        <f>-SQRT(3)*M23*M47*SIN(ACOS(S7))/1000</f>
        <v>-0.334508638428481</v>
      </c>
      <c r="S47" s="39"/>
      <c r="T47" s="45"/>
      <c r="U47" s="46">
        <v>80</v>
      </c>
      <c r="V47" s="47"/>
      <c r="W47" s="39">
        <f>-SQRT(3)*U23*U47*AA7/1000</f>
        <v>-0.63850324458846852</v>
      </c>
      <c r="X47" s="39"/>
      <c r="Y47" s="39"/>
      <c r="Z47" s="39">
        <f>-SQRT(3)*U23*U47*SIN(ACOS(AA7))/1000</f>
        <v>-0.61542313093309908</v>
      </c>
      <c r="AA47" s="39"/>
      <c r="AB47" s="45"/>
      <c r="AC47" s="46">
        <v>50</v>
      </c>
      <c r="AD47" s="47"/>
      <c r="AE47" s="39">
        <f>-SQRT(3)*AC23*AC47*AI7/1000</f>
        <v>-0.38243682268851081</v>
      </c>
      <c r="AF47" s="39"/>
      <c r="AG47" s="39"/>
      <c r="AH47" s="39">
        <f>-SQRT(3)*AC23*AC47*SIN(ACOS(AI7))/1000</f>
        <v>-0.40117587889501777</v>
      </c>
      <c r="AI47" s="39"/>
      <c r="AJ47" s="45"/>
      <c r="AK47" s="46">
        <v>80</v>
      </c>
      <c r="AL47" s="47"/>
      <c r="AM47" s="39">
        <f>-SQRT(3)*AK23*AK47*AQ7/1000</f>
        <v>-0.60344651638848934</v>
      </c>
      <c r="AN47" s="39"/>
      <c r="AO47" s="39"/>
      <c r="AP47" s="39">
        <f>-SQRT(3)*AK23*AK47*SIN(ACOS(AQ7))/1000</f>
        <v>-0.66861969897588003</v>
      </c>
      <c r="AQ47" s="39"/>
      <c r="AR47" s="40"/>
    </row>
    <row r="48" spans="1:44" ht="13.5" thickBot="1" x14ac:dyDescent="0.25">
      <c r="A48" s="68" t="s">
        <v>65</v>
      </c>
      <c r="B48" s="69"/>
      <c r="C48" s="69"/>
      <c r="D48" s="69"/>
      <c r="E48" s="70"/>
      <c r="F48" s="70"/>
      <c r="G48" s="70"/>
      <c r="H48" s="70"/>
      <c r="I48" s="70"/>
      <c r="J48" s="70"/>
      <c r="K48" s="70"/>
      <c r="L48" s="71"/>
      <c r="M48" s="66"/>
      <c r="N48" s="67"/>
      <c r="O48" s="55">
        <f>SUM(O38:Q47)</f>
        <v>-0.15516751255921901</v>
      </c>
      <c r="P48" s="55"/>
      <c r="Q48" s="55"/>
      <c r="R48" s="55">
        <f>SUM(R38:T47)</f>
        <v>-0.12042310983425375</v>
      </c>
      <c r="S48" s="55"/>
      <c r="T48" s="65"/>
      <c r="U48" s="66"/>
      <c r="V48" s="67"/>
      <c r="W48" s="55">
        <f>SUM(W38:Y47)</f>
        <v>7.1831615016202943E-2</v>
      </c>
      <c r="X48" s="55"/>
      <c r="Y48" s="55"/>
      <c r="Z48" s="55">
        <f>SUM(Z38:AB47)</f>
        <v>6.9235102229973866E-2</v>
      </c>
      <c r="AA48" s="55"/>
      <c r="AB48" s="65"/>
      <c r="AC48" s="66"/>
      <c r="AD48" s="67"/>
      <c r="AE48" s="55">
        <f>SUM(AE38:AG47)</f>
        <v>0.28300324878949806</v>
      </c>
      <c r="AF48" s="55"/>
      <c r="AG48" s="55"/>
      <c r="AH48" s="55">
        <f>SUM(AH38:AJ47)</f>
        <v>0.29687015038231318</v>
      </c>
      <c r="AI48" s="55"/>
      <c r="AJ48" s="65"/>
      <c r="AK48" s="66"/>
      <c r="AL48" s="67"/>
      <c r="AM48" s="55">
        <f>SUM(AM38:AO47)</f>
        <v>-0.18103395491654728</v>
      </c>
      <c r="AN48" s="55"/>
      <c r="AO48" s="55"/>
      <c r="AP48" s="55">
        <f>SUM(AP38:AR47)</f>
        <v>-0.20058590969276424</v>
      </c>
      <c r="AQ48" s="55"/>
      <c r="AR48" s="56"/>
    </row>
    <row r="49" spans="1:44" x14ac:dyDescent="0.2">
      <c r="A49" s="57" t="s">
        <v>66</v>
      </c>
      <c r="B49" s="58"/>
      <c r="C49" s="58"/>
      <c r="D49" s="58"/>
      <c r="E49" s="21"/>
      <c r="F49" s="21"/>
      <c r="G49" s="21"/>
      <c r="H49" s="21"/>
      <c r="I49" s="21"/>
      <c r="J49" s="21"/>
      <c r="K49" s="21"/>
      <c r="L49" s="59"/>
      <c r="M49" s="60"/>
      <c r="N49" s="61"/>
      <c r="O49" s="62"/>
      <c r="P49" s="62"/>
      <c r="Q49" s="62"/>
      <c r="R49" s="62"/>
      <c r="S49" s="62"/>
      <c r="T49" s="63"/>
      <c r="U49" s="60"/>
      <c r="V49" s="61"/>
      <c r="W49" s="62"/>
      <c r="X49" s="62"/>
      <c r="Y49" s="62"/>
      <c r="Z49" s="62"/>
      <c r="AA49" s="62"/>
      <c r="AB49" s="63"/>
      <c r="AC49" s="60"/>
      <c r="AD49" s="61"/>
      <c r="AE49" s="62"/>
      <c r="AF49" s="62"/>
      <c r="AG49" s="62"/>
      <c r="AH49" s="62"/>
      <c r="AI49" s="62"/>
      <c r="AJ49" s="63"/>
      <c r="AK49" s="60"/>
      <c r="AL49" s="61"/>
      <c r="AM49" s="62"/>
      <c r="AN49" s="62"/>
      <c r="AO49" s="62"/>
      <c r="AP49" s="62"/>
      <c r="AQ49" s="62"/>
      <c r="AR49" s="64"/>
    </row>
    <row r="50" spans="1:44" x14ac:dyDescent="0.2">
      <c r="A50" s="48" t="s">
        <v>67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18"/>
      <c r="M50" s="53">
        <f>M10</f>
        <v>704</v>
      </c>
      <c r="N50" s="54"/>
      <c r="O50" s="50">
        <f>O10</f>
        <v>6.7601529007575127</v>
      </c>
      <c r="P50" s="50"/>
      <c r="Q50" s="50"/>
      <c r="R50" s="50">
        <f>Q10</f>
        <v>3.6487440923776857</v>
      </c>
      <c r="S50" s="50"/>
      <c r="T50" s="51"/>
      <c r="U50" s="53">
        <f>U10</f>
        <v>197</v>
      </c>
      <c r="V50" s="54"/>
      <c r="W50" s="50">
        <f>W10</f>
        <v>1.2884240602552515</v>
      </c>
      <c r="X50" s="50"/>
      <c r="Y50" s="50"/>
      <c r="Z50" s="50">
        <f>Y10</f>
        <v>1.76318277642398</v>
      </c>
      <c r="AA50" s="50"/>
      <c r="AB50" s="51"/>
      <c r="AC50" s="53">
        <f>AC10</f>
        <v>233</v>
      </c>
      <c r="AD50" s="54"/>
      <c r="AE50" s="50">
        <f>AE10</f>
        <v>2.0460888644390951</v>
      </c>
      <c r="AF50" s="50"/>
      <c r="AG50" s="50"/>
      <c r="AH50" s="50">
        <f>AG10</f>
        <v>1.6415392498561625</v>
      </c>
      <c r="AI50" s="50"/>
      <c r="AJ50" s="51"/>
      <c r="AK50" s="53">
        <f>AK10</f>
        <v>223</v>
      </c>
      <c r="AL50" s="54"/>
      <c r="AM50" s="50">
        <f>AM10</f>
        <v>1.506364647200203</v>
      </c>
      <c r="AN50" s="50"/>
      <c r="AO50" s="50"/>
      <c r="AP50" s="50">
        <f>AO10</f>
        <v>2.0084860715637052</v>
      </c>
      <c r="AQ50" s="50"/>
      <c r="AR50" s="52"/>
    </row>
    <row r="51" spans="1:44" x14ac:dyDescent="0.2">
      <c r="A51" s="48" t="s">
        <v>68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18"/>
      <c r="M51" s="46">
        <v>0</v>
      </c>
      <c r="N51" s="47"/>
      <c r="O51" s="39">
        <f>-SQRT(3)*M24*M51*S10/1000</f>
        <v>0</v>
      </c>
      <c r="P51" s="39"/>
      <c r="Q51" s="39"/>
      <c r="R51" s="39">
        <f>-SQRT(3)*M24*M51*SIN(ACOS(S10))/1000</f>
        <v>0</v>
      </c>
      <c r="S51" s="39"/>
      <c r="T51" s="45"/>
      <c r="U51" s="46">
        <v>0</v>
      </c>
      <c r="V51" s="47"/>
      <c r="W51" s="39">
        <f>-SQRT(3)*U24*U51*AA10/1000</f>
        <v>0</v>
      </c>
      <c r="X51" s="39"/>
      <c r="Y51" s="39"/>
      <c r="Z51" s="39">
        <f>-SQRT(3)*U24*U51*SIN(ACOS(AA10))/1000</f>
        <v>0</v>
      </c>
      <c r="AA51" s="39"/>
      <c r="AB51" s="45"/>
      <c r="AC51" s="46">
        <v>0</v>
      </c>
      <c r="AD51" s="47"/>
      <c r="AE51" s="39">
        <f>-SQRT(3)*AC24*AC51*AI10/1000</f>
        <v>0</v>
      </c>
      <c r="AF51" s="39"/>
      <c r="AG51" s="39"/>
      <c r="AH51" s="39">
        <f>-SQRT(3)*AC24*AC51*SIN(ACOS(AI10))/1000</f>
        <v>0</v>
      </c>
      <c r="AI51" s="39"/>
      <c r="AJ51" s="45"/>
      <c r="AK51" s="46">
        <v>0</v>
      </c>
      <c r="AL51" s="47"/>
      <c r="AM51" s="39">
        <f>-SQRT(3)*AK24*AK51*AQ10/1000</f>
        <v>0</v>
      </c>
      <c r="AN51" s="39"/>
      <c r="AO51" s="39"/>
      <c r="AP51" s="39">
        <f>-SQRT(3)*AK24*AK51*SIN(ACOS(AQ10))/1000</f>
        <v>0</v>
      </c>
      <c r="AQ51" s="39"/>
      <c r="AR51" s="40"/>
    </row>
    <row r="52" spans="1:44" x14ac:dyDescent="0.2">
      <c r="A52" s="48" t="s">
        <v>69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18"/>
      <c r="M52" s="46">
        <v>0</v>
      </c>
      <c r="N52" s="47"/>
      <c r="O52" s="39">
        <f>-SQRT(3)*M24*M52*S10/1000</f>
        <v>0</v>
      </c>
      <c r="P52" s="39"/>
      <c r="Q52" s="39"/>
      <c r="R52" s="39">
        <f>-SQRT(3)*M24*M52*SIN(ACOS(S10))/1000</f>
        <v>0</v>
      </c>
      <c r="S52" s="39"/>
      <c r="T52" s="45"/>
      <c r="U52" s="46">
        <v>5</v>
      </c>
      <c r="V52" s="47"/>
      <c r="W52" s="39">
        <f>-SQRT(3)*U24*U52*AA10/1000</f>
        <v>-3.2701118280590143E-2</v>
      </c>
      <c r="X52" s="39"/>
      <c r="Y52" s="39"/>
      <c r="Z52" s="39">
        <f>-SQRT(3)*U24*U52*SIN(ACOS(AA10))/1000</f>
        <v>-4.4750831888933501E-2</v>
      </c>
      <c r="AA52" s="39"/>
      <c r="AB52" s="45"/>
      <c r="AC52" s="46">
        <v>5</v>
      </c>
      <c r="AD52" s="47"/>
      <c r="AE52" s="39">
        <f>-SQRT(3)*AC24*AC52*AI10/1000</f>
        <v>-4.3907486361353977E-2</v>
      </c>
      <c r="AF52" s="39"/>
      <c r="AG52" s="39"/>
      <c r="AH52" s="39">
        <f>-SQRT(3)*AC24*AC52*SIN(ACOS(AI10))/1000</f>
        <v>-3.5226164160003487E-2</v>
      </c>
      <c r="AI52" s="39"/>
      <c r="AJ52" s="45"/>
      <c r="AK52" s="46">
        <v>5</v>
      </c>
      <c r="AL52" s="47"/>
      <c r="AM52" s="39">
        <f>-SQRT(3)*AK24*AK52*AQ10/1000</f>
        <v>-3.3774992089690654E-2</v>
      </c>
      <c r="AN52" s="39"/>
      <c r="AO52" s="39"/>
      <c r="AP52" s="39">
        <f>-SQRT(3)*AK24*AK52*SIN(ACOS(AQ10))/1000</f>
        <v>-4.5033319990217605E-2</v>
      </c>
      <c r="AQ52" s="39"/>
      <c r="AR52" s="40"/>
    </row>
    <row r="53" spans="1:44" x14ac:dyDescent="0.2">
      <c r="A53" s="48" t="s">
        <v>70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18"/>
      <c r="M53" s="46">
        <v>340</v>
      </c>
      <c r="N53" s="47"/>
      <c r="O53" s="39">
        <f>-SQRT(3)*M24*M53*S10/1000</f>
        <v>-3.2648465713885715</v>
      </c>
      <c r="P53" s="39"/>
      <c r="Q53" s="39"/>
      <c r="R53" s="39">
        <f>-SQRT(3)*M24*M53*SIN(ACOS(S10))/1000</f>
        <v>-1.7621775446142234</v>
      </c>
      <c r="S53" s="39"/>
      <c r="T53" s="45"/>
      <c r="U53" s="46">
        <v>50</v>
      </c>
      <c r="V53" s="47"/>
      <c r="W53" s="39">
        <f>-SQRT(3)*U24*U53*AA10/1000</f>
        <v>-0.32701118280590141</v>
      </c>
      <c r="X53" s="39"/>
      <c r="Y53" s="39"/>
      <c r="Z53" s="39">
        <f>-SQRT(3)*U24*U53*SIN(ACOS(AA10))/1000</f>
        <v>-0.44750831888933501</v>
      </c>
      <c r="AA53" s="39"/>
      <c r="AB53" s="45"/>
      <c r="AC53" s="46">
        <v>100</v>
      </c>
      <c r="AD53" s="47"/>
      <c r="AE53" s="39">
        <f>-SQRT(3)*AC24*AC53*AI10/1000</f>
        <v>-0.87814972722707951</v>
      </c>
      <c r="AF53" s="39"/>
      <c r="AG53" s="39"/>
      <c r="AH53" s="39">
        <f>-SQRT(3)*AC24*AC53*SIN(ACOS(AI10))/1000</f>
        <v>-0.70452328320006985</v>
      </c>
      <c r="AI53" s="39"/>
      <c r="AJ53" s="45"/>
      <c r="AK53" s="46">
        <v>50</v>
      </c>
      <c r="AL53" s="47"/>
      <c r="AM53" s="39">
        <f>-SQRT(3)*AK24*AK53*AQ10/1000</f>
        <v>-0.33774992089690659</v>
      </c>
      <c r="AN53" s="39"/>
      <c r="AO53" s="39"/>
      <c r="AP53" s="39">
        <f>-SQRT(3)*AK24*AK53*SIN(ACOS(AQ10))/1000</f>
        <v>-0.45033319990217613</v>
      </c>
      <c r="AQ53" s="39"/>
      <c r="AR53" s="40"/>
    </row>
    <row r="54" spans="1:44" x14ac:dyDescent="0.2">
      <c r="A54" s="48" t="s">
        <v>71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18"/>
      <c r="M54" s="46" t="s">
        <v>59</v>
      </c>
      <c r="N54" s="47"/>
      <c r="O54" s="50">
        <v>0</v>
      </c>
      <c r="P54" s="50"/>
      <c r="Q54" s="50"/>
      <c r="R54" s="50">
        <v>0</v>
      </c>
      <c r="S54" s="50"/>
      <c r="T54" s="51"/>
      <c r="U54" s="46" t="s">
        <v>59</v>
      </c>
      <c r="V54" s="47"/>
      <c r="W54" s="50">
        <v>0</v>
      </c>
      <c r="X54" s="50"/>
      <c r="Y54" s="50"/>
      <c r="Z54" s="50">
        <v>0</v>
      </c>
      <c r="AA54" s="50"/>
      <c r="AB54" s="51"/>
      <c r="AC54" s="46" t="s">
        <v>59</v>
      </c>
      <c r="AD54" s="47"/>
      <c r="AE54" s="50">
        <v>0</v>
      </c>
      <c r="AF54" s="50"/>
      <c r="AG54" s="50"/>
      <c r="AH54" s="50">
        <v>0</v>
      </c>
      <c r="AI54" s="50"/>
      <c r="AJ54" s="51"/>
      <c r="AK54" s="46" t="s">
        <v>59</v>
      </c>
      <c r="AL54" s="47"/>
      <c r="AM54" s="50">
        <v>0</v>
      </c>
      <c r="AN54" s="50"/>
      <c r="AO54" s="50"/>
      <c r="AP54" s="50">
        <v>0</v>
      </c>
      <c r="AQ54" s="50"/>
      <c r="AR54" s="52"/>
    </row>
    <row r="55" spans="1:44" x14ac:dyDescent="0.2">
      <c r="A55" s="48" t="s">
        <v>72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18"/>
      <c r="M55" s="46">
        <v>5</v>
      </c>
      <c r="N55" s="47"/>
      <c r="O55" s="39">
        <f>-SQRT(3)*M24*M55*S10/1000</f>
        <v>-4.80124495792437E-2</v>
      </c>
      <c r="P55" s="39"/>
      <c r="Q55" s="39"/>
      <c r="R55" s="39">
        <f>-SQRT(3)*M24*M55*SIN(ACOS(S10))/1000</f>
        <v>-2.5914375656091518E-2</v>
      </c>
      <c r="S55" s="39"/>
      <c r="T55" s="45"/>
      <c r="U55" s="46">
        <v>5</v>
      </c>
      <c r="V55" s="47"/>
      <c r="W55" s="39">
        <f>-SQRT(3)*U24*U55*AA10/1000</f>
        <v>-3.2701118280590143E-2</v>
      </c>
      <c r="X55" s="39"/>
      <c r="Y55" s="39"/>
      <c r="Z55" s="39">
        <f>-SQRT(3)*U24*U55*SIN(ACOS(AA10))/1000</f>
        <v>-4.4750831888933501E-2</v>
      </c>
      <c r="AA55" s="39"/>
      <c r="AB55" s="45"/>
      <c r="AC55" s="46">
        <v>5</v>
      </c>
      <c r="AD55" s="47"/>
      <c r="AE55" s="39">
        <f>-SQRT(3)*AC24*AC55*AI10/1000</f>
        <v>-4.3907486361353977E-2</v>
      </c>
      <c r="AF55" s="39"/>
      <c r="AG55" s="39"/>
      <c r="AH55" s="39">
        <f>-SQRT(3)*AC24*AC55*SIN(ACOS(AI10))/1000</f>
        <v>-3.5226164160003487E-2</v>
      </c>
      <c r="AI55" s="39"/>
      <c r="AJ55" s="45"/>
      <c r="AK55" s="46">
        <v>5</v>
      </c>
      <c r="AL55" s="47"/>
      <c r="AM55" s="39">
        <f>-SQRT(3)*AK24*AK55*AQ10/1000</f>
        <v>-3.3774992089690654E-2</v>
      </c>
      <c r="AN55" s="39"/>
      <c r="AO55" s="39"/>
      <c r="AP55" s="39">
        <f>-SQRT(3)*AK24*AK55*SIN(ACOS(AQ10))/1000</f>
        <v>-4.5033319990217605E-2</v>
      </c>
      <c r="AQ55" s="39"/>
      <c r="AR55" s="40"/>
    </row>
    <row r="56" spans="1:44" x14ac:dyDescent="0.2">
      <c r="A56" s="48" t="s">
        <v>73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18"/>
      <c r="M56" s="46">
        <v>25</v>
      </c>
      <c r="N56" s="47"/>
      <c r="O56" s="39">
        <f>-SQRT(3)*M24*M56*S10/1000</f>
        <v>-0.24006224789621849</v>
      </c>
      <c r="P56" s="39"/>
      <c r="Q56" s="39"/>
      <c r="R56" s="39">
        <f>-SQRT(3)*M24*M56*SIN(ACOS(S10))/1000</f>
        <v>-0.12957187828045758</v>
      </c>
      <c r="S56" s="39"/>
      <c r="T56" s="45"/>
      <c r="U56" s="46">
        <v>25</v>
      </c>
      <c r="V56" s="47"/>
      <c r="W56" s="39">
        <f>-SQRT(3)*U24*U56*AA10/1000</f>
        <v>-0.16350559140295071</v>
      </c>
      <c r="X56" s="39"/>
      <c r="Y56" s="39"/>
      <c r="Z56" s="39">
        <f>-SQRT(3)*U24*U56*SIN(ACOS(AA10))/1000</f>
        <v>-0.22375415944466751</v>
      </c>
      <c r="AA56" s="39"/>
      <c r="AB56" s="45"/>
      <c r="AC56" s="46">
        <v>25</v>
      </c>
      <c r="AD56" s="47"/>
      <c r="AE56" s="39">
        <f>-SQRT(3)*AC24*AC56*AI10/1000</f>
        <v>-0.21953743180676988</v>
      </c>
      <c r="AF56" s="39"/>
      <c r="AG56" s="39"/>
      <c r="AH56" s="39">
        <f>-SQRT(3)*AC24*AC56*SIN(ACOS(AI10))/1000</f>
        <v>-0.17613082080001746</v>
      </c>
      <c r="AI56" s="39"/>
      <c r="AJ56" s="45"/>
      <c r="AK56" s="46">
        <v>25</v>
      </c>
      <c r="AL56" s="47"/>
      <c r="AM56" s="39">
        <f>-SQRT(3)*AK24*AK56*AQ10/1000</f>
        <v>-0.16887496044845329</v>
      </c>
      <c r="AN56" s="39"/>
      <c r="AO56" s="39"/>
      <c r="AP56" s="39">
        <f>-SQRT(3)*AK24*AK56*SIN(ACOS(AQ10))/1000</f>
        <v>-0.22516659995108806</v>
      </c>
      <c r="AQ56" s="39"/>
      <c r="AR56" s="40"/>
    </row>
    <row r="57" spans="1:44" x14ac:dyDescent="0.2">
      <c r="A57" s="48" t="s">
        <v>74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18"/>
      <c r="M57" s="46">
        <v>10</v>
      </c>
      <c r="N57" s="47"/>
      <c r="O57" s="39">
        <f>-SQRT(3)*M24*M57*S10/1000</f>
        <v>-9.6024899158487401E-2</v>
      </c>
      <c r="P57" s="39"/>
      <c r="Q57" s="39"/>
      <c r="R57" s="39">
        <f>-SQRT(3)*M24*M57*SIN(ACOS(S10))/1000</f>
        <v>-5.1828751312183036E-2</v>
      </c>
      <c r="S57" s="39"/>
      <c r="T57" s="45"/>
      <c r="U57" s="46">
        <v>5</v>
      </c>
      <c r="V57" s="47"/>
      <c r="W57" s="39">
        <f>-SQRT(3)*U24*U57*AA10/1000</f>
        <v>-3.2701118280590143E-2</v>
      </c>
      <c r="X57" s="39"/>
      <c r="Y57" s="39"/>
      <c r="Z57" s="39">
        <f>-SQRT(3)*U24*U57*SIN(ACOS(AA10))/1000</f>
        <v>-4.4750831888933501E-2</v>
      </c>
      <c r="AA57" s="39"/>
      <c r="AB57" s="45"/>
      <c r="AC57" s="46">
        <v>5</v>
      </c>
      <c r="AD57" s="47"/>
      <c r="AE57" s="39">
        <f>-SQRT(3)*AC24*AC57*AI10/1000</f>
        <v>-4.3907486361353977E-2</v>
      </c>
      <c r="AF57" s="39"/>
      <c r="AG57" s="39"/>
      <c r="AH57" s="39">
        <f>-SQRT(3)*AC24*AC57*SIN(ACOS(AI10))/1000</f>
        <v>-3.5226164160003487E-2</v>
      </c>
      <c r="AI57" s="39"/>
      <c r="AJ57" s="45"/>
      <c r="AK57" s="46">
        <v>10</v>
      </c>
      <c r="AL57" s="47"/>
      <c r="AM57" s="39">
        <f>-SQRT(3)*AK24*AK57*AQ10/1000</f>
        <v>-6.7549984179381309E-2</v>
      </c>
      <c r="AN57" s="39"/>
      <c r="AO57" s="39"/>
      <c r="AP57" s="39">
        <f>-SQRT(3)*AK24*AK57*SIN(ACOS(AQ10))/1000</f>
        <v>-9.0066639980435209E-2</v>
      </c>
      <c r="AQ57" s="39"/>
      <c r="AR57" s="40"/>
    </row>
    <row r="58" spans="1:44" x14ac:dyDescent="0.2">
      <c r="A58" s="48" t="s">
        <v>75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18"/>
      <c r="M58" s="46">
        <v>40</v>
      </c>
      <c r="N58" s="47"/>
      <c r="O58" s="39">
        <f>-SQRT(3)*M24*M58*S10/1000</f>
        <v>-0.3840995966339496</v>
      </c>
      <c r="P58" s="39"/>
      <c r="Q58" s="39"/>
      <c r="R58" s="39">
        <f>-SQRT(3)*M24*M58*SIN(ACOS(S10))/1000</f>
        <v>-0.20731500524873214</v>
      </c>
      <c r="S58" s="39"/>
      <c r="T58" s="45"/>
      <c r="U58" s="46">
        <v>50</v>
      </c>
      <c r="V58" s="47"/>
      <c r="W58" s="39">
        <f>-SQRT(3)*U24*U58*AA10/1000</f>
        <v>-0.32701118280590141</v>
      </c>
      <c r="X58" s="39"/>
      <c r="Y58" s="39"/>
      <c r="Z58" s="39">
        <f>-SQRT(3)*U24*U58*SIN(ACOS(AA10))/1000</f>
        <v>-0.44750831888933501</v>
      </c>
      <c r="AA58" s="39"/>
      <c r="AB58" s="45"/>
      <c r="AC58" s="46">
        <v>50</v>
      </c>
      <c r="AD58" s="47"/>
      <c r="AE58" s="39">
        <f>-SQRT(3)*AC24*AC58*AI10/1000</f>
        <v>-0.43907486361353976</v>
      </c>
      <c r="AF58" s="39"/>
      <c r="AG58" s="39"/>
      <c r="AH58" s="39">
        <f>-SQRT(3)*AC24*AC58*SIN(ACOS(AI10))/1000</f>
        <v>-0.35226164160003492</v>
      </c>
      <c r="AI58" s="39"/>
      <c r="AJ58" s="45"/>
      <c r="AK58" s="46">
        <v>50</v>
      </c>
      <c r="AL58" s="47"/>
      <c r="AM58" s="39">
        <f>-SQRT(3)*AK24*AK58*AQ10/1000</f>
        <v>-0.33774992089690659</v>
      </c>
      <c r="AN58" s="39"/>
      <c r="AO58" s="39"/>
      <c r="AP58" s="39">
        <f>-SQRT(3)*AK24*AK58*SIN(ACOS(AQ10))/1000</f>
        <v>-0.45033319990217613</v>
      </c>
      <c r="AQ58" s="39"/>
      <c r="AR58" s="40"/>
    </row>
    <row r="59" spans="1:44" x14ac:dyDescent="0.2">
      <c r="A59" s="48" t="s">
        <v>76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18"/>
      <c r="M59" s="46">
        <v>260</v>
      </c>
      <c r="N59" s="47"/>
      <c r="O59" s="39">
        <f>-SQRT(3)*M24*M59*S10/1000</f>
        <v>-2.4966473781206724</v>
      </c>
      <c r="P59" s="39"/>
      <c r="Q59" s="39"/>
      <c r="R59" s="39">
        <f>-SQRT(3)*M24*M59*SIN(ACOS(S10))/1000</f>
        <v>-1.3475475341167589</v>
      </c>
      <c r="S59" s="39"/>
      <c r="T59" s="45"/>
      <c r="U59" s="46">
        <v>5</v>
      </c>
      <c r="V59" s="47"/>
      <c r="W59" s="39">
        <f>-SQRT(3)*U24*U59*AA10/1000</f>
        <v>-3.2701118280590143E-2</v>
      </c>
      <c r="X59" s="39"/>
      <c r="Y59" s="39"/>
      <c r="Z59" s="39">
        <f>-SQRT(3)*U24*U59*SIN(ACOS(AA10))/1000</f>
        <v>-4.4750831888933501E-2</v>
      </c>
      <c r="AA59" s="39"/>
      <c r="AB59" s="45"/>
      <c r="AC59" s="46">
        <v>5</v>
      </c>
      <c r="AD59" s="47"/>
      <c r="AE59" s="39">
        <f>-SQRT(3)*AC24*AC59*AI10/1000</f>
        <v>-4.3907486361353977E-2</v>
      </c>
      <c r="AF59" s="39"/>
      <c r="AG59" s="39"/>
      <c r="AH59" s="39">
        <f>-SQRT(3)*AC24*AC59*SIN(ACOS(AI10))/1000</f>
        <v>-3.5226164160003487E-2</v>
      </c>
      <c r="AI59" s="39"/>
      <c r="AJ59" s="45"/>
      <c r="AK59" s="46">
        <v>5</v>
      </c>
      <c r="AL59" s="47"/>
      <c r="AM59" s="39">
        <f>-SQRT(3)*AK24*AK59*AQ10/1000</f>
        <v>-3.3774992089690654E-2</v>
      </c>
      <c r="AN59" s="39"/>
      <c r="AO59" s="39"/>
      <c r="AP59" s="39">
        <f>-SQRT(3)*AK24*AK59*SIN(ACOS(AQ10))/1000</f>
        <v>-4.5033319990217605E-2</v>
      </c>
      <c r="AQ59" s="39"/>
      <c r="AR59" s="40"/>
    </row>
    <row r="60" spans="1:44" ht="13.5" thickBot="1" x14ac:dyDescent="0.25">
      <c r="A60" s="41" t="s">
        <v>77</v>
      </c>
      <c r="B60" s="42"/>
      <c r="C60" s="42"/>
      <c r="D60" s="42"/>
      <c r="E60" s="43"/>
      <c r="F60" s="43"/>
      <c r="G60" s="43"/>
      <c r="H60" s="43"/>
      <c r="I60" s="43"/>
      <c r="J60" s="43"/>
      <c r="K60" s="43"/>
      <c r="L60" s="44"/>
      <c r="M60" s="33"/>
      <c r="N60" s="34"/>
      <c r="O60" s="31">
        <f>SUM(O50:Q59)</f>
        <v>0.23045975798036933</v>
      </c>
      <c r="P60" s="31"/>
      <c r="Q60" s="31"/>
      <c r="R60" s="31">
        <f>SUM(R50:T59)</f>
        <v>0.12438900314923895</v>
      </c>
      <c r="S60" s="31"/>
      <c r="T60" s="32"/>
      <c r="U60" s="33"/>
      <c r="V60" s="34"/>
      <c r="W60" s="31">
        <f>SUM(W50:Y59)</f>
        <v>0.34009163011813726</v>
      </c>
      <c r="X60" s="31"/>
      <c r="Y60" s="31"/>
      <c r="Z60" s="31">
        <f>SUM(Z50:AB59)</f>
        <v>0.46540865164490841</v>
      </c>
      <c r="AA60" s="31"/>
      <c r="AB60" s="32"/>
      <c r="AC60" s="33"/>
      <c r="AD60" s="34"/>
      <c r="AE60" s="31">
        <f>SUM(AE50:AG59)</f>
        <v>0.33369689634629018</v>
      </c>
      <c r="AF60" s="31"/>
      <c r="AG60" s="31"/>
      <c r="AH60" s="31">
        <f>SUM(AH50:AJ59)</f>
        <v>0.26771884761602627</v>
      </c>
      <c r="AI60" s="31"/>
      <c r="AJ60" s="32"/>
      <c r="AK60" s="33"/>
      <c r="AL60" s="34"/>
      <c r="AM60" s="31">
        <f>SUM(AM50:AO59)</f>
        <v>0.49311488450948343</v>
      </c>
      <c r="AN60" s="31"/>
      <c r="AO60" s="31"/>
      <c r="AP60" s="31">
        <f>SUM(AP50:AR59)</f>
        <v>0.65748647185717668</v>
      </c>
      <c r="AQ60" s="31"/>
      <c r="AR60" s="35"/>
    </row>
    <row r="61" spans="1:44" ht="13.5" thickBot="1" x14ac:dyDescent="0.25">
      <c r="A61" s="36" t="s">
        <v>78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  <c r="M61" s="29"/>
      <c r="N61" s="30"/>
      <c r="O61" s="19">
        <f>SUM(O38:Q47)+SUM(O50:Q59)</f>
        <v>7.5292245421150317E-2</v>
      </c>
      <c r="P61" s="19"/>
      <c r="Q61" s="19"/>
      <c r="R61" s="19">
        <f>SUM(R38:T47)+SUM(R50:T59)</f>
        <v>3.9658933149852027E-3</v>
      </c>
      <c r="S61" s="19"/>
      <c r="T61" s="28"/>
      <c r="U61" s="29"/>
      <c r="V61" s="30"/>
      <c r="W61" s="19">
        <f>SUM(W38:Y47)+SUM(W50:Y59)</f>
        <v>0.4119232451343402</v>
      </c>
      <c r="X61" s="19"/>
      <c r="Y61" s="19"/>
      <c r="Z61" s="19">
        <f>SUM(Z38:AB47)+SUM(Z50:AB59)</f>
        <v>0.53464375387488228</v>
      </c>
      <c r="AA61" s="19"/>
      <c r="AB61" s="28"/>
      <c r="AC61" s="29"/>
      <c r="AD61" s="30"/>
      <c r="AE61" s="19">
        <f>SUM(AE38:AG47)+SUM(AE50:AG59)</f>
        <v>0.6167001451357883</v>
      </c>
      <c r="AF61" s="19"/>
      <c r="AG61" s="19"/>
      <c r="AH61" s="19">
        <f>SUM(AH38:AJ47)+SUM(AH50:AJ59)</f>
        <v>0.56458899799833939</v>
      </c>
      <c r="AI61" s="19"/>
      <c r="AJ61" s="28"/>
      <c r="AK61" s="29"/>
      <c r="AL61" s="30"/>
      <c r="AM61" s="19">
        <f>SUM(AM38:AO47)+SUM(AM50:AO59)</f>
        <v>0.31208092959293615</v>
      </c>
      <c r="AN61" s="19"/>
      <c r="AO61" s="19"/>
      <c r="AP61" s="19">
        <f>SUM(AP38:AR47)+SUM(AP50:AR59)</f>
        <v>0.45690056216441244</v>
      </c>
      <c r="AQ61" s="19"/>
      <c r="AR61" s="20"/>
    </row>
    <row r="62" spans="1:44" ht="13.5" thickBo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3.5" thickBot="1" x14ac:dyDescent="0.25">
      <c r="A63" s="22" t="s">
        <v>79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5" t="s">
        <v>80</v>
      </c>
      <c r="N63" s="26"/>
      <c r="O63" s="26"/>
      <c r="P63" s="26"/>
      <c r="Q63" s="26"/>
      <c r="R63" s="26"/>
      <c r="S63" s="26"/>
      <c r="T63" s="27"/>
      <c r="U63" s="25"/>
      <c r="V63" s="26"/>
      <c r="W63" s="26"/>
      <c r="X63" s="26"/>
      <c r="Y63" s="26"/>
      <c r="Z63" s="26"/>
      <c r="AA63" s="26"/>
      <c r="AB63" s="27"/>
      <c r="AC63" s="25"/>
      <c r="AD63" s="26"/>
      <c r="AE63" s="26"/>
      <c r="AF63" s="26"/>
      <c r="AG63" s="26"/>
      <c r="AH63" s="26"/>
      <c r="AI63" s="26"/>
      <c r="AJ63" s="27"/>
      <c r="AK63" s="25"/>
      <c r="AL63" s="26"/>
      <c r="AM63" s="26"/>
      <c r="AN63" s="26"/>
      <c r="AO63" s="26"/>
      <c r="AP63" s="26"/>
      <c r="AQ63" s="26"/>
      <c r="AR63" s="27"/>
    </row>
  </sheetData>
  <mergeCells count="698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7:D8"/>
    <mergeCell ref="E6:F6"/>
    <mergeCell ref="G6:H6"/>
    <mergeCell ref="I6:J6"/>
    <mergeCell ref="K6:L6"/>
    <mergeCell ref="W5:X5"/>
    <mergeCell ref="Y5:Z5"/>
    <mergeCell ref="AA5:AB5"/>
    <mergeCell ref="AC5:AD5"/>
    <mergeCell ref="AE5:AF5"/>
    <mergeCell ref="AG5:AH5"/>
    <mergeCell ref="AK6:AL6"/>
    <mergeCell ref="AM6:AN6"/>
    <mergeCell ref="AO6:AP6"/>
    <mergeCell ref="AQ6:AR6"/>
    <mergeCell ref="E7:F7"/>
    <mergeCell ref="G7:H7"/>
    <mergeCell ref="I7:J7"/>
    <mergeCell ref="K7:L7"/>
    <mergeCell ref="M7:N7"/>
    <mergeCell ref="O7:P7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F8:AG8"/>
    <mergeCell ref="AH8:AJ8"/>
    <mergeCell ref="AK8:AM8"/>
    <mergeCell ref="AN8:AO8"/>
    <mergeCell ref="AP8:AR8"/>
    <mergeCell ref="A10:D11"/>
    <mergeCell ref="E9:F9"/>
    <mergeCell ref="G9:H9"/>
    <mergeCell ref="I9:J9"/>
    <mergeCell ref="K9:L9"/>
    <mergeCell ref="AK9:AL9"/>
    <mergeCell ref="AM9:AN9"/>
    <mergeCell ref="AO9:AP9"/>
    <mergeCell ref="AQ9:AR9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R15:T15"/>
    <mergeCell ref="U15:W15"/>
    <mergeCell ref="AO13:AP13"/>
    <mergeCell ref="AQ13:AR13"/>
    <mergeCell ref="I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AG13:AH13"/>
    <mergeCell ref="AI13:AJ13"/>
    <mergeCell ref="AK13:AL13"/>
    <mergeCell ref="AM13:AN13"/>
    <mergeCell ref="AN15:AO15"/>
    <mergeCell ref="AP15:AR15"/>
    <mergeCell ref="A14:D15"/>
    <mergeCell ref="E14:H15"/>
    <mergeCell ref="I16:L16"/>
    <mergeCell ref="M16:O16"/>
    <mergeCell ref="P16:Q16"/>
    <mergeCell ref="R16:T16"/>
    <mergeCell ref="U16:W16"/>
    <mergeCell ref="X16:Y16"/>
    <mergeCell ref="X15:Y15"/>
    <mergeCell ref="Z15:AB15"/>
    <mergeCell ref="AC15:AE15"/>
    <mergeCell ref="AF15:AG15"/>
    <mergeCell ref="AH15:AJ15"/>
    <mergeCell ref="AK15:AM15"/>
    <mergeCell ref="AF14:AG14"/>
    <mergeCell ref="AH14:AJ14"/>
    <mergeCell ref="AK14:AM14"/>
    <mergeCell ref="AN14:AO14"/>
    <mergeCell ref="AP14:AR14"/>
    <mergeCell ref="I15:L15"/>
    <mergeCell ref="M15:O15"/>
    <mergeCell ref="P15:Q15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H17:AJ17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AK20:AR20"/>
    <mergeCell ref="A21:B21"/>
    <mergeCell ref="C21:D21"/>
    <mergeCell ref="E21:L21"/>
    <mergeCell ref="M21:T21"/>
    <mergeCell ref="U21:AB21"/>
    <mergeCell ref="AC21:AJ21"/>
    <mergeCell ref="AK21:AR21"/>
    <mergeCell ref="AP18:AR18"/>
    <mergeCell ref="A16:D18"/>
    <mergeCell ref="E16:H18"/>
    <mergeCell ref="A19:AR19"/>
    <mergeCell ref="A20:B20"/>
    <mergeCell ref="C20:D20"/>
    <mergeCell ref="E20:L20"/>
    <mergeCell ref="M20:T20"/>
    <mergeCell ref="U20:AB20"/>
    <mergeCell ref="AC20:AJ20"/>
    <mergeCell ref="Z18:AB18"/>
    <mergeCell ref="AC18:AE18"/>
    <mergeCell ref="AF18:AG18"/>
    <mergeCell ref="AH18:AJ18"/>
    <mergeCell ref="AK18:AM18"/>
    <mergeCell ref="AN18:AO18"/>
    <mergeCell ref="AK22:AR22"/>
    <mergeCell ref="A23:B23"/>
    <mergeCell ref="C23:D23"/>
    <mergeCell ref="E23:L23"/>
    <mergeCell ref="M23:T23"/>
    <mergeCell ref="U23:AB23"/>
    <mergeCell ref="AC23:AJ23"/>
    <mergeCell ref="AK23:AR23"/>
    <mergeCell ref="A22:B22"/>
    <mergeCell ref="C22:D22"/>
    <mergeCell ref="E22:L22"/>
    <mergeCell ref="M22:T22"/>
    <mergeCell ref="U22:AB22"/>
    <mergeCell ref="AC22:AJ22"/>
    <mergeCell ref="AK24:AR24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A24:B24"/>
    <mergeCell ref="C24:D24"/>
    <mergeCell ref="E24:L24"/>
    <mergeCell ref="M24:T24"/>
    <mergeCell ref="U24:AB24"/>
    <mergeCell ref="AC24:AJ24"/>
    <mergeCell ref="AK26:AL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U26:V27"/>
    <mergeCell ref="W26:Y27"/>
    <mergeCell ref="Z26:AB27"/>
    <mergeCell ref="AC26:AD27"/>
    <mergeCell ref="AE26:AG27"/>
    <mergeCell ref="AH26:AJ27"/>
    <mergeCell ref="AM29:AO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W29:Y29"/>
    <mergeCell ref="Z29:AB29"/>
    <mergeCell ref="AC29:AD29"/>
    <mergeCell ref="AE29:AG29"/>
    <mergeCell ref="AH29:AJ29"/>
    <mergeCell ref="AK29:AL29"/>
    <mergeCell ref="AE30:AG30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AM31:AO31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1:Y31"/>
    <mergeCell ref="Z31:AB31"/>
    <mergeCell ref="AC31:AD31"/>
    <mergeCell ref="AE31:AG31"/>
    <mergeCell ref="AH31:AJ31"/>
    <mergeCell ref="AK31:AL31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7:AJ47"/>
    <mergeCell ref="AK47:AL47"/>
    <mergeCell ref="AM47:AO47"/>
    <mergeCell ref="AP47:AR47"/>
    <mergeCell ref="A48:L48"/>
    <mergeCell ref="M48:N48"/>
    <mergeCell ref="O48:Q48"/>
    <mergeCell ref="R48:T48"/>
    <mergeCell ref="U48:V48"/>
    <mergeCell ref="W48:Y48"/>
    <mergeCell ref="AC50:AD50"/>
    <mergeCell ref="AE50:AG50"/>
    <mergeCell ref="AH50:AJ50"/>
    <mergeCell ref="AK50:AL50"/>
    <mergeCell ref="AM50:AO50"/>
    <mergeCell ref="AP50:AR50"/>
    <mergeCell ref="AP48:AR48"/>
    <mergeCell ref="A49:D49"/>
    <mergeCell ref="E49:AR49"/>
    <mergeCell ref="A50:D50"/>
    <mergeCell ref="M50:N50"/>
    <mergeCell ref="O50:Q50"/>
    <mergeCell ref="R50:T50"/>
    <mergeCell ref="U50:V50"/>
    <mergeCell ref="W50:Y50"/>
    <mergeCell ref="Z50:AB50"/>
    <mergeCell ref="Z48:AB48"/>
    <mergeCell ref="AC48:AD48"/>
    <mergeCell ref="AE48:AG48"/>
    <mergeCell ref="AH48:AJ48"/>
    <mergeCell ref="AK48:AL48"/>
    <mergeCell ref="AM48:AO48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4:AJ54"/>
    <mergeCell ref="AK54:AL54"/>
    <mergeCell ref="AM54:AO54"/>
    <mergeCell ref="AP54:AR54"/>
    <mergeCell ref="A55:D55"/>
    <mergeCell ref="M55:N55"/>
    <mergeCell ref="O55:Q55"/>
    <mergeCell ref="R55:T55"/>
    <mergeCell ref="U55:V55"/>
    <mergeCell ref="W55:Y55"/>
    <mergeCell ref="AP55:AR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AK55:AL55"/>
    <mergeCell ref="AM55:AO55"/>
    <mergeCell ref="AH56:AJ56"/>
    <mergeCell ref="AK56:AL56"/>
    <mergeCell ref="AM56:AO56"/>
    <mergeCell ref="AP56:AR56"/>
    <mergeCell ref="A57:D57"/>
    <mergeCell ref="M57:N57"/>
    <mergeCell ref="O57:Q57"/>
    <mergeCell ref="R57:T57"/>
    <mergeCell ref="U57:V57"/>
    <mergeCell ref="W57:Y57"/>
    <mergeCell ref="AP57:AR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Z57:AB57"/>
    <mergeCell ref="AC57:AD57"/>
    <mergeCell ref="AE57:AG57"/>
    <mergeCell ref="AH57:AJ57"/>
    <mergeCell ref="AK57:AL57"/>
    <mergeCell ref="AM57:AO57"/>
    <mergeCell ref="AH58:AJ58"/>
    <mergeCell ref="AK58:AL58"/>
    <mergeCell ref="AM58:AO58"/>
    <mergeCell ref="AP58:AR58"/>
    <mergeCell ref="A59:D59"/>
    <mergeCell ref="M59:N59"/>
    <mergeCell ref="O59:Q59"/>
    <mergeCell ref="R59:T59"/>
    <mergeCell ref="U59:V59"/>
    <mergeCell ref="W59:Y59"/>
    <mergeCell ref="AP59:AR59"/>
    <mergeCell ref="A60:L60"/>
    <mergeCell ref="M60:N60"/>
    <mergeCell ref="O60:Q60"/>
    <mergeCell ref="R60:T60"/>
    <mergeCell ref="U60:V60"/>
    <mergeCell ref="W60:Y60"/>
    <mergeCell ref="Z60:AB60"/>
    <mergeCell ref="AC60:AD60"/>
    <mergeCell ref="AE60:AG60"/>
    <mergeCell ref="Z59:AB59"/>
    <mergeCell ref="AC59:AD59"/>
    <mergeCell ref="AE59:AG59"/>
    <mergeCell ref="AH59:AJ59"/>
    <mergeCell ref="AK59:AL59"/>
    <mergeCell ref="AM59:AO59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61:AR61"/>
    <mergeCell ref="A62:AR62"/>
    <mergeCell ref="A63:L63"/>
    <mergeCell ref="M63:T63"/>
    <mergeCell ref="U63:AB63"/>
    <mergeCell ref="AC63:AJ63"/>
    <mergeCell ref="AK63:AR63"/>
    <mergeCell ref="Z61:AB61"/>
    <mergeCell ref="AC61:AD61"/>
    <mergeCell ref="AE61:AG61"/>
    <mergeCell ref="AH61:AJ61"/>
    <mergeCell ref="AK61:AL61"/>
    <mergeCell ref="AM61:AO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workbookViewId="0">
      <pane ySplit="3" topLeftCell="A4" activePane="bottomLeft" state="frozenSplit"/>
      <selection pane="bottomLeft" activeCell="L88" sqref="L88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327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25</v>
      </c>
      <c r="C6" s="11">
        <v>2.8999999165534973E-2</v>
      </c>
      <c r="D6" s="12">
        <v>0.10000000149011612</v>
      </c>
      <c r="E6" s="105">
        <v>110</v>
      </c>
      <c r="F6" s="106"/>
      <c r="G6" s="214" t="s">
        <v>82</v>
      </c>
      <c r="H6" s="214"/>
      <c r="I6" s="204">
        <v>0.12099999934434891</v>
      </c>
      <c r="J6" s="204"/>
      <c r="K6" s="204">
        <v>10.020000457763672</v>
      </c>
      <c r="L6" s="215"/>
      <c r="M6" s="197"/>
      <c r="N6" s="188"/>
      <c r="O6" s="189">
        <f>M20</f>
        <v>1.8300286644349155</v>
      </c>
      <c r="P6" s="189"/>
      <c r="Q6" s="189">
        <f>R20</f>
        <v>1.5612969684560036</v>
      </c>
      <c r="R6" s="189"/>
      <c r="S6" s="190">
        <f>IF(O6=0,0,COS(ATAN(Q6/O6)))</f>
        <v>0.76075386414335444</v>
      </c>
      <c r="T6" s="191"/>
      <c r="U6" s="217"/>
      <c r="V6" s="188"/>
      <c r="W6" s="189">
        <f>U20</f>
        <v>2.5508566814701434</v>
      </c>
      <c r="X6" s="189"/>
      <c r="Y6" s="189">
        <f>Z20</f>
        <v>1.9384382776891456</v>
      </c>
      <c r="Z6" s="189"/>
      <c r="AA6" s="190">
        <f>IF(W6=0,0,COS(ATAN(Y6/W6)))</f>
        <v>0.79619419092851951</v>
      </c>
      <c r="AB6" s="191"/>
      <c r="AC6" s="217"/>
      <c r="AD6" s="188"/>
      <c r="AE6" s="189">
        <f>AC20</f>
        <v>2.5508566814701434</v>
      </c>
      <c r="AF6" s="189"/>
      <c r="AG6" s="189">
        <f>AH20</f>
        <v>1.9384382776891456</v>
      </c>
      <c r="AH6" s="189"/>
      <c r="AI6" s="190">
        <f>IF(AE6=0,0,COS(ATAN(AG6/AE6)))</f>
        <v>0.79619419092851951</v>
      </c>
      <c r="AJ6" s="191"/>
      <c r="AK6" s="217"/>
      <c r="AL6" s="188"/>
      <c r="AM6" s="189">
        <f>AK20</f>
        <v>3.2716596080265972</v>
      </c>
      <c r="AN6" s="189"/>
      <c r="AO6" s="189">
        <f>AP20</f>
        <v>1.9550602566814979</v>
      </c>
      <c r="AP6" s="189"/>
      <c r="AQ6" s="190">
        <f>IF(AM6=0,0,COS(ATAN(AO6/AM6)))</f>
        <v>0.85841013231419749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0.12099999934434891</v>
      </c>
      <c r="J7" s="193"/>
      <c r="K7" s="193">
        <f>K6</f>
        <v>10.020000457763672</v>
      </c>
      <c r="L7" s="218"/>
      <c r="M7" s="219">
        <f>IF(OR(M30=0,O7=0),0,ABS(1000*O7/(SQRT(3)*M30*COS(ATAN(Q7/O7)))))</f>
        <v>218.17449192065126</v>
      </c>
      <c r="N7" s="220"/>
      <c r="O7" s="221">
        <v>1.7999999523162842</v>
      </c>
      <c r="P7" s="221"/>
      <c r="Q7" s="221">
        <v>1.440000057220459</v>
      </c>
      <c r="R7" s="221"/>
      <c r="S7" s="222">
        <f>IF(O7=0,0,COS(ATAN(Q7/O7)))</f>
        <v>0.78086878926160641</v>
      </c>
      <c r="T7" s="223"/>
      <c r="U7" s="224">
        <f>IF(OR(U30=0,W7=0),0,ABS(1000*W7/(SQRT(3)*U30*COS(ATAN(Y7/W7)))))</f>
        <v>293.10815312797138</v>
      </c>
      <c r="V7" s="220"/>
      <c r="W7" s="221">
        <v>2.5199999809265137</v>
      </c>
      <c r="X7" s="221"/>
      <c r="Y7" s="221">
        <v>1.7999999523162842</v>
      </c>
      <c r="Z7" s="221"/>
      <c r="AA7" s="222">
        <f>IF(W7=0,0,COS(ATAN(Y7/W7)))</f>
        <v>0.81373347640861127</v>
      </c>
      <c r="AB7" s="223"/>
      <c r="AC7" s="224">
        <f>IF(OR(AC30=0,AE7=0),0,ABS(1000*AE7/(SQRT(3)*AC30*COS(ATAN(AG7/AE7)))))</f>
        <v>293.10815312797138</v>
      </c>
      <c r="AD7" s="220"/>
      <c r="AE7" s="221">
        <v>2.5199999809265137</v>
      </c>
      <c r="AF7" s="221"/>
      <c r="AG7" s="221">
        <v>1.7999999523162842</v>
      </c>
      <c r="AH7" s="221"/>
      <c r="AI7" s="222">
        <f>IF(AE7=0,0,COS(ATAN(AG7/AE7)))</f>
        <v>0.81373347640861127</v>
      </c>
      <c r="AJ7" s="223"/>
      <c r="AK7" s="224">
        <f>IF(OR(AK30=0,AM7=0),0,ABS(1000*AM7/(SQRT(3)*AK30*COS(ATAN(AO7/AM7)))))</f>
        <v>350.80435490390948</v>
      </c>
      <c r="AL7" s="220"/>
      <c r="AM7" s="221">
        <v>3.2400000095367432</v>
      </c>
      <c r="AN7" s="221"/>
      <c r="AO7" s="221">
        <v>1.7999999523162842</v>
      </c>
      <c r="AP7" s="221"/>
      <c r="AQ7" s="222">
        <f>IF(AM7=0,0,COS(ATAN(AO7/AM7)))</f>
        <v>0.87415728219000199</v>
      </c>
      <c r="AR7" s="223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10</v>
      </c>
      <c r="N8" s="178"/>
      <c r="O8" s="178"/>
      <c r="P8" s="162" t="s">
        <v>18</v>
      </c>
      <c r="Q8" s="162"/>
      <c r="R8" s="175"/>
      <c r="S8" s="175"/>
      <c r="T8" s="179"/>
      <c r="U8" s="225">
        <v>10</v>
      </c>
      <c r="V8" s="178"/>
      <c r="W8" s="178"/>
      <c r="X8" s="162" t="s">
        <v>18</v>
      </c>
      <c r="Y8" s="162"/>
      <c r="Z8" s="175"/>
      <c r="AA8" s="175"/>
      <c r="AB8" s="179"/>
      <c r="AC8" s="225">
        <v>10</v>
      </c>
      <c r="AD8" s="178"/>
      <c r="AE8" s="178"/>
      <c r="AF8" s="162" t="s">
        <v>18</v>
      </c>
      <c r="AG8" s="162"/>
      <c r="AH8" s="175"/>
      <c r="AI8" s="175"/>
      <c r="AJ8" s="179"/>
      <c r="AK8" s="225">
        <v>10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25</v>
      </c>
      <c r="C9" s="11">
        <v>2.199999988079071E-2</v>
      </c>
      <c r="D9" s="12">
        <v>5.7999998331069946E-2</v>
      </c>
      <c r="E9" s="105">
        <v>110</v>
      </c>
      <c r="F9" s="106"/>
      <c r="G9" s="214" t="s">
        <v>82</v>
      </c>
      <c r="H9" s="214"/>
      <c r="I9" s="204">
        <v>0.13199999928474426</v>
      </c>
      <c r="J9" s="204"/>
      <c r="K9" s="204">
        <v>10.600000381469727</v>
      </c>
      <c r="L9" s="215"/>
      <c r="M9" s="197"/>
      <c r="N9" s="188"/>
      <c r="O9" s="189">
        <f>M21</f>
        <v>4.7068719584332452</v>
      </c>
      <c r="P9" s="189"/>
      <c r="Q9" s="189">
        <f>R21</f>
        <v>1.2358117503468475</v>
      </c>
      <c r="R9" s="189"/>
      <c r="S9" s="190">
        <f>IF(O9=0,0,COS(ATAN(Q9/O9)))</f>
        <v>0.96721795139906208</v>
      </c>
      <c r="T9" s="191"/>
      <c r="U9" s="217"/>
      <c r="V9" s="188"/>
      <c r="W9" s="189">
        <f>U21</f>
        <v>5.7894452827539649</v>
      </c>
      <c r="X9" s="189"/>
      <c r="Y9" s="189">
        <f>Z21</f>
        <v>1.6474651608088537</v>
      </c>
      <c r="Z9" s="189"/>
      <c r="AA9" s="190">
        <f>IF(W9=0,0,COS(ATAN(Y9/W9)))</f>
        <v>0.96181576173453953</v>
      </c>
      <c r="AB9" s="191"/>
      <c r="AC9" s="217"/>
      <c r="AD9" s="188"/>
      <c r="AE9" s="189">
        <f>AC21</f>
        <v>6.5111147351366725</v>
      </c>
      <c r="AF9" s="189"/>
      <c r="AG9" s="189">
        <f>AH21</f>
        <v>1.3209848812727509</v>
      </c>
      <c r="AH9" s="189"/>
      <c r="AI9" s="190">
        <f>IF(AE9=0,0,COS(ATAN(AG9/AE9)))</f>
        <v>0.98003384081640033</v>
      </c>
      <c r="AJ9" s="191"/>
      <c r="AK9" s="217"/>
      <c r="AL9" s="188"/>
      <c r="AM9" s="189">
        <f>AK21</f>
        <v>7.9559321799982232</v>
      </c>
      <c r="AN9" s="189"/>
      <c r="AO9" s="189">
        <f>AP21</f>
        <v>2.1376975011092072</v>
      </c>
      <c r="AP9" s="189"/>
      <c r="AQ9" s="190">
        <f>IF(AM9=0,0,COS(ATAN(AO9/AM9)))</f>
        <v>0.96574618742818286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0.13199999928474426</v>
      </c>
      <c r="J10" s="193"/>
      <c r="K10" s="193">
        <f>K9</f>
        <v>10.600000381469727</v>
      </c>
      <c r="L10" s="218"/>
      <c r="M10" s="219">
        <f>IF(OR(M31=0,O10=0),0,ABS(1000*O10/(SQRT(3)*M31*COS(ATAN(Q10/O10)))))</f>
        <v>454.59225481047849</v>
      </c>
      <c r="N10" s="220"/>
      <c r="O10" s="221">
        <v>4.679999828338623</v>
      </c>
      <c r="P10" s="221"/>
      <c r="Q10" s="221">
        <v>1.0800000429153442</v>
      </c>
      <c r="R10" s="221"/>
      <c r="S10" s="222">
        <f>IF(O10=0,0,COS(ATAN(Q10/O10)))</f>
        <v>0.97439119192982437</v>
      </c>
      <c r="T10" s="223"/>
      <c r="U10" s="224">
        <f>IF(OR(U31=0,W10=0),0,ABS(1000*W10/(SQRT(3)*U31*COS(ATAN(Y10/W10)))))</f>
        <v>561.94849762362151</v>
      </c>
      <c r="V10" s="220"/>
      <c r="W10" s="221">
        <v>5.7600002288818359</v>
      </c>
      <c r="X10" s="221"/>
      <c r="Y10" s="221">
        <v>1.440000057220459</v>
      </c>
      <c r="Z10" s="221"/>
      <c r="AA10" s="222">
        <f>IF(W10=0,0,COS(ATAN(Y10/W10)))</f>
        <v>0.97014250014533188</v>
      </c>
      <c r="AB10" s="223"/>
      <c r="AC10" s="224">
        <f>IF(OR(AC31=0,AE10=0),0,ABS(1000*AE10/(SQRT(3)*AC31*COS(ATAN(AG10/AE10)))))</f>
        <v>621.77629922291658</v>
      </c>
      <c r="AD10" s="220"/>
      <c r="AE10" s="221">
        <v>6.4800000190734863</v>
      </c>
      <c r="AF10" s="221"/>
      <c r="AG10" s="221">
        <v>1.0800000429153442</v>
      </c>
      <c r="AH10" s="221"/>
      <c r="AI10" s="222">
        <f>IF(AE10=0,0,COS(ATAN(AG10/AE10)))</f>
        <v>0.98639392285126848</v>
      </c>
      <c r="AJ10" s="223"/>
      <c r="AK10" s="224">
        <f>IF(OR(AK31=0,AM10=0),0,ABS(1000*AM10/(SQRT(3)*AK31*COS(ATAN(AO10/AM10)))))</f>
        <v>768.72488425937695</v>
      </c>
      <c r="AL10" s="220"/>
      <c r="AM10" s="221">
        <v>7.9200000762939453</v>
      </c>
      <c r="AN10" s="221"/>
      <c r="AO10" s="221">
        <v>1.7999999523162842</v>
      </c>
      <c r="AP10" s="221"/>
      <c r="AQ10" s="222">
        <f>IF(AM10=0,0,COS(ATAN(AO10/AM10)))</f>
        <v>0.97513285752160339</v>
      </c>
      <c r="AR10" s="223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7</v>
      </c>
      <c r="N11" s="178"/>
      <c r="O11" s="178"/>
      <c r="P11" s="162" t="s">
        <v>18</v>
      </c>
      <c r="Q11" s="162"/>
      <c r="R11" s="175"/>
      <c r="S11" s="175"/>
      <c r="T11" s="179"/>
      <c r="U11" s="225">
        <v>7</v>
      </c>
      <c r="V11" s="178"/>
      <c r="W11" s="178"/>
      <c r="X11" s="162" t="s">
        <v>18</v>
      </c>
      <c r="Y11" s="162"/>
      <c r="Z11" s="175"/>
      <c r="AA11" s="175"/>
      <c r="AB11" s="179"/>
      <c r="AC11" s="225">
        <v>7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7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14" t="s">
        <v>253</v>
      </c>
      <c r="B12" s="10">
        <v>16</v>
      </c>
      <c r="C12" s="11">
        <v>1.7999999225139618E-2</v>
      </c>
      <c r="D12" s="12">
        <v>8.2999996840953827E-2</v>
      </c>
      <c r="E12" s="105">
        <v>110</v>
      </c>
      <c r="F12" s="106"/>
      <c r="G12" s="214" t="s">
        <v>82</v>
      </c>
      <c r="H12" s="214"/>
      <c r="I12" s="204">
        <v>8.6000002920627594E-2</v>
      </c>
      <c r="J12" s="204"/>
      <c r="K12" s="204">
        <v>10.399999618530273</v>
      </c>
      <c r="L12" s="215"/>
      <c r="M12" s="197"/>
      <c r="N12" s="188"/>
      <c r="O12" s="189">
        <f>M22</f>
        <v>0.37831566040501713</v>
      </c>
      <c r="P12" s="189"/>
      <c r="Q12" s="189">
        <f>R22</f>
        <v>0.98910737256307601</v>
      </c>
      <c r="R12" s="189"/>
      <c r="S12" s="190">
        <f>IF(O12=0,0,COS(ATAN(Q12/O12)))</f>
        <v>0.35724254454893201</v>
      </c>
      <c r="T12" s="191"/>
      <c r="U12" s="217"/>
      <c r="V12" s="188"/>
      <c r="W12" s="189">
        <f>U22</f>
        <v>0.37821770105494745</v>
      </c>
      <c r="X12" s="189"/>
      <c r="Y12" s="189">
        <f>Z22</f>
        <v>0.8072120256314278</v>
      </c>
      <c r="Z12" s="189"/>
      <c r="AA12" s="190">
        <f>IF(W12=0,0,COS(ATAN(Y12/W12)))</f>
        <v>0.42428401609290395</v>
      </c>
      <c r="AB12" s="191"/>
      <c r="AC12" s="217"/>
      <c r="AD12" s="188"/>
      <c r="AE12" s="189">
        <f>AC22</f>
        <v>0.55848981761337113</v>
      </c>
      <c r="AF12" s="189"/>
      <c r="AG12" s="189">
        <f>AH22</f>
        <v>1.1724770401618481</v>
      </c>
      <c r="AH12" s="189"/>
      <c r="AI12" s="190">
        <f>IF(AE12=0,0,COS(ATAN(AG12/AE12)))</f>
        <v>0.4300386609762023</v>
      </c>
      <c r="AJ12" s="191"/>
      <c r="AK12" s="272">
        <v>0</v>
      </c>
      <c r="AL12" s="273"/>
      <c r="AM12" s="274">
        <v>0</v>
      </c>
      <c r="AN12" s="274"/>
      <c r="AO12" s="274">
        <v>0</v>
      </c>
      <c r="AP12" s="274"/>
      <c r="AQ12" s="275">
        <v>0</v>
      </c>
      <c r="AR12" s="276"/>
    </row>
    <row r="13" spans="1:44" x14ac:dyDescent="0.2">
      <c r="A13" s="198"/>
      <c r="B13" s="199"/>
      <c r="C13" s="199"/>
      <c r="D13" s="200"/>
      <c r="E13" s="98">
        <v>6</v>
      </c>
      <c r="F13" s="99"/>
      <c r="G13" s="100" t="s">
        <v>83</v>
      </c>
      <c r="H13" s="100"/>
      <c r="I13" s="193">
        <f>I12</f>
        <v>8.6000002920627594E-2</v>
      </c>
      <c r="J13" s="193"/>
      <c r="K13" s="193">
        <f>K12</f>
        <v>10.399999618530273</v>
      </c>
      <c r="L13" s="218"/>
      <c r="M13" s="219">
        <f>IF(OR(M32=0,O13=0),0,ABS(1000*O13/(SQRT(3)*M32*COS(ATAN(Q13/O13)))))</f>
        <v>91.744711839598011</v>
      </c>
      <c r="N13" s="220"/>
      <c r="O13" s="221">
        <v>0.36000001430511475</v>
      </c>
      <c r="P13" s="221"/>
      <c r="Q13" s="221">
        <v>0.89999997615814209</v>
      </c>
      <c r="R13" s="221"/>
      <c r="S13" s="222">
        <f>IF(O13=0,0,COS(ATAN(Q13/O13)))</f>
        <v>0.37139069755775278</v>
      </c>
      <c r="T13" s="223"/>
      <c r="U13" s="224">
        <f>IF(OR(U32=0,W13=0),0,ABS(1000*W13/(SQRT(3)*U32*COS(ATAN(Y13/W13)))))</f>
        <v>76.189840537498867</v>
      </c>
      <c r="V13" s="220"/>
      <c r="W13" s="221">
        <v>0.36000001430511475</v>
      </c>
      <c r="X13" s="221"/>
      <c r="Y13" s="221">
        <v>0.72000002861022949</v>
      </c>
      <c r="Z13" s="221"/>
      <c r="AA13" s="222">
        <f>IF(W13=0,0,COS(ATAN(Y13/W13)))</f>
        <v>0.44721359549995804</v>
      </c>
      <c r="AB13" s="223"/>
      <c r="AC13" s="224">
        <f>IF(OR(AC32=0,AE13=0),0,ABS(1000*AE13/(SQRT(3)*AC32*COS(ATAN(AG13/AE13)))))</f>
        <v>114.2847608062483</v>
      </c>
      <c r="AD13" s="220"/>
      <c r="AE13" s="221">
        <v>0.54000002145767212</v>
      </c>
      <c r="AF13" s="221"/>
      <c r="AG13" s="221">
        <v>1.0800000429153442</v>
      </c>
      <c r="AH13" s="221"/>
      <c r="AI13" s="222">
        <f>IF(AE13=0,0,COS(ATAN(AG13/AE13)))</f>
        <v>0.44721359549995804</v>
      </c>
      <c r="AJ13" s="223"/>
      <c r="AK13" s="248">
        <v>0</v>
      </c>
      <c r="AL13" s="54"/>
      <c r="AM13" s="50">
        <v>0</v>
      </c>
      <c r="AN13" s="50"/>
      <c r="AO13" s="50">
        <v>0</v>
      </c>
      <c r="AP13" s="50"/>
      <c r="AQ13" s="193">
        <v>0</v>
      </c>
      <c r="AR13" s="218"/>
    </row>
    <row r="14" spans="1:44" ht="15.75" customHeight="1" thickBot="1" x14ac:dyDescent="0.25">
      <c r="A14" s="201"/>
      <c r="B14" s="202"/>
      <c r="C14" s="202"/>
      <c r="D14" s="202"/>
      <c r="E14" s="225" t="s">
        <v>17</v>
      </c>
      <c r="F14" s="178"/>
      <c r="G14" s="178"/>
      <c r="H14" s="178"/>
      <c r="I14" s="178"/>
      <c r="J14" s="178"/>
      <c r="K14" s="178"/>
      <c r="L14" s="226"/>
      <c r="M14" s="178">
        <v>7</v>
      </c>
      <c r="N14" s="178"/>
      <c r="O14" s="178"/>
      <c r="P14" s="162" t="s">
        <v>18</v>
      </c>
      <c r="Q14" s="162"/>
      <c r="R14" s="175"/>
      <c r="S14" s="175"/>
      <c r="T14" s="179"/>
      <c r="U14" s="225">
        <v>7</v>
      </c>
      <c r="V14" s="178"/>
      <c r="W14" s="178"/>
      <c r="X14" s="162" t="s">
        <v>18</v>
      </c>
      <c r="Y14" s="162"/>
      <c r="Z14" s="175"/>
      <c r="AA14" s="175"/>
      <c r="AB14" s="179"/>
      <c r="AC14" s="225">
        <v>7</v>
      </c>
      <c r="AD14" s="178"/>
      <c r="AE14" s="178"/>
      <c r="AF14" s="162" t="s">
        <v>18</v>
      </c>
      <c r="AG14" s="162"/>
      <c r="AH14" s="175"/>
      <c r="AI14" s="175"/>
      <c r="AJ14" s="179"/>
      <c r="AK14" s="161" t="s">
        <v>328</v>
      </c>
      <c r="AL14" s="162"/>
      <c r="AM14" s="162"/>
      <c r="AN14" s="162"/>
      <c r="AO14" s="162"/>
      <c r="AP14" s="162"/>
      <c r="AQ14" s="162"/>
      <c r="AR14" s="163"/>
    </row>
    <row r="15" spans="1:44" x14ac:dyDescent="0.2">
      <c r="A15" s="227" t="s">
        <v>21</v>
      </c>
      <c r="B15" s="77"/>
      <c r="C15" s="77"/>
      <c r="D15" s="77"/>
      <c r="E15" s="228" t="s">
        <v>85</v>
      </c>
      <c r="F15" s="107"/>
      <c r="G15" s="107"/>
      <c r="H15" s="107"/>
      <c r="I15" s="107"/>
      <c r="J15" s="107"/>
      <c r="K15" s="107"/>
      <c r="L15" s="108"/>
      <c r="M15" s="182">
        <f>SUM(M6,M9,M12)</f>
        <v>0</v>
      </c>
      <c r="N15" s="167"/>
      <c r="O15" s="172">
        <f>SUM(O6,O9,O12)</f>
        <v>6.9152162832731783</v>
      </c>
      <c r="P15" s="167"/>
      <c r="Q15" s="172">
        <f>SUM(Q6,Q9,Q12)</f>
        <v>3.7862160913659273</v>
      </c>
      <c r="R15" s="167"/>
      <c r="S15" s="167"/>
      <c r="T15" s="168"/>
      <c r="U15" s="229">
        <f>SUM(U6,U9,U12)</f>
        <v>0</v>
      </c>
      <c r="V15" s="167"/>
      <c r="W15" s="172">
        <f>SUM(W6,W9,W12)</f>
        <v>8.7185196652790555</v>
      </c>
      <c r="X15" s="167"/>
      <c r="Y15" s="172">
        <f>SUM(Y6,Y9,Y12)</f>
        <v>4.3931154641294272</v>
      </c>
      <c r="Z15" s="167"/>
      <c r="AA15" s="167"/>
      <c r="AB15" s="168"/>
      <c r="AC15" s="229">
        <f>SUM(AC6,AC9,AC12)</f>
        <v>0</v>
      </c>
      <c r="AD15" s="167"/>
      <c r="AE15" s="172">
        <f>SUM(AE6,AE9,AE12)</f>
        <v>9.620461234220187</v>
      </c>
      <c r="AF15" s="167"/>
      <c r="AG15" s="172">
        <f>SUM(AG6,AG9,AG12)</f>
        <v>4.4319001991237448</v>
      </c>
      <c r="AH15" s="167"/>
      <c r="AI15" s="167"/>
      <c r="AJ15" s="168"/>
      <c r="AK15" s="229">
        <f>SUM(AK6,AK9,AK12)</f>
        <v>0</v>
      </c>
      <c r="AL15" s="167"/>
      <c r="AM15" s="172">
        <f>SUM(AM6,AM9,AM12)</f>
        <v>11.227591788024821</v>
      </c>
      <c r="AN15" s="167"/>
      <c r="AO15" s="172">
        <f>SUM(AO6,AO9,AO12)</f>
        <v>4.0927577577907055</v>
      </c>
      <c r="AP15" s="167"/>
      <c r="AQ15" s="167"/>
      <c r="AR15" s="168"/>
    </row>
    <row r="16" spans="1:44" ht="13.5" thickBot="1" x14ac:dyDescent="0.25">
      <c r="A16" s="74"/>
      <c r="B16" s="79"/>
      <c r="C16" s="79"/>
      <c r="D16" s="79"/>
      <c r="E16" s="230" t="s">
        <v>23</v>
      </c>
      <c r="F16" s="93"/>
      <c r="G16" s="93"/>
      <c r="H16" s="93"/>
      <c r="I16" s="93"/>
      <c r="J16" s="93"/>
      <c r="K16" s="93"/>
      <c r="L16" s="94"/>
      <c r="M16" s="171">
        <f>SUM(M7,M10,M13)</f>
        <v>764.51145857072777</v>
      </c>
      <c r="N16" s="164"/>
      <c r="O16" s="55">
        <f>SUM(O7,O10,O13)</f>
        <v>6.839999794960022</v>
      </c>
      <c r="P16" s="164"/>
      <c r="Q16" s="55">
        <f>SUM(Q7,Q10,Q13)</f>
        <v>3.4200000762939453</v>
      </c>
      <c r="R16" s="164"/>
      <c r="S16" s="164"/>
      <c r="T16" s="165"/>
      <c r="U16" s="231">
        <f>SUM(U7,U10,U13)</f>
        <v>931.24649128909175</v>
      </c>
      <c r="V16" s="164"/>
      <c r="W16" s="55">
        <f>SUM(W7,W10,W13)</f>
        <v>8.6400002241134644</v>
      </c>
      <c r="X16" s="164"/>
      <c r="Y16" s="55">
        <f>SUM(Y7,Y10,Y13)</f>
        <v>3.9600000381469727</v>
      </c>
      <c r="Z16" s="164"/>
      <c r="AA16" s="164"/>
      <c r="AB16" s="165"/>
      <c r="AC16" s="231">
        <f>SUM(AC7,AC10,AC13)</f>
        <v>1029.1692131571363</v>
      </c>
      <c r="AD16" s="164"/>
      <c r="AE16" s="55">
        <f>SUM(AE7,AE10,AE13)</f>
        <v>9.5400000214576721</v>
      </c>
      <c r="AF16" s="164"/>
      <c r="AG16" s="55">
        <f>SUM(AG7,AG10,AG13)</f>
        <v>3.9600000381469727</v>
      </c>
      <c r="AH16" s="164"/>
      <c r="AI16" s="164"/>
      <c r="AJ16" s="165"/>
      <c r="AK16" s="231">
        <f>SUM(AK7,AK10,AK13)</f>
        <v>1119.5292391632865</v>
      </c>
      <c r="AL16" s="164"/>
      <c r="AM16" s="55">
        <f>SUM(AM7,AM10,AM13)</f>
        <v>11.160000085830688</v>
      </c>
      <c r="AN16" s="164"/>
      <c r="AO16" s="55">
        <f>SUM(AO7,AO10,AO13)</f>
        <v>3.5999999046325684</v>
      </c>
      <c r="AP16" s="164"/>
      <c r="AQ16" s="164"/>
      <c r="AR16" s="165"/>
    </row>
    <row r="17" spans="1:44" x14ac:dyDescent="0.2">
      <c r="A17" s="227" t="s">
        <v>24</v>
      </c>
      <c r="B17" s="77"/>
      <c r="C17" s="77"/>
      <c r="D17" s="77"/>
      <c r="E17" s="77" t="s">
        <v>25</v>
      </c>
      <c r="F17" s="77"/>
      <c r="G17" s="77"/>
      <c r="H17" s="77"/>
      <c r="I17" s="232" t="s">
        <v>15</v>
      </c>
      <c r="J17" s="150"/>
      <c r="K17" s="150"/>
      <c r="L17" s="233"/>
      <c r="M17" s="159">
        <f>I6*(POWER(O7,2)+POWER(Q7,2))/POWER(B6,2)</f>
        <v>1.0287129530964672E-3</v>
      </c>
      <c r="N17" s="159"/>
      <c r="O17" s="159"/>
      <c r="P17" s="155" t="s">
        <v>26</v>
      </c>
      <c r="Q17" s="155"/>
      <c r="R17" s="156">
        <f>K6*(POWER(O7,2)+POWER(Q7,2))/(100*B6)</f>
        <v>2.1296909745428489E-2</v>
      </c>
      <c r="S17" s="156"/>
      <c r="T17" s="157"/>
      <c r="U17" s="158">
        <f>I6*(POWER(W7,2)+POWER(Y7,2))/POWER(B6,2)</f>
        <v>1.8567013780947884E-3</v>
      </c>
      <c r="V17" s="159"/>
      <c r="W17" s="159"/>
      <c r="X17" s="155" t="s">
        <v>26</v>
      </c>
      <c r="Y17" s="155"/>
      <c r="Z17" s="156">
        <f>K6*(POWER(W7,2)+POWER(Y7,2))/(100*B6)</f>
        <v>3.8438323882745325E-2</v>
      </c>
      <c r="AA17" s="156"/>
      <c r="AB17" s="157"/>
      <c r="AC17" s="158">
        <f>I6*(POWER(AE7,2)+POWER(AG7,2))/POWER(B6,2)</f>
        <v>1.8567013780947884E-3</v>
      </c>
      <c r="AD17" s="159"/>
      <c r="AE17" s="159"/>
      <c r="AF17" s="155" t="s">
        <v>26</v>
      </c>
      <c r="AG17" s="155"/>
      <c r="AH17" s="156">
        <f>K6*(POWER(AE7,2)+POWER(AG7,2))/(100*B6)</f>
        <v>3.8438323882745325E-2</v>
      </c>
      <c r="AI17" s="156"/>
      <c r="AJ17" s="157"/>
      <c r="AK17" s="158">
        <f>I6*(POWER(AM7,2)+POWER(AO7,2))/POWER(B6,2)</f>
        <v>2.6595993243191535E-3</v>
      </c>
      <c r="AL17" s="159"/>
      <c r="AM17" s="159"/>
      <c r="AN17" s="155" t="s">
        <v>26</v>
      </c>
      <c r="AO17" s="155"/>
      <c r="AP17" s="156">
        <f>K6*(POWER(AM7,2)+POWER(AO7,2))/(100*B6)</f>
        <v>5.5060302875097646E-2</v>
      </c>
      <c r="AQ17" s="156"/>
      <c r="AR17" s="157"/>
    </row>
    <row r="18" spans="1:44" x14ac:dyDescent="0.2">
      <c r="A18" s="257"/>
      <c r="B18" s="120"/>
      <c r="C18" s="120"/>
      <c r="D18" s="120"/>
      <c r="E18" s="120"/>
      <c r="F18" s="120"/>
      <c r="G18" s="120"/>
      <c r="H18" s="120"/>
      <c r="I18" s="236" t="s">
        <v>19</v>
      </c>
      <c r="J18" s="140"/>
      <c r="K18" s="140"/>
      <c r="L18" s="237"/>
      <c r="M18" s="264">
        <f>I9*(POWER(O10,2)+POWER(Q10,2))/POWER(B9,2)</f>
        <v>4.8721302138317948E-3</v>
      </c>
      <c r="N18" s="264"/>
      <c r="O18" s="264"/>
      <c r="P18" s="265" t="s">
        <v>26</v>
      </c>
      <c r="Q18" s="265"/>
      <c r="R18" s="266">
        <f>K9*(POWER(O10,2)+POWER(Q10,2))/(100*B9)</f>
        <v>9.7811709100433256E-2</v>
      </c>
      <c r="S18" s="266"/>
      <c r="T18" s="267"/>
      <c r="U18" s="268">
        <f>I9*(POWER(W10,2)+POWER(Y10,2))/POWER(B9,2)</f>
        <v>7.445053991337899E-3</v>
      </c>
      <c r="V18" s="264"/>
      <c r="W18" s="264"/>
      <c r="X18" s="265" t="s">
        <v>26</v>
      </c>
      <c r="Y18" s="265"/>
      <c r="Z18" s="266">
        <f>K9*(POWER(W10,2)+POWER(Y10,2))/(100*B9)</f>
        <v>0.14946510525732487</v>
      </c>
      <c r="AA18" s="266"/>
      <c r="AB18" s="267"/>
      <c r="AC18" s="268">
        <f>I9*(POWER(AE10,2)+POWER(AG10,2))/POWER(B9,2)</f>
        <v>9.11471618239563E-3</v>
      </c>
      <c r="AD18" s="264"/>
      <c r="AE18" s="264"/>
      <c r="AF18" s="265" t="s">
        <v>26</v>
      </c>
      <c r="AG18" s="265"/>
      <c r="AH18" s="266">
        <f>K9*(POWER(AE10,2)+POWER(AG10,2))/(100*B9)</f>
        <v>0.18298484002633672</v>
      </c>
      <c r="AI18" s="266"/>
      <c r="AJ18" s="267"/>
      <c r="AK18" s="268">
        <f>I9*(POWER(AM10,2)+POWER(AO10,2))/POWER(B9,2)</f>
        <v>1.3932103823486938E-2</v>
      </c>
      <c r="AL18" s="264"/>
      <c r="AM18" s="264"/>
      <c r="AN18" s="265" t="s">
        <v>26</v>
      </c>
      <c r="AO18" s="265"/>
      <c r="AP18" s="266">
        <f>K9*(POWER(AM10,2)+POWER(AO10,2))/(100*B9)</f>
        <v>0.27969755046185324</v>
      </c>
      <c r="AQ18" s="266"/>
      <c r="AR18" s="267"/>
    </row>
    <row r="19" spans="1:44" ht="13.5" thickBot="1" x14ac:dyDescent="0.25">
      <c r="A19" s="74"/>
      <c r="B19" s="79"/>
      <c r="C19" s="79"/>
      <c r="D19" s="79"/>
      <c r="E19" s="79"/>
      <c r="F19" s="79"/>
      <c r="G19" s="79"/>
      <c r="H19" s="79"/>
      <c r="I19" s="161" t="s">
        <v>253</v>
      </c>
      <c r="J19" s="162"/>
      <c r="K19" s="162"/>
      <c r="L19" s="163"/>
      <c r="M19" s="154">
        <f>I12*(POWER(O13,2)+POWER(Q13,2))/POWER(B12,2)</f>
        <v>3.1564687476279203E-4</v>
      </c>
      <c r="N19" s="154"/>
      <c r="O19" s="154"/>
      <c r="P19" s="146" t="s">
        <v>26</v>
      </c>
      <c r="Q19" s="146"/>
      <c r="R19" s="147">
        <f>K12*(POWER(O13,2)+POWER(Q13,2))/(100*B12)</f>
        <v>6.1073995639801147E-3</v>
      </c>
      <c r="S19" s="147"/>
      <c r="T19" s="148"/>
      <c r="U19" s="234">
        <f>I12*(POWER(W13,2)+POWER(Y13,2))/POWER(B12,2)</f>
        <v>2.1768752469308766E-4</v>
      </c>
      <c r="V19" s="154"/>
      <c r="W19" s="154"/>
      <c r="X19" s="146" t="s">
        <v>26</v>
      </c>
      <c r="Y19" s="146"/>
      <c r="Z19" s="147">
        <f>K12*(POWER(W13,2)+POWER(Y13,2))/(100*B12)</f>
        <v>4.2120001802444405E-3</v>
      </c>
      <c r="AA19" s="147"/>
      <c r="AB19" s="148"/>
      <c r="AC19" s="234">
        <f>I12*(POWER(AE13,2)+POWER(AG13,2))/POWER(B12,2)</f>
        <v>4.8979693055944723E-4</v>
      </c>
      <c r="AD19" s="154"/>
      <c r="AE19" s="154"/>
      <c r="AF19" s="146" t="s">
        <v>26</v>
      </c>
      <c r="AG19" s="146"/>
      <c r="AH19" s="147">
        <f>K12*(POWER(AE13,2)+POWER(AG13,2))/(100*B12)</f>
        <v>9.4770004055499905E-3</v>
      </c>
      <c r="AI19" s="147"/>
      <c r="AJ19" s="148"/>
      <c r="AK19" s="234">
        <v>0</v>
      </c>
      <c r="AL19" s="154"/>
      <c r="AM19" s="154"/>
      <c r="AN19" s="146" t="s">
        <v>26</v>
      </c>
      <c r="AO19" s="146"/>
      <c r="AP19" s="147">
        <v>0</v>
      </c>
      <c r="AQ19" s="147"/>
      <c r="AR19" s="148"/>
    </row>
    <row r="20" spans="1:44" x14ac:dyDescent="0.2">
      <c r="A20" s="235" t="s">
        <v>87</v>
      </c>
      <c r="B20" s="115"/>
      <c r="C20" s="115"/>
      <c r="D20" s="115"/>
      <c r="E20" s="77" t="s">
        <v>28</v>
      </c>
      <c r="F20" s="77"/>
      <c r="G20" s="77"/>
      <c r="H20" s="77"/>
      <c r="I20" s="232" t="s">
        <v>15</v>
      </c>
      <c r="J20" s="150"/>
      <c r="K20" s="150"/>
      <c r="L20" s="233"/>
      <c r="M20" s="144">
        <f>SUM(O7:P7)+C6+M17</f>
        <v>1.8300286644349155</v>
      </c>
      <c r="N20" s="144"/>
      <c r="O20" s="144"/>
      <c r="P20" s="145" t="s">
        <v>26</v>
      </c>
      <c r="Q20" s="145"/>
      <c r="R20" s="137">
        <f>SUM(Q7:R7)+D6+R17</f>
        <v>1.5612969684560036</v>
      </c>
      <c r="S20" s="137"/>
      <c r="T20" s="142"/>
      <c r="U20" s="143">
        <f>SUM(W7:X7)+C6+U17</f>
        <v>2.5508566814701434</v>
      </c>
      <c r="V20" s="144"/>
      <c r="W20" s="144"/>
      <c r="X20" s="145" t="s">
        <v>26</v>
      </c>
      <c r="Y20" s="145"/>
      <c r="Z20" s="137">
        <f>SUM(Y7:Z7)+D6+Z17</f>
        <v>1.9384382776891456</v>
      </c>
      <c r="AA20" s="137"/>
      <c r="AB20" s="142"/>
      <c r="AC20" s="143">
        <f>SUM(AE7:AF7)+C6+AC17</f>
        <v>2.5508566814701434</v>
      </c>
      <c r="AD20" s="144"/>
      <c r="AE20" s="144"/>
      <c r="AF20" s="145" t="s">
        <v>26</v>
      </c>
      <c r="AG20" s="145"/>
      <c r="AH20" s="137">
        <f>SUM(AG7:AH7)+D6+AH17</f>
        <v>1.9384382776891456</v>
      </c>
      <c r="AI20" s="137"/>
      <c r="AJ20" s="142"/>
      <c r="AK20" s="143">
        <f>SUM(AM7:AN7)+C6+AK17</f>
        <v>3.2716596080265972</v>
      </c>
      <c r="AL20" s="144"/>
      <c r="AM20" s="144"/>
      <c r="AN20" s="145" t="s">
        <v>26</v>
      </c>
      <c r="AO20" s="145"/>
      <c r="AP20" s="137">
        <f>SUM(AO7:AP7)+D6+AP17</f>
        <v>1.9550602566814979</v>
      </c>
      <c r="AQ20" s="137"/>
      <c r="AR20" s="142"/>
    </row>
    <row r="21" spans="1:44" x14ac:dyDescent="0.2">
      <c r="A21" s="116"/>
      <c r="B21" s="117"/>
      <c r="C21" s="117"/>
      <c r="D21" s="117"/>
      <c r="E21" s="120"/>
      <c r="F21" s="120"/>
      <c r="G21" s="120"/>
      <c r="H21" s="120"/>
      <c r="I21" s="236" t="s">
        <v>19</v>
      </c>
      <c r="J21" s="140"/>
      <c r="K21" s="140"/>
      <c r="L21" s="237"/>
      <c r="M21" s="131">
        <f>SUM(O10:P10)+C9+M18</f>
        <v>4.7068719584332452</v>
      </c>
      <c r="N21" s="131"/>
      <c r="O21" s="131"/>
      <c r="P21" s="132" t="s">
        <v>26</v>
      </c>
      <c r="Q21" s="132"/>
      <c r="R21" s="128">
        <f>SUM(Q10:R10)+D9+R18</f>
        <v>1.2358117503468475</v>
      </c>
      <c r="S21" s="128"/>
      <c r="T21" s="129"/>
      <c r="U21" s="130">
        <f>SUM(W10:X10)+C9+U18</f>
        <v>5.7894452827539649</v>
      </c>
      <c r="V21" s="131"/>
      <c r="W21" s="131"/>
      <c r="X21" s="132" t="s">
        <v>26</v>
      </c>
      <c r="Y21" s="132"/>
      <c r="Z21" s="128">
        <f>SUM(Y10:Z10)+D9+Z18</f>
        <v>1.6474651608088537</v>
      </c>
      <c r="AA21" s="128"/>
      <c r="AB21" s="129"/>
      <c r="AC21" s="130">
        <f>SUM(AE10:AF10)+C9+AC18</f>
        <v>6.5111147351366725</v>
      </c>
      <c r="AD21" s="131"/>
      <c r="AE21" s="131"/>
      <c r="AF21" s="132" t="s">
        <v>26</v>
      </c>
      <c r="AG21" s="132"/>
      <c r="AH21" s="128">
        <f>SUM(AG10:AH10)+D9+AH18</f>
        <v>1.3209848812727509</v>
      </c>
      <c r="AI21" s="128"/>
      <c r="AJ21" s="129"/>
      <c r="AK21" s="130">
        <f>SUM(AM10:AN10)+C9+AK18</f>
        <v>7.9559321799982232</v>
      </c>
      <c r="AL21" s="131"/>
      <c r="AM21" s="131"/>
      <c r="AN21" s="132" t="s">
        <v>26</v>
      </c>
      <c r="AO21" s="132"/>
      <c r="AP21" s="128">
        <f>SUM(AO10:AP10)+D9+AP18</f>
        <v>2.1376975011092072</v>
      </c>
      <c r="AQ21" s="128"/>
      <c r="AR21" s="129"/>
    </row>
    <row r="22" spans="1:44" x14ac:dyDescent="0.2">
      <c r="A22" s="116"/>
      <c r="B22" s="117"/>
      <c r="C22" s="117"/>
      <c r="D22" s="117"/>
      <c r="E22" s="120"/>
      <c r="F22" s="120"/>
      <c r="G22" s="120"/>
      <c r="H22" s="120"/>
      <c r="I22" s="236" t="s">
        <v>253</v>
      </c>
      <c r="J22" s="140"/>
      <c r="K22" s="140"/>
      <c r="L22" s="237"/>
      <c r="M22" s="131">
        <f>SUM(O13:P13)+C12+M19</f>
        <v>0.37831566040501713</v>
      </c>
      <c r="N22" s="131"/>
      <c r="O22" s="131"/>
      <c r="P22" s="132" t="s">
        <v>26</v>
      </c>
      <c r="Q22" s="132"/>
      <c r="R22" s="128">
        <f>SUM(Q13:R13)+D12+R19</f>
        <v>0.98910737256307601</v>
      </c>
      <c r="S22" s="128"/>
      <c r="T22" s="129"/>
      <c r="U22" s="130">
        <f>SUM(W13:X13)+C12+U19</f>
        <v>0.37821770105494745</v>
      </c>
      <c r="V22" s="131"/>
      <c r="W22" s="131"/>
      <c r="X22" s="132" t="s">
        <v>26</v>
      </c>
      <c r="Y22" s="132"/>
      <c r="Z22" s="128">
        <f>SUM(Y13:Z13)+D12+Z19</f>
        <v>0.8072120256314278</v>
      </c>
      <c r="AA22" s="128"/>
      <c r="AB22" s="129"/>
      <c r="AC22" s="130">
        <f>SUM(AE13:AF13)+C12+AC19</f>
        <v>0.55848981761337113</v>
      </c>
      <c r="AD22" s="131"/>
      <c r="AE22" s="131"/>
      <c r="AF22" s="132" t="s">
        <v>26</v>
      </c>
      <c r="AG22" s="132"/>
      <c r="AH22" s="128">
        <f>SUM(AG13:AH13)+D12+AH19</f>
        <v>1.1724770401618481</v>
      </c>
      <c r="AI22" s="128"/>
      <c r="AJ22" s="129"/>
      <c r="AK22" s="130">
        <v>0</v>
      </c>
      <c r="AL22" s="131"/>
      <c r="AM22" s="131"/>
      <c r="AN22" s="132" t="s">
        <v>26</v>
      </c>
      <c r="AO22" s="132"/>
      <c r="AP22" s="128">
        <v>0</v>
      </c>
      <c r="AQ22" s="128"/>
      <c r="AR22" s="129"/>
    </row>
    <row r="23" spans="1:44" ht="13.5" thickBot="1" x14ac:dyDescent="0.25">
      <c r="A23" s="118"/>
      <c r="B23" s="119"/>
      <c r="C23" s="119"/>
      <c r="D23" s="119"/>
      <c r="E23" s="79"/>
      <c r="F23" s="79"/>
      <c r="G23" s="79"/>
      <c r="H23" s="79"/>
      <c r="I23" s="134" t="s">
        <v>29</v>
      </c>
      <c r="J23" s="135"/>
      <c r="K23" s="135"/>
      <c r="L23" s="136"/>
      <c r="M23" s="126">
        <f>SUM(M20,M21,M22)</f>
        <v>6.9152162832731783</v>
      </c>
      <c r="N23" s="126"/>
      <c r="O23" s="126"/>
      <c r="P23" s="127" t="s">
        <v>26</v>
      </c>
      <c r="Q23" s="127"/>
      <c r="R23" s="112">
        <f>SUM(R20,R21,R22)</f>
        <v>3.7862160913659273</v>
      </c>
      <c r="S23" s="112"/>
      <c r="T23" s="113"/>
      <c r="U23" s="238">
        <f>SUM(U20,U21,U22)</f>
        <v>8.7185196652790555</v>
      </c>
      <c r="V23" s="126"/>
      <c r="W23" s="126"/>
      <c r="X23" s="127" t="s">
        <v>26</v>
      </c>
      <c r="Y23" s="127"/>
      <c r="Z23" s="112">
        <f>SUM(Z20,Z21,Z22)</f>
        <v>4.3931154641294272</v>
      </c>
      <c r="AA23" s="112"/>
      <c r="AB23" s="113"/>
      <c r="AC23" s="238">
        <f>SUM(AC20,AC21,AC22)</f>
        <v>9.620461234220187</v>
      </c>
      <c r="AD23" s="126"/>
      <c r="AE23" s="126"/>
      <c r="AF23" s="127" t="s">
        <v>26</v>
      </c>
      <c r="AG23" s="127"/>
      <c r="AH23" s="112">
        <f>SUM(AH20,AH21,AH22)</f>
        <v>4.4319001991237448</v>
      </c>
      <c r="AI23" s="112"/>
      <c r="AJ23" s="113"/>
      <c r="AK23" s="238">
        <f>SUM(AK20,AK21,AK22)</f>
        <v>11.227591788024821</v>
      </c>
      <c r="AL23" s="126"/>
      <c r="AM23" s="126"/>
      <c r="AN23" s="127" t="s">
        <v>26</v>
      </c>
      <c r="AO23" s="127"/>
      <c r="AP23" s="112">
        <f>SUM(AP20,AP21,AP22)</f>
        <v>4.0927577577907055</v>
      </c>
      <c r="AQ23" s="112"/>
      <c r="AR23" s="113"/>
    </row>
    <row r="24" spans="1:44" ht="30" customHeight="1" thickBot="1" x14ac:dyDescent="0.25">
      <c r="A24" s="85" t="s">
        <v>255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ht="15.75" customHeight="1" thickBot="1" x14ac:dyDescent="0.25">
      <c r="A25" s="102" t="s">
        <v>256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4"/>
      <c r="M25" s="102" t="s">
        <v>13</v>
      </c>
      <c r="N25" s="103"/>
      <c r="O25" s="103"/>
      <c r="P25" s="103"/>
      <c r="Q25" s="103"/>
      <c r="R25" s="103"/>
      <c r="S25" s="103"/>
      <c r="T25" s="104"/>
      <c r="U25" s="102" t="s">
        <v>13</v>
      </c>
      <c r="V25" s="103"/>
      <c r="W25" s="103"/>
      <c r="X25" s="103"/>
      <c r="Y25" s="103"/>
      <c r="Z25" s="103"/>
      <c r="AA25" s="103"/>
      <c r="AB25" s="104"/>
      <c r="AC25" s="102" t="s">
        <v>13</v>
      </c>
      <c r="AD25" s="103"/>
      <c r="AE25" s="103"/>
      <c r="AF25" s="103"/>
      <c r="AG25" s="103"/>
      <c r="AH25" s="103"/>
      <c r="AI25" s="103"/>
      <c r="AJ25" s="104"/>
      <c r="AK25" s="102" t="s">
        <v>13</v>
      </c>
      <c r="AL25" s="103"/>
      <c r="AM25" s="103"/>
      <c r="AN25" s="103"/>
      <c r="AO25" s="103"/>
      <c r="AP25" s="103"/>
      <c r="AQ25" s="103"/>
      <c r="AR25" s="104"/>
    </row>
    <row r="26" spans="1:44" x14ac:dyDescent="0.2">
      <c r="A26" s="269" t="s">
        <v>257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1"/>
      <c r="M26" s="241"/>
      <c r="N26" s="110"/>
      <c r="O26" s="110"/>
      <c r="P26" s="110"/>
      <c r="Q26" s="110"/>
      <c r="R26" s="110"/>
      <c r="S26" s="110"/>
      <c r="T26" s="242"/>
      <c r="U26" s="241"/>
      <c r="V26" s="110"/>
      <c r="W26" s="110"/>
      <c r="X26" s="110"/>
      <c r="Y26" s="110"/>
      <c r="Z26" s="110"/>
      <c r="AA26" s="110"/>
      <c r="AB26" s="242"/>
      <c r="AC26" s="241"/>
      <c r="AD26" s="110"/>
      <c r="AE26" s="110"/>
      <c r="AF26" s="110"/>
      <c r="AG26" s="110"/>
      <c r="AH26" s="110"/>
      <c r="AI26" s="110"/>
      <c r="AJ26" s="242"/>
      <c r="AK26" s="241"/>
      <c r="AL26" s="110"/>
      <c r="AM26" s="110"/>
      <c r="AN26" s="110"/>
      <c r="AO26" s="110"/>
      <c r="AP26" s="110"/>
      <c r="AQ26" s="110"/>
      <c r="AR26" s="242"/>
    </row>
    <row r="27" spans="1:44" ht="13.5" thickBot="1" x14ac:dyDescent="0.25">
      <c r="A27" s="134" t="s">
        <v>257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82"/>
      <c r="N27" s="83"/>
      <c r="O27" s="83"/>
      <c r="P27" s="83"/>
      <c r="Q27" s="83"/>
      <c r="R27" s="83"/>
      <c r="S27" s="83"/>
      <c r="T27" s="84"/>
      <c r="U27" s="82"/>
      <c r="V27" s="83"/>
      <c r="W27" s="83"/>
      <c r="X27" s="83"/>
      <c r="Y27" s="83"/>
      <c r="Z27" s="83"/>
      <c r="AA27" s="83"/>
      <c r="AB27" s="84"/>
      <c r="AC27" s="82"/>
      <c r="AD27" s="83"/>
      <c r="AE27" s="83"/>
      <c r="AF27" s="83"/>
      <c r="AG27" s="83"/>
      <c r="AH27" s="83"/>
      <c r="AI27" s="83"/>
      <c r="AJ27" s="84"/>
      <c r="AK27" s="82"/>
      <c r="AL27" s="83"/>
      <c r="AM27" s="83"/>
      <c r="AN27" s="83"/>
      <c r="AO27" s="83"/>
      <c r="AP27" s="83"/>
      <c r="AQ27" s="83"/>
      <c r="AR27" s="84"/>
    </row>
    <row r="28" spans="1:44" ht="30" customHeight="1" thickBot="1" x14ac:dyDescent="0.25">
      <c r="A28" s="85" t="s">
        <v>30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1:44" ht="15.75" customHeight="1" thickBot="1" x14ac:dyDescent="0.25">
      <c r="A29" s="239" t="s">
        <v>7</v>
      </c>
      <c r="B29" s="122"/>
      <c r="C29" s="122" t="s">
        <v>3</v>
      </c>
      <c r="D29" s="122"/>
      <c r="E29" s="122" t="s">
        <v>31</v>
      </c>
      <c r="F29" s="122"/>
      <c r="G29" s="122"/>
      <c r="H29" s="122"/>
      <c r="I29" s="122"/>
      <c r="J29" s="122"/>
      <c r="K29" s="122"/>
      <c r="L29" s="240"/>
      <c r="M29" s="102" t="s">
        <v>32</v>
      </c>
      <c r="N29" s="103"/>
      <c r="O29" s="103"/>
      <c r="P29" s="103"/>
      <c r="Q29" s="103"/>
      <c r="R29" s="103"/>
      <c r="S29" s="103"/>
      <c r="T29" s="104"/>
      <c r="U29" s="102" t="s">
        <v>32</v>
      </c>
      <c r="V29" s="103"/>
      <c r="W29" s="103"/>
      <c r="X29" s="103"/>
      <c r="Y29" s="103"/>
      <c r="Z29" s="103"/>
      <c r="AA29" s="103"/>
      <c r="AB29" s="104"/>
      <c r="AC29" s="102" t="s">
        <v>32</v>
      </c>
      <c r="AD29" s="103"/>
      <c r="AE29" s="103"/>
      <c r="AF29" s="103"/>
      <c r="AG29" s="103"/>
      <c r="AH29" s="103"/>
      <c r="AI29" s="103"/>
      <c r="AJ29" s="104"/>
      <c r="AK29" s="102" t="s">
        <v>32</v>
      </c>
      <c r="AL29" s="103"/>
      <c r="AM29" s="103"/>
      <c r="AN29" s="103"/>
      <c r="AO29" s="103"/>
      <c r="AP29" s="103"/>
      <c r="AQ29" s="103"/>
      <c r="AR29" s="104"/>
    </row>
    <row r="30" spans="1:44" x14ac:dyDescent="0.2">
      <c r="A30" s="105">
        <v>6</v>
      </c>
      <c r="B30" s="106"/>
      <c r="C30" s="106" t="s">
        <v>16</v>
      </c>
      <c r="D30" s="106"/>
      <c r="E30" s="107" t="s">
        <v>35</v>
      </c>
      <c r="F30" s="107"/>
      <c r="G30" s="107"/>
      <c r="H30" s="107"/>
      <c r="I30" s="107"/>
      <c r="J30" s="107"/>
      <c r="K30" s="107"/>
      <c r="L30" s="108"/>
      <c r="M30" s="241">
        <v>6.0999999046325684</v>
      </c>
      <c r="N30" s="110"/>
      <c r="O30" s="110"/>
      <c r="P30" s="110"/>
      <c r="Q30" s="110"/>
      <c r="R30" s="110"/>
      <c r="S30" s="110"/>
      <c r="T30" s="242"/>
      <c r="U30" s="241">
        <v>6.0999999046325684</v>
      </c>
      <c r="V30" s="110"/>
      <c r="W30" s="110"/>
      <c r="X30" s="110"/>
      <c r="Y30" s="110"/>
      <c r="Z30" s="110"/>
      <c r="AA30" s="110"/>
      <c r="AB30" s="242"/>
      <c r="AC30" s="241">
        <v>6.0999999046325684</v>
      </c>
      <c r="AD30" s="110"/>
      <c r="AE30" s="110"/>
      <c r="AF30" s="110"/>
      <c r="AG30" s="110"/>
      <c r="AH30" s="110"/>
      <c r="AI30" s="110"/>
      <c r="AJ30" s="242"/>
      <c r="AK30" s="241">
        <v>6.0999999046325684</v>
      </c>
      <c r="AL30" s="110"/>
      <c r="AM30" s="110"/>
      <c r="AN30" s="110"/>
      <c r="AO30" s="110"/>
      <c r="AP30" s="110"/>
      <c r="AQ30" s="110"/>
      <c r="AR30" s="242"/>
    </row>
    <row r="31" spans="1:44" x14ac:dyDescent="0.2">
      <c r="A31" s="98">
        <v>6</v>
      </c>
      <c r="B31" s="99"/>
      <c r="C31" s="99" t="s">
        <v>20</v>
      </c>
      <c r="D31" s="99"/>
      <c r="E31" s="100" t="s">
        <v>36</v>
      </c>
      <c r="F31" s="100"/>
      <c r="G31" s="100"/>
      <c r="H31" s="100"/>
      <c r="I31" s="100"/>
      <c r="J31" s="100"/>
      <c r="K31" s="100"/>
      <c r="L31" s="101"/>
      <c r="M31" s="243">
        <v>6.0999999046325684</v>
      </c>
      <c r="N31" s="96"/>
      <c r="O31" s="96"/>
      <c r="P31" s="96"/>
      <c r="Q31" s="96"/>
      <c r="R31" s="96"/>
      <c r="S31" s="96"/>
      <c r="T31" s="244"/>
      <c r="U31" s="243">
        <v>6.0999999046325684</v>
      </c>
      <c r="V31" s="96"/>
      <c r="W31" s="96"/>
      <c r="X31" s="96"/>
      <c r="Y31" s="96"/>
      <c r="Z31" s="96"/>
      <c r="AA31" s="96"/>
      <c r="AB31" s="244"/>
      <c r="AC31" s="243">
        <v>6.0999999046325684</v>
      </c>
      <c r="AD31" s="96"/>
      <c r="AE31" s="96"/>
      <c r="AF31" s="96"/>
      <c r="AG31" s="96"/>
      <c r="AH31" s="96"/>
      <c r="AI31" s="96"/>
      <c r="AJ31" s="244"/>
      <c r="AK31" s="243">
        <v>6.0999999046325684</v>
      </c>
      <c r="AL31" s="96"/>
      <c r="AM31" s="96"/>
      <c r="AN31" s="96"/>
      <c r="AO31" s="96"/>
      <c r="AP31" s="96"/>
      <c r="AQ31" s="96"/>
      <c r="AR31" s="244"/>
    </row>
    <row r="32" spans="1:44" ht="13.5" thickBot="1" x14ac:dyDescent="0.25">
      <c r="A32" s="91">
        <v>6</v>
      </c>
      <c r="B32" s="92"/>
      <c r="C32" s="92" t="s">
        <v>83</v>
      </c>
      <c r="D32" s="92"/>
      <c r="E32" s="93" t="s">
        <v>329</v>
      </c>
      <c r="F32" s="93"/>
      <c r="G32" s="93"/>
      <c r="H32" s="93"/>
      <c r="I32" s="93"/>
      <c r="J32" s="93"/>
      <c r="K32" s="93"/>
      <c r="L32" s="94"/>
      <c r="M32" s="82">
        <v>6.0999999046325684</v>
      </c>
      <c r="N32" s="83"/>
      <c r="O32" s="83"/>
      <c r="P32" s="83"/>
      <c r="Q32" s="83"/>
      <c r="R32" s="83"/>
      <c r="S32" s="83"/>
      <c r="T32" s="84"/>
      <c r="U32" s="82">
        <v>6.0999999046325684</v>
      </c>
      <c r="V32" s="83"/>
      <c r="W32" s="83"/>
      <c r="X32" s="83"/>
      <c r="Y32" s="83"/>
      <c r="Z32" s="83"/>
      <c r="AA32" s="83"/>
      <c r="AB32" s="84"/>
      <c r="AC32" s="82">
        <v>6.0999999046325684</v>
      </c>
      <c r="AD32" s="83"/>
      <c r="AE32" s="83"/>
      <c r="AF32" s="83"/>
      <c r="AG32" s="83"/>
      <c r="AH32" s="83"/>
      <c r="AI32" s="83"/>
      <c r="AJ32" s="84"/>
      <c r="AK32" s="82">
        <v>6.0999999046325684</v>
      </c>
      <c r="AL32" s="83"/>
      <c r="AM32" s="83"/>
      <c r="AN32" s="83"/>
      <c r="AO32" s="83"/>
      <c r="AP32" s="83"/>
      <c r="AQ32" s="83"/>
      <c r="AR32" s="84"/>
    </row>
    <row r="33" spans="1:44" ht="30" customHeight="1" thickBot="1" x14ac:dyDescent="0.25">
      <c r="A33" s="85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</row>
    <row r="34" spans="1:44" ht="15" customHeight="1" x14ac:dyDescent="0.2">
      <c r="A34" s="86" t="s">
        <v>3</v>
      </c>
      <c r="B34" s="87"/>
      <c r="C34" s="87"/>
      <c r="D34" s="87"/>
      <c r="E34" s="87" t="s">
        <v>38</v>
      </c>
      <c r="F34" s="87"/>
      <c r="G34" s="87" t="s">
        <v>39</v>
      </c>
      <c r="H34" s="87"/>
      <c r="I34" s="87" t="s">
        <v>40</v>
      </c>
      <c r="J34" s="87"/>
      <c r="K34" s="87" t="s">
        <v>41</v>
      </c>
      <c r="L34" s="90"/>
      <c r="M34" s="227" t="s">
        <v>11</v>
      </c>
      <c r="N34" s="73"/>
      <c r="O34" s="76" t="s">
        <v>12</v>
      </c>
      <c r="P34" s="77"/>
      <c r="Q34" s="73"/>
      <c r="R34" s="76" t="s">
        <v>13</v>
      </c>
      <c r="S34" s="77"/>
      <c r="T34" s="245"/>
      <c r="U34" s="227" t="s">
        <v>11</v>
      </c>
      <c r="V34" s="73"/>
      <c r="W34" s="76" t="s">
        <v>12</v>
      </c>
      <c r="X34" s="77"/>
      <c r="Y34" s="73"/>
      <c r="Z34" s="76" t="s">
        <v>13</v>
      </c>
      <c r="AA34" s="77"/>
      <c r="AB34" s="245"/>
      <c r="AC34" s="227" t="s">
        <v>11</v>
      </c>
      <c r="AD34" s="73"/>
      <c r="AE34" s="76" t="s">
        <v>12</v>
      </c>
      <c r="AF34" s="77"/>
      <c r="AG34" s="73"/>
      <c r="AH34" s="76" t="s">
        <v>13</v>
      </c>
      <c r="AI34" s="77"/>
      <c r="AJ34" s="245"/>
      <c r="AK34" s="227" t="s">
        <v>11</v>
      </c>
      <c r="AL34" s="73"/>
      <c r="AM34" s="76" t="s">
        <v>12</v>
      </c>
      <c r="AN34" s="77"/>
      <c r="AO34" s="73"/>
      <c r="AP34" s="76" t="s">
        <v>13</v>
      </c>
      <c r="AQ34" s="77"/>
      <c r="AR34" s="245"/>
    </row>
    <row r="35" spans="1:44" ht="15.75" customHeight="1" thickBot="1" x14ac:dyDescent="0.25">
      <c r="A35" s="88"/>
      <c r="B35" s="89"/>
      <c r="C35" s="89"/>
      <c r="D35" s="89"/>
      <c r="E35" s="15" t="s">
        <v>42</v>
      </c>
      <c r="F35" s="15" t="s">
        <v>43</v>
      </c>
      <c r="G35" s="15" t="s">
        <v>42</v>
      </c>
      <c r="H35" s="15" t="s">
        <v>43</v>
      </c>
      <c r="I35" s="15" t="s">
        <v>42</v>
      </c>
      <c r="J35" s="15" t="s">
        <v>43</v>
      </c>
      <c r="K35" s="15" t="s">
        <v>42</v>
      </c>
      <c r="L35" s="16" t="s">
        <v>43</v>
      </c>
      <c r="M35" s="74"/>
      <c r="N35" s="75"/>
      <c r="O35" s="78"/>
      <c r="P35" s="79"/>
      <c r="Q35" s="75"/>
      <c r="R35" s="78"/>
      <c r="S35" s="79"/>
      <c r="T35" s="81"/>
      <c r="U35" s="74"/>
      <c r="V35" s="75"/>
      <c r="W35" s="78"/>
      <c r="X35" s="79"/>
      <c r="Y35" s="75"/>
      <c r="Z35" s="78"/>
      <c r="AA35" s="79"/>
      <c r="AB35" s="81"/>
      <c r="AC35" s="74"/>
      <c r="AD35" s="75"/>
      <c r="AE35" s="78"/>
      <c r="AF35" s="79"/>
      <c r="AG35" s="75"/>
      <c r="AH35" s="78"/>
      <c r="AI35" s="79"/>
      <c r="AJ35" s="81"/>
      <c r="AK35" s="74"/>
      <c r="AL35" s="75"/>
      <c r="AM35" s="78"/>
      <c r="AN35" s="79"/>
      <c r="AO35" s="75"/>
      <c r="AP35" s="78"/>
      <c r="AQ35" s="79"/>
      <c r="AR35" s="81"/>
    </row>
    <row r="36" spans="1:44" x14ac:dyDescent="0.2">
      <c r="A36" s="246" t="s">
        <v>53</v>
      </c>
      <c r="B36" s="58"/>
      <c r="C36" s="58"/>
      <c r="D36" s="58"/>
      <c r="E36" s="21"/>
      <c r="F36" s="21"/>
      <c r="G36" s="21"/>
      <c r="H36" s="21"/>
      <c r="I36" s="21"/>
      <c r="J36" s="21"/>
      <c r="K36" s="21"/>
      <c r="L36" s="59"/>
      <c r="M36" s="60"/>
      <c r="N36" s="61"/>
      <c r="O36" s="62"/>
      <c r="P36" s="62"/>
      <c r="Q36" s="62"/>
      <c r="R36" s="62"/>
      <c r="S36" s="62"/>
      <c r="T36" s="63"/>
      <c r="U36" s="60"/>
      <c r="V36" s="61"/>
      <c r="W36" s="62"/>
      <c r="X36" s="62"/>
      <c r="Y36" s="62"/>
      <c r="Z36" s="62"/>
      <c r="AA36" s="62"/>
      <c r="AB36" s="63"/>
      <c r="AC36" s="60"/>
      <c r="AD36" s="61"/>
      <c r="AE36" s="62"/>
      <c r="AF36" s="62"/>
      <c r="AG36" s="62"/>
      <c r="AH36" s="62"/>
      <c r="AI36" s="62"/>
      <c r="AJ36" s="63"/>
      <c r="AK36" s="60"/>
      <c r="AL36" s="61"/>
      <c r="AM36" s="62"/>
      <c r="AN36" s="62"/>
      <c r="AO36" s="62"/>
      <c r="AP36" s="62"/>
      <c r="AQ36" s="62"/>
      <c r="AR36" s="63"/>
    </row>
    <row r="37" spans="1:44" x14ac:dyDescent="0.2">
      <c r="A37" s="48" t="s">
        <v>54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48">
        <f>M7</f>
        <v>218.17449192065126</v>
      </c>
      <c r="N37" s="54"/>
      <c r="O37" s="50">
        <f>O7</f>
        <v>1.7999999523162842</v>
      </c>
      <c r="P37" s="50"/>
      <c r="Q37" s="50"/>
      <c r="R37" s="50">
        <f>Q7</f>
        <v>1.440000057220459</v>
      </c>
      <c r="S37" s="50"/>
      <c r="T37" s="52"/>
      <c r="U37" s="248">
        <f>U7</f>
        <v>293.10815312797138</v>
      </c>
      <c r="V37" s="54"/>
      <c r="W37" s="50">
        <f>W7</f>
        <v>2.5199999809265137</v>
      </c>
      <c r="X37" s="50"/>
      <c r="Y37" s="50"/>
      <c r="Z37" s="50">
        <f>Y7</f>
        <v>1.7999999523162842</v>
      </c>
      <c r="AA37" s="50"/>
      <c r="AB37" s="52"/>
      <c r="AC37" s="248">
        <f>AC7</f>
        <v>293.10815312797138</v>
      </c>
      <c r="AD37" s="54"/>
      <c r="AE37" s="50">
        <f>AE7</f>
        <v>2.5199999809265137</v>
      </c>
      <c r="AF37" s="50"/>
      <c r="AG37" s="50"/>
      <c r="AH37" s="50">
        <f>AG7</f>
        <v>1.7999999523162842</v>
      </c>
      <c r="AI37" s="50"/>
      <c r="AJ37" s="52"/>
      <c r="AK37" s="248">
        <f>AK7</f>
        <v>350.80435490390948</v>
      </c>
      <c r="AL37" s="54"/>
      <c r="AM37" s="50">
        <f>AM7</f>
        <v>3.2400000095367432</v>
      </c>
      <c r="AN37" s="50"/>
      <c r="AO37" s="50"/>
      <c r="AP37" s="50">
        <f>AO7</f>
        <v>1.7999999523162842</v>
      </c>
      <c r="AQ37" s="50"/>
      <c r="AR37" s="52"/>
    </row>
    <row r="38" spans="1:44" x14ac:dyDescent="0.2">
      <c r="A38" s="48" t="s">
        <v>212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48" t="s">
        <v>59</v>
      </c>
      <c r="N38" s="54"/>
      <c r="O38" s="50">
        <v>0</v>
      </c>
      <c r="P38" s="50"/>
      <c r="Q38" s="50"/>
      <c r="R38" s="50">
        <v>0</v>
      </c>
      <c r="S38" s="50"/>
      <c r="T38" s="52"/>
      <c r="U38" s="248" t="s">
        <v>59</v>
      </c>
      <c r="V38" s="54"/>
      <c r="W38" s="50">
        <v>0</v>
      </c>
      <c r="X38" s="50"/>
      <c r="Y38" s="50"/>
      <c r="Z38" s="50">
        <v>0</v>
      </c>
      <c r="AA38" s="50"/>
      <c r="AB38" s="52"/>
      <c r="AC38" s="248" t="s">
        <v>59</v>
      </c>
      <c r="AD38" s="54"/>
      <c r="AE38" s="50">
        <v>0</v>
      </c>
      <c r="AF38" s="50"/>
      <c r="AG38" s="50"/>
      <c r="AH38" s="50">
        <v>0</v>
      </c>
      <c r="AI38" s="50"/>
      <c r="AJ38" s="52"/>
      <c r="AK38" s="248" t="s">
        <v>59</v>
      </c>
      <c r="AL38" s="54"/>
      <c r="AM38" s="50">
        <v>0</v>
      </c>
      <c r="AN38" s="50"/>
      <c r="AO38" s="50"/>
      <c r="AP38" s="50">
        <v>0</v>
      </c>
      <c r="AQ38" s="50"/>
      <c r="AR38" s="52"/>
    </row>
    <row r="39" spans="1:44" x14ac:dyDescent="0.2">
      <c r="A39" s="48" t="s">
        <v>330</v>
      </c>
      <c r="B39" s="49"/>
      <c r="C39" s="49"/>
      <c r="D39" s="49"/>
      <c r="E39" s="17">
        <v>48.8</v>
      </c>
      <c r="F39" s="17">
        <v>0.5</v>
      </c>
      <c r="G39" s="17">
        <v>49</v>
      </c>
      <c r="H39" s="17">
        <v>5</v>
      </c>
      <c r="I39" s="17">
        <v>49.8</v>
      </c>
      <c r="J39" s="17">
        <v>50</v>
      </c>
      <c r="K39" s="17"/>
      <c r="L39" s="247"/>
      <c r="M39" s="224">
        <f>IF(OR(M30=0,S7=0),0,ABS(1000*O39/(SQRT(3)*M30*S7)))</f>
        <v>23.271946623653278</v>
      </c>
      <c r="N39" s="220"/>
      <c r="O39" s="221">
        <v>-0.19200000166893005</v>
      </c>
      <c r="P39" s="221"/>
      <c r="Q39" s="221"/>
      <c r="R39" s="39">
        <f>-ABS(O39)*TAN(ACOS(S7))</f>
        <v>-0.15360001150767041</v>
      </c>
      <c r="S39" s="39"/>
      <c r="T39" s="40"/>
      <c r="U39" s="224">
        <f>IF(OR(U30=0,AA7=0),0,ABS(1000*W39/(SQRT(3)*U30*AA7)))</f>
        <v>39.081086852636822</v>
      </c>
      <c r="V39" s="220"/>
      <c r="W39" s="221">
        <v>-0.335999995470047</v>
      </c>
      <c r="X39" s="221"/>
      <c r="Y39" s="221"/>
      <c r="Z39" s="39">
        <f>-ABS(W39)*TAN(ACOS(AA7))</f>
        <v>-0.23999999222301305</v>
      </c>
      <c r="AA39" s="39"/>
      <c r="AB39" s="40"/>
      <c r="AC39" s="224">
        <f>IF(OR(AC30=0,AI7=0),0,ABS(1000*AE39/(SQRT(3)*AC30*AI7)))</f>
        <v>22.332050125276808</v>
      </c>
      <c r="AD39" s="220"/>
      <c r="AE39" s="221">
        <v>-0.19200000166893005</v>
      </c>
      <c r="AF39" s="221"/>
      <c r="AG39" s="221"/>
      <c r="AH39" s="39">
        <f>-ABS(AE39)*TAN(ACOS(AI7))</f>
        <v>-0.13714285573991783</v>
      </c>
      <c r="AI39" s="39"/>
      <c r="AJ39" s="40"/>
      <c r="AK39" s="224">
        <f>IF(OR(AK30=0,AQ7=0),0,ABS(1000*AM39/(SQRT(3)*AK30*AQ7)))</f>
        <v>25.98550711335184</v>
      </c>
      <c r="AL39" s="220"/>
      <c r="AM39" s="221">
        <v>-0.23999999463558197</v>
      </c>
      <c r="AN39" s="221"/>
      <c r="AO39" s="221"/>
      <c r="AP39" s="39">
        <f>-ABS(AM39)*TAN(ACOS(AQ7))</f>
        <v>-0.1333333264285155</v>
      </c>
      <c r="AQ39" s="39"/>
      <c r="AR39" s="40"/>
    </row>
    <row r="40" spans="1:44" x14ac:dyDescent="0.2">
      <c r="A40" s="48" t="s">
        <v>331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24">
        <f>IF(OR(M30=0,S7=0),0,ABS(1000*O40/(SQRT(3)*M30*S7)))</f>
        <v>95.996778467964205</v>
      </c>
      <c r="N40" s="220"/>
      <c r="O40" s="221">
        <v>-0.79199999570846558</v>
      </c>
      <c r="P40" s="221"/>
      <c r="Q40" s="221"/>
      <c r="R40" s="39">
        <f>-ABS(O40)*TAN(ACOS(S7))</f>
        <v>-0.63360003852844315</v>
      </c>
      <c r="S40" s="39"/>
      <c r="T40" s="40"/>
      <c r="U40" s="224">
        <f>IF(OR(U30=0,AA7=0),0,ABS(1000*W40/(SQRT(3)*U30*AA7)))</f>
        <v>96.306966381905639</v>
      </c>
      <c r="V40" s="220"/>
      <c r="W40" s="221">
        <v>-0.82800000905990601</v>
      </c>
      <c r="X40" s="221"/>
      <c r="Y40" s="221"/>
      <c r="Z40" s="39">
        <f>-ABS(W40)*TAN(ACOS(AA7))</f>
        <v>-0.59142856670885646</v>
      </c>
      <c r="AA40" s="39"/>
      <c r="AB40" s="40"/>
      <c r="AC40" s="224">
        <f>IF(OR(AC30=0,AI7=0),0,ABS(1000*AE40/(SQRT(3)*AC30*AI7)))</f>
        <v>104.68148127919527</v>
      </c>
      <c r="AD40" s="220"/>
      <c r="AE40" s="221">
        <v>-0.89999997615814209</v>
      </c>
      <c r="AF40" s="221"/>
      <c r="AG40" s="221"/>
      <c r="AH40" s="39">
        <f>-ABS(AE40)*TAN(ACOS(AI7))</f>
        <v>-0.64285711366303133</v>
      </c>
      <c r="AI40" s="39"/>
      <c r="AJ40" s="40"/>
      <c r="AK40" s="224">
        <f>IF(OR(AK30=0,AQ7=0),0,ABS(1000*AM40/(SQRT(3)*AK30*AQ7)))</f>
        <v>113.03696167062445</v>
      </c>
      <c r="AL40" s="220"/>
      <c r="AM40" s="221">
        <v>-1.0440000295639038</v>
      </c>
      <c r="AN40" s="221"/>
      <c r="AO40" s="221"/>
      <c r="AP40" s="39">
        <f>-ABS(AM40)*TAN(ACOS(AQ7))</f>
        <v>-0.57999999935244273</v>
      </c>
      <c r="AQ40" s="39"/>
      <c r="AR40" s="40"/>
    </row>
    <row r="41" spans="1:44" x14ac:dyDescent="0.2">
      <c r="A41" s="48" t="s">
        <v>332</v>
      </c>
      <c r="B41" s="49"/>
      <c r="C41" s="49"/>
      <c r="D41" s="49"/>
      <c r="E41" s="17">
        <v>48.8</v>
      </c>
      <c r="F41" s="17">
        <v>0.5</v>
      </c>
      <c r="G41" s="17">
        <v>49</v>
      </c>
      <c r="H41" s="17">
        <v>5</v>
      </c>
      <c r="I41" s="17">
        <v>49.8</v>
      </c>
      <c r="J41" s="17">
        <v>50</v>
      </c>
      <c r="K41" s="17"/>
      <c r="L41" s="247"/>
      <c r="M41" s="224">
        <f>IF(OR(M30=0,S7=0),0,ABS(1000*O41/(SQRT(3)*M30*S7)))</f>
        <v>0</v>
      </c>
      <c r="N41" s="220"/>
      <c r="O41" s="221">
        <v>0</v>
      </c>
      <c r="P41" s="221"/>
      <c r="Q41" s="221"/>
      <c r="R41" s="39">
        <f>-ABS(O41)*TAN(ACOS(S7))</f>
        <v>0</v>
      </c>
      <c r="S41" s="39"/>
      <c r="T41" s="40"/>
      <c r="U41" s="224">
        <f>IF(OR(U30=0,AA7=0),0,ABS(1000*W41/(SQRT(3)*U30*AA7)))</f>
        <v>0</v>
      </c>
      <c r="V41" s="220"/>
      <c r="W41" s="221">
        <v>0</v>
      </c>
      <c r="X41" s="221"/>
      <c r="Y41" s="221"/>
      <c r="Z41" s="39">
        <f>-ABS(W41)*TAN(ACOS(AA7))</f>
        <v>0</v>
      </c>
      <c r="AA41" s="39"/>
      <c r="AB41" s="40"/>
      <c r="AC41" s="224">
        <f>IF(OR(AC30=0,AI7=0),0,ABS(1000*AE41/(SQRT(3)*AC30*AI7)))</f>
        <v>0</v>
      </c>
      <c r="AD41" s="220"/>
      <c r="AE41" s="221">
        <v>0</v>
      </c>
      <c r="AF41" s="221"/>
      <c r="AG41" s="221"/>
      <c r="AH41" s="39">
        <f>-ABS(AE41)*TAN(ACOS(AI7))</f>
        <v>0</v>
      </c>
      <c r="AI41" s="39"/>
      <c r="AJ41" s="40"/>
      <c r="AK41" s="224">
        <f>IF(OR(AK30=0,AQ7=0),0,ABS(1000*AM41/(SQRT(3)*AK30*AQ7)))</f>
        <v>0</v>
      </c>
      <c r="AL41" s="220"/>
      <c r="AM41" s="221">
        <v>0</v>
      </c>
      <c r="AN41" s="221"/>
      <c r="AO41" s="221"/>
      <c r="AP41" s="39">
        <f>-ABS(AM41)*TAN(ACOS(AQ7))</f>
        <v>0</v>
      </c>
      <c r="AQ41" s="39"/>
      <c r="AR41" s="40"/>
    </row>
    <row r="42" spans="1:44" x14ac:dyDescent="0.2">
      <c r="A42" s="48" t="s">
        <v>333</v>
      </c>
      <c r="B42" s="49"/>
      <c r="C42" s="49"/>
      <c r="D42" s="49"/>
      <c r="E42" s="17">
        <v>48.8</v>
      </c>
      <c r="F42" s="17">
        <v>0.5</v>
      </c>
      <c r="G42" s="17">
        <v>49</v>
      </c>
      <c r="H42" s="17">
        <v>5</v>
      </c>
      <c r="I42" s="17">
        <v>49.8</v>
      </c>
      <c r="J42" s="17">
        <v>50</v>
      </c>
      <c r="K42" s="17"/>
      <c r="L42" s="247"/>
      <c r="M42" s="224">
        <f>IF(OR(M30=0,S7=0),0,ABS(1000*O42/(SQRT(3)*M30*S7)))</f>
        <v>11.635973311826639</v>
      </c>
      <c r="N42" s="220"/>
      <c r="O42" s="221">
        <v>-9.6000000834465027E-2</v>
      </c>
      <c r="P42" s="221"/>
      <c r="Q42" s="221"/>
      <c r="R42" s="39">
        <f>-ABS(O42)*TAN(ACOS(S7))</f>
        <v>-7.6800005753835207E-2</v>
      </c>
      <c r="S42" s="39"/>
      <c r="T42" s="40"/>
      <c r="U42" s="224">
        <f>IF(OR(U30=0,AA7=0),0,ABS(1000*W42/(SQRT(3)*U30*AA7)))</f>
        <v>66.996146909440057</v>
      </c>
      <c r="V42" s="220"/>
      <c r="W42" s="221">
        <v>-0.57599997520446777</v>
      </c>
      <c r="X42" s="221"/>
      <c r="Y42" s="221"/>
      <c r="Z42" s="39">
        <f>-ABS(W42)*TAN(ACOS(AA7))</f>
        <v>-0.41142854593238076</v>
      </c>
      <c r="AA42" s="39"/>
      <c r="AB42" s="40"/>
      <c r="AC42" s="224">
        <f>IF(OR(AC30=0,AI7=0),0,ABS(1000*AE42/(SQRT(3)*AC30*AI7)))</f>
        <v>72.579163773747226</v>
      </c>
      <c r="AD42" s="220"/>
      <c r="AE42" s="221">
        <v>-0.62400001287460327</v>
      </c>
      <c r="AF42" s="221"/>
      <c r="AG42" s="221"/>
      <c r="AH42" s="39">
        <f>-ABS(AE42)*TAN(ACOS(AI7))</f>
        <v>-0.44571428647657618</v>
      </c>
      <c r="AI42" s="39"/>
      <c r="AJ42" s="40"/>
      <c r="AK42" s="224">
        <f>IF(OR(AK30=0,AQ7=0),0,ABS(1000*AM42/(SQRT(3)*AK30*AQ7)))</f>
        <v>67.562321398821567</v>
      </c>
      <c r="AL42" s="220"/>
      <c r="AM42" s="221">
        <v>-0.62400001287460327</v>
      </c>
      <c r="AN42" s="221"/>
      <c r="AO42" s="221"/>
      <c r="AP42" s="39">
        <f>-ABS(AM42)*TAN(ACOS(AQ7))</f>
        <v>-0.34666666361530102</v>
      </c>
      <c r="AQ42" s="39"/>
      <c r="AR42" s="40"/>
    </row>
    <row r="43" spans="1:44" x14ac:dyDescent="0.2">
      <c r="A43" s="48" t="s">
        <v>334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24">
        <f>IF(OR(M30=0,S7=0),0,ABS(1000*O43/(SQRT(3)*M30*S7)))</f>
        <v>0.24241612007003807</v>
      </c>
      <c r="N43" s="220"/>
      <c r="O43" s="221">
        <v>-2.0000000949949026E-3</v>
      </c>
      <c r="P43" s="221"/>
      <c r="Q43" s="221"/>
      <c r="R43" s="39">
        <f>-ABS(O43)*TAN(ACOS(S7))</f>
        <v>-1.6000001819597427E-3</v>
      </c>
      <c r="S43" s="39"/>
      <c r="T43" s="40"/>
      <c r="U43" s="224">
        <f>IF(OR(U30=0,AA7=0),0,ABS(1000*W43/(SQRT(3)*U30*AA7)))</f>
        <v>0.23262553116535836</v>
      </c>
      <c r="V43" s="220"/>
      <c r="W43" s="221">
        <v>-2.0000000949949026E-3</v>
      </c>
      <c r="X43" s="221"/>
      <c r="Y43" s="221"/>
      <c r="Z43" s="39">
        <f>-ABS(W43)*TAN(ACOS(AA7))</f>
        <v>-1.4285714693933441E-3</v>
      </c>
      <c r="AA43" s="39"/>
      <c r="AB43" s="40"/>
      <c r="AC43" s="224">
        <f>IF(OR(AC30=0,AI7=0),0,ABS(1000*AE43/(SQRT(3)*AC30*AI7)))</f>
        <v>0.46525106233071672</v>
      </c>
      <c r="AD43" s="220"/>
      <c r="AE43" s="221">
        <v>-4.0000001899898052E-3</v>
      </c>
      <c r="AF43" s="221"/>
      <c r="AG43" s="221"/>
      <c r="AH43" s="39">
        <f>-ABS(AE43)*TAN(ACOS(AI7))</f>
        <v>-2.8571429387866882E-3</v>
      </c>
      <c r="AI43" s="39"/>
      <c r="AJ43" s="40"/>
      <c r="AK43" s="224">
        <f>IF(OR(AK30=0,AQ7=0),0,ABS(1000*AM43/(SQRT(3)*AK30*AQ7)))</f>
        <v>0.64963769800120419</v>
      </c>
      <c r="AL43" s="220"/>
      <c r="AM43" s="221">
        <v>-6.0000000521540642E-3</v>
      </c>
      <c r="AN43" s="221"/>
      <c r="AO43" s="221"/>
      <c r="AP43" s="39">
        <f>-ABS(AM43)*TAN(ACOS(AQ7))</f>
        <v>-3.3333332641931703E-3</v>
      </c>
      <c r="AQ43" s="39"/>
      <c r="AR43" s="40"/>
    </row>
    <row r="44" spans="1:44" x14ac:dyDescent="0.2">
      <c r="A44" s="48" t="s">
        <v>335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24">
        <f>IF(OR(M30=0,S7=0),0,ABS(1000*O44/(SQRT(3)*M30*S7)))</f>
        <v>0</v>
      </c>
      <c r="N44" s="220"/>
      <c r="O44" s="221">
        <v>0</v>
      </c>
      <c r="P44" s="221"/>
      <c r="Q44" s="221"/>
      <c r="R44" s="39">
        <f>-ABS(O44)*TAN(ACOS(S7))</f>
        <v>0</v>
      </c>
      <c r="S44" s="39"/>
      <c r="T44" s="40"/>
      <c r="U44" s="224">
        <f>IF(OR(U30=0,AA7=0),0,ABS(1000*W44/(SQRT(3)*U30*AA7)))</f>
        <v>0</v>
      </c>
      <c r="V44" s="220"/>
      <c r="W44" s="221">
        <v>0</v>
      </c>
      <c r="X44" s="221"/>
      <c r="Y44" s="221"/>
      <c r="Z44" s="39">
        <f>-ABS(W44)*TAN(ACOS(AA7))</f>
        <v>0</v>
      </c>
      <c r="AA44" s="39"/>
      <c r="AB44" s="40"/>
      <c r="AC44" s="224">
        <f>IF(OR(AC30=0,AI7=0),0,ABS(1000*AE44/(SQRT(3)*AC30*AI7)))</f>
        <v>0</v>
      </c>
      <c r="AD44" s="220"/>
      <c r="AE44" s="221">
        <v>0</v>
      </c>
      <c r="AF44" s="221"/>
      <c r="AG44" s="221"/>
      <c r="AH44" s="39">
        <f>-ABS(AE44)*TAN(ACOS(AI7))</f>
        <v>0</v>
      </c>
      <c r="AI44" s="39"/>
      <c r="AJ44" s="40"/>
      <c r="AK44" s="224">
        <f>IF(OR(AK30=0,AQ7=0),0,ABS(1000*AM44/(SQRT(3)*AK30*AQ7)))</f>
        <v>0</v>
      </c>
      <c r="AL44" s="220"/>
      <c r="AM44" s="221">
        <v>0</v>
      </c>
      <c r="AN44" s="221"/>
      <c r="AO44" s="221"/>
      <c r="AP44" s="39">
        <f>-ABS(AM44)*TAN(ACOS(AQ7))</f>
        <v>0</v>
      </c>
      <c r="AQ44" s="39"/>
      <c r="AR44" s="40"/>
    </row>
    <row r="45" spans="1:44" x14ac:dyDescent="0.2">
      <c r="A45" s="48" t="s">
        <v>336</v>
      </c>
      <c r="B45" s="49"/>
      <c r="C45" s="49"/>
      <c r="D45" s="49"/>
      <c r="E45" s="17">
        <v>48.8</v>
      </c>
      <c r="F45" s="17">
        <v>0.5</v>
      </c>
      <c r="G45" s="17">
        <v>49</v>
      </c>
      <c r="H45" s="17">
        <v>5</v>
      </c>
      <c r="I45" s="17">
        <v>49.8</v>
      </c>
      <c r="J45" s="17">
        <v>50</v>
      </c>
      <c r="K45" s="17"/>
      <c r="L45" s="247"/>
      <c r="M45" s="224">
        <f>IF(OR(M30=0,S7=0),0,ABS(1000*O45/(SQRT(3)*M30*S7)))</f>
        <v>0</v>
      </c>
      <c r="N45" s="220"/>
      <c r="O45" s="221">
        <v>0</v>
      </c>
      <c r="P45" s="221"/>
      <c r="Q45" s="221"/>
      <c r="R45" s="39">
        <f>-ABS(O45)*TAN(ACOS(S7))</f>
        <v>0</v>
      </c>
      <c r="S45" s="39"/>
      <c r="T45" s="40"/>
      <c r="U45" s="224">
        <f>IF(OR(U30=0,AA7=0),0,ABS(1000*W45/(SQRT(3)*U30*AA7)))</f>
        <v>0</v>
      </c>
      <c r="V45" s="220"/>
      <c r="W45" s="221">
        <v>0</v>
      </c>
      <c r="X45" s="221"/>
      <c r="Y45" s="221"/>
      <c r="Z45" s="39">
        <f>-ABS(W45)*TAN(ACOS(AA7))</f>
        <v>0</v>
      </c>
      <c r="AA45" s="39"/>
      <c r="AB45" s="40"/>
      <c r="AC45" s="224">
        <f>IF(OR(AC30=0,AI7=0),0,ABS(1000*AE45/(SQRT(3)*AC30*AI7)))</f>
        <v>0</v>
      </c>
      <c r="AD45" s="220"/>
      <c r="AE45" s="221">
        <v>0</v>
      </c>
      <c r="AF45" s="221"/>
      <c r="AG45" s="221"/>
      <c r="AH45" s="39">
        <f>-ABS(AE45)*TAN(ACOS(AI7))</f>
        <v>0</v>
      </c>
      <c r="AI45" s="39"/>
      <c r="AJ45" s="40"/>
      <c r="AK45" s="224">
        <f>IF(OR(AK30=0,AQ7=0),0,ABS(1000*AM45/(SQRT(3)*AK30*AQ7)))</f>
        <v>0</v>
      </c>
      <c r="AL45" s="220"/>
      <c r="AM45" s="221">
        <v>0</v>
      </c>
      <c r="AN45" s="221"/>
      <c r="AO45" s="221"/>
      <c r="AP45" s="39">
        <f>-ABS(AM45)*TAN(ACOS(AQ7))</f>
        <v>0</v>
      </c>
      <c r="AQ45" s="39"/>
      <c r="AR45" s="40"/>
    </row>
    <row r="46" spans="1:44" x14ac:dyDescent="0.2">
      <c r="A46" s="48" t="s">
        <v>337</v>
      </c>
      <c r="B46" s="49"/>
      <c r="C46" s="49"/>
      <c r="D46" s="49"/>
      <c r="E46" s="17">
        <v>48.8</v>
      </c>
      <c r="F46" s="17">
        <v>0.5</v>
      </c>
      <c r="G46" s="17">
        <v>49</v>
      </c>
      <c r="H46" s="17">
        <v>5</v>
      </c>
      <c r="I46" s="17">
        <v>49.8</v>
      </c>
      <c r="J46" s="17">
        <v>50</v>
      </c>
      <c r="K46" s="17"/>
      <c r="L46" s="247"/>
      <c r="M46" s="224">
        <f>IF(OR(M30=0,S7=0),0,ABS(1000*O46/(SQRT(3)*M30*S7)))</f>
        <v>11.635973311826639</v>
      </c>
      <c r="N46" s="220"/>
      <c r="O46" s="221">
        <v>-9.6000000834465027E-2</v>
      </c>
      <c r="P46" s="221"/>
      <c r="Q46" s="221"/>
      <c r="R46" s="39">
        <f>-ABS(O46)*TAN(ACOS(S7))</f>
        <v>-7.6800005753835207E-2</v>
      </c>
      <c r="S46" s="39"/>
      <c r="T46" s="40"/>
      <c r="U46" s="224">
        <f>IF(OR(U30=0,AA7=0),0,ABS(1000*W46/(SQRT(3)*U30*AA7)))</f>
        <v>5.5830125313192021</v>
      </c>
      <c r="V46" s="220"/>
      <c r="W46" s="221">
        <v>-4.8000000417232513E-2</v>
      </c>
      <c r="X46" s="221"/>
      <c r="Y46" s="221"/>
      <c r="Z46" s="39">
        <f>-ABS(W46)*TAN(ACOS(AA7))</f>
        <v>-3.4285713934979457E-2</v>
      </c>
      <c r="AA46" s="39"/>
      <c r="AB46" s="40"/>
      <c r="AC46" s="224">
        <f>IF(OR(AC30=0,AI7=0),0,ABS(1000*AE46/(SQRT(3)*AC30*AI7)))</f>
        <v>5.5830125313192021</v>
      </c>
      <c r="AD46" s="220"/>
      <c r="AE46" s="221">
        <v>-4.8000000417232513E-2</v>
      </c>
      <c r="AF46" s="221"/>
      <c r="AG46" s="221"/>
      <c r="AH46" s="39">
        <f>-ABS(AE46)*TAN(ACOS(AI7))</f>
        <v>-3.4285713934979457E-2</v>
      </c>
      <c r="AI46" s="39"/>
      <c r="AJ46" s="40"/>
      <c r="AK46" s="224">
        <f>IF(OR(AK30=0,AQ7=0),0,ABS(1000*AM46/(SQRT(3)*AK30*AQ7)))</f>
        <v>5.1971015840096335</v>
      </c>
      <c r="AL46" s="220"/>
      <c r="AM46" s="221">
        <v>-4.8000000417232513E-2</v>
      </c>
      <c r="AN46" s="221"/>
      <c r="AO46" s="221"/>
      <c r="AP46" s="39">
        <f>-ABS(AM46)*TAN(ACOS(AQ7))</f>
        <v>-2.6666666113545363E-2</v>
      </c>
      <c r="AQ46" s="39"/>
      <c r="AR46" s="40"/>
    </row>
    <row r="47" spans="1:44" x14ac:dyDescent="0.2">
      <c r="A47" s="48" t="s">
        <v>338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24">
        <f>IF(OR(M30=0,S7=0),0,ABS(1000*O47/(SQRT(3)*M30*S7)))</f>
        <v>10.908725318488866</v>
      </c>
      <c r="N47" s="220"/>
      <c r="O47" s="221">
        <v>-9.0000003576278687E-2</v>
      </c>
      <c r="P47" s="221"/>
      <c r="Q47" s="221"/>
      <c r="R47" s="39">
        <f>-ABS(O47)*TAN(ACOS(S7))</f>
        <v>-7.2000007629394847E-2</v>
      </c>
      <c r="S47" s="39"/>
      <c r="T47" s="40"/>
      <c r="U47" s="224">
        <f>IF(OR(U30=0,AA7=0),0,ABS(1000*W47/(SQRT(3)*U30*AA7)))</f>
        <v>10.468148821197602</v>
      </c>
      <c r="V47" s="220"/>
      <c r="W47" s="221">
        <v>-9.0000003576278687E-2</v>
      </c>
      <c r="X47" s="221"/>
      <c r="Y47" s="221"/>
      <c r="Z47" s="39">
        <f>-ABS(W47)*TAN(ACOS(AA7))</f>
        <v>-6.4285715623777676E-2</v>
      </c>
      <c r="AA47" s="39"/>
      <c r="AB47" s="40"/>
      <c r="AC47" s="224">
        <f>IF(OR(AC30=0,AI7=0),0,ABS(1000*AE47/(SQRT(3)*AC30*AI7)))</f>
        <v>10.468148821197602</v>
      </c>
      <c r="AD47" s="220"/>
      <c r="AE47" s="221">
        <v>-9.0000003576278687E-2</v>
      </c>
      <c r="AF47" s="221"/>
      <c r="AG47" s="221"/>
      <c r="AH47" s="39">
        <f>-ABS(AE47)*TAN(ACOS(AI7))</f>
        <v>-6.4285715623777676E-2</v>
      </c>
      <c r="AI47" s="39"/>
      <c r="AJ47" s="40"/>
      <c r="AK47" s="224">
        <f>IF(OR(AK30=0,AQ7=0),0,ABS(1000*AM47/(SQRT(3)*AK30*AQ7)))</f>
        <v>9.744565772529187</v>
      </c>
      <c r="AL47" s="220"/>
      <c r="AM47" s="221">
        <v>-9.0000003576278687E-2</v>
      </c>
      <c r="AN47" s="221"/>
      <c r="AO47" s="221"/>
      <c r="AP47" s="39">
        <f>-ABS(AM47)*TAN(ACOS(AQ7))</f>
        <v>-5.0000000515101797E-2</v>
      </c>
      <c r="AQ47" s="39"/>
      <c r="AR47" s="40"/>
    </row>
    <row r="48" spans="1:44" x14ac:dyDescent="0.2">
      <c r="A48" s="48" t="s">
        <v>339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24">
        <f>IF(OR(M30=0,S7=0),0,ABS(1000*O48/(SQRT(3)*M30*S7)))</f>
        <v>23.999194616991051</v>
      </c>
      <c r="N48" s="220"/>
      <c r="O48" s="221">
        <v>-0.19799999892711639</v>
      </c>
      <c r="P48" s="221"/>
      <c r="Q48" s="221"/>
      <c r="R48" s="39">
        <f>-ABS(O48)*TAN(ACOS(S7))</f>
        <v>-0.15840000963211079</v>
      </c>
      <c r="S48" s="39"/>
      <c r="T48" s="40"/>
      <c r="U48" s="224">
        <f>IF(OR(U30=0,AA7=0),0,ABS(1000*W48/(SQRT(3)*U30*AA7)))</f>
        <v>23.029926366717614</v>
      </c>
      <c r="V48" s="220"/>
      <c r="W48" s="221">
        <v>-0.19799999892711639</v>
      </c>
      <c r="X48" s="221"/>
      <c r="Y48" s="221"/>
      <c r="Z48" s="39">
        <f>-ABS(W48)*TAN(ACOS(AA7))</f>
        <v>-0.14142856798609907</v>
      </c>
      <c r="AA48" s="39"/>
      <c r="AB48" s="40"/>
      <c r="AC48" s="224">
        <f>IF(OR(AC30=0,AI7=0),0,ABS(1000*AE48/(SQRT(3)*AC30*AI7)))</f>
        <v>27.217185548557616</v>
      </c>
      <c r="AD48" s="220"/>
      <c r="AE48" s="221">
        <v>-0.23399999737739563</v>
      </c>
      <c r="AF48" s="221"/>
      <c r="AG48" s="221"/>
      <c r="AH48" s="39">
        <f>-ABS(AE48)*TAN(ACOS(AI7))</f>
        <v>-0.16714285210687288</v>
      </c>
      <c r="AI48" s="39"/>
      <c r="AJ48" s="40"/>
      <c r="AK48" s="224">
        <f>IF(OR(AK30=0,AQ7=0),0,ABS(1000*AM48/(SQRT(3)*AK30*AQ7)))</f>
        <v>27.284783517724662</v>
      </c>
      <c r="AL48" s="220"/>
      <c r="AM48" s="221">
        <v>-0.25200000405311584</v>
      </c>
      <c r="AN48" s="221"/>
      <c r="AO48" s="221"/>
      <c r="AP48" s="39">
        <f>-ABS(AM48)*TAN(ACOS(AQ7))</f>
        <v>-0.13999999813091599</v>
      </c>
      <c r="AQ48" s="39"/>
      <c r="AR48" s="40"/>
    </row>
    <row r="49" spans="1:44" x14ac:dyDescent="0.2">
      <c r="A49" s="48" t="s">
        <v>340</v>
      </c>
      <c r="B49" s="49"/>
      <c r="C49" s="49"/>
      <c r="D49" s="49"/>
      <c r="E49" s="17">
        <v>48.8</v>
      </c>
      <c r="F49" s="17">
        <v>0.5</v>
      </c>
      <c r="G49" s="17">
        <v>49</v>
      </c>
      <c r="H49" s="17">
        <v>5</v>
      </c>
      <c r="I49" s="17">
        <v>49.8</v>
      </c>
      <c r="J49" s="17">
        <v>50</v>
      </c>
      <c r="K49" s="17"/>
      <c r="L49" s="247"/>
      <c r="M49" s="224">
        <f>IF(OR(M30=0,S7=0),0,ABS(1000*O49/(SQRT(3)*M30*S7)))</f>
        <v>58.179864752992437</v>
      </c>
      <c r="N49" s="220"/>
      <c r="O49" s="221">
        <v>-0.47999998927116394</v>
      </c>
      <c r="P49" s="221"/>
      <c r="Q49" s="221"/>
      <c r="R49" s="39">
        <f>-ABS(O49)*TAN(ACOS(S7))</f>
        <v>-0.38400001684824631</v>
      </c>
      <c r="S49" s="39"/>
      <c r="T49" s="40"/>
      <c r="U49" s="224">
        <f>IF(OR(U30=0,AA7=0),0,ABS(1000*W49/(SQRT(3)*U30*AA7)))</f>
        <v>66.996146909440057</v>
      </c>
      <c r="V49" s="220"/>
      <c r="W49" s="221">
        <v>-0.57599997520446777</v>
      </c>
      <c r="X49" s="221"/>
      <c r="Y49" s="221"/>
      <c r="Z49" s="39">
        <f>-ABS(W49)*TAN(ACOS(AA7))</f>
        <v>-0.41142854593238076</v>
      </c>
      <c r="AA49" s="39"/>
      <c r="AB49" s="40"/>
      <c r="AC49" s="224">
        <f>IF(OR(AC30=0,AI7=0),0,ABS(1000*AE49/(SQRT(3)*AC30*AI7)))</f>
        <v>55.830123579996837</v>
      </c>
      <c r="AD49" s="220"/>
      <c r="AE49" s="221">
        <v>-0.47999998927116394</v>
      </c>
      <c r="AF49" s="221"/>
      <c r="AG49" s="221"/>
      <c r="AH49" s="39">
        <f>-ABS(AE49)*TAN(ACOS(AI7))</f>
        <v>-0.34285712870610824</v>
      </c>
      <c r="AI49" s="39"/>
      <c r="AJ49" s="40"/>
      <c r="AK49" s="224">
        <f>IF(OR(AK30=0,AQ7=0),0,ABS(1000*AM49/(SQRT(3)*AK30*AQ7)))</f>
        <v>46.773915062783033</v>
      </c>
      <c r="AL49" s="220"/>
      <c r="AM49" s="221">
        <v>-0.43200001120567322</v>
      </c>
      <c r="AN49" s="221"/>
      <c r="AO49" s="221"/>
      <c r="AP49" s="39">
        <f>-ABS(AM49)*TAN(ACOS(AQ7))</f>
        <v>-0.23999999916111958</v>
      </c>
      <c r="AQ49" s="39"/>
      <c r="AR49" s="40"/>
    </row>
    <row r="50" spans="1:44" x14ac:dyDescent="0.2">
      <c r="A50" s="48" t="s">
        <v>341</v>
      </c>
      <c r="B50" s="49"/>
      <c r="C50" s="49"/>
      <c r="D50" s="49"/>
      <c r="E50" s="17">
        <v>48.8</v>
      </c>
      <c r="F50" s="17">
        <v>0.5</v>
      </c>
      <c r="G50" s="17">
        <v>49</v>
      </c>
      <c r="H50" s="17">
        <v>5</v>
      </c>
      <c r="I50" s="17">
        <v>49.8</v>
      </c>
      <c r="J50" s="17">
        <v>50</v>
      </c>
      <c r="K50" s="17"/>
      <c r="L50" s="247"/>
      <c r="M50" s="224">
        <f>IF(OR(M30=0,S7=0),0,ABS(1000*O50/(SQRT(3)*M30*S7)))</f>
        <v>0</v>
      </c>
      <c r="N50" s="220"/>
      <c r="O50" s="221">
        <v>0</v>
      </c>
      <c r="P50" s="221"/>
      <c r="Q50" s="221"/>
      <c r="R50" s="39">
        <f>-ABS(O50)*TAN(ACOS(S7))</f>
        <v>0</v>
      </c>
      <c r="S50" s="39"/>
      <c r="T50" s="40"/>
      <c r="U50" s="224">
        <f>IF(OR(U30=0,AA7=0),0,ABS(1000*W50/(SQRT(3)*U30*AA7)))</f>
        <v>0</v>
      </c>
      <c r="V50" s="220"/>
      <c r="W50" s="221">
        <v>0</v>
      </c>
      <c r="X50" s="221"/>
      <c r="Y50" s="221"/>
      <c r="Z50" s="39">
        <f>-ABS(W50)*TAN(ACOS(AA7))</f>
        <v>0</v>
      </c>
      <c r="AA50" s="39"/>
      <c r="AB50" s="40"/>
      <c r="AC50" s="224">
        <f>IF(OR(AC30=0,AI7=0),0,ABS(1000*AE50/(SQRT(3)*AC30*AI7)))</f>
        <v>0</v>
      </c>
      <c r="AD50" s="220"/>
      <c r="AE50" s="221">
        <v>0</v>
      </c>
      <c r="AF50" s="221"/>
      <c r="AG50" s="221"/>
      <c r="AH50" s="39">
        <f>-ABS(AE50)*TAN(ACOS(AI7))</f>
        <v>0</v>
      </c>
      <c r="AI50" s="39"/>
      <c r="AJ50" s="40"/>
      <c r="AK50" s="224">
        <f>IF(OR(AK30=0,AQ7=0),0,ABS(1000*AM50/(SQRT(3)*AK30*AQ7)))</f>
        <v>0</v>
      </c>
      <c r="AL50" s="220"/>
      <c r="AM50" s="221">
        <v>0</v>
      </c>
      <c r="AN50" s="221"/>
      <c r="AO50" s="221"/>
      <c r="AP50" s="39">
        <f>-ABS(AM50)*TAN(ACOS(AQ7))</f>
        <v>0</v>
      </c>
      <c r="AQ50" s="39"/>
      <c r="AR50" s="40"/>
    </row>
    <row r="51" spans="1:44" ht="13.5" thickBot="1" x14ac:dyDescent="0.25">
      <c r="A51" s="68" t="s">
        <v>65</v>
      </c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249"/>
      <c r="M51" s="231"/>
      <c r="N51" s="67"/>
      <c r="O51" s="55">
        <f>SUM(O37:Q50)</f>
        <v>-0.14600003859959543</v>
      </c>
      <c r="P51" s="55"/>
      <c r="Q51" s="55"/>
      <c r="R51" s="55">
        <f>SUM(R37:T50)</f>
        <v>-0.11680003861503657</v>
      </c>
      <c r="S51" s="55"/>
      <c r="T51" s="56"/>
      <c r="U51" s="231"/>
      <c r="V51" s="67"/>
      <c r="W51" s="55">
        <f>SUM(W37:Y50)</f>
        <v>-0.13399997702799737</v>
      </c>
      <c r="X51" s="55"/>
      <c r="Y51" s="55"/>
      <c r="Z51" s="55">
        <f>SUM(Z37:AB50)</f>
        <v>-9.571426749459655E-2</v>
      </c>
      <c r="AA51" s="55"/>
      <c r="AB51" s="56"/>
      <c r="AC51" s="231"/>
      <c r="AD51" s="67"/>
      <c r="AE51" s="55">
        <f>SUM(AE37:AG50)</f>
        <v>-5.2000000607222319E-2</v>
      </c>
      <c r="AF51" s="55"/>
      <c r="AG51" s="55"/>
      <c r="AH51" s="55">
        <f>SUM(AH37:AJ50)</f>
        <v>-3.7142856873766117E-2</v>
      </c>
      <c r="AI51" s="55"/>
      <c r="AJ51" s="56"/>
      <c r="AK51" s="231"/>
      <c r="AL51" s="67"/>
      <c r="AM51" s="55">
        <f>SUM(AM37:AO50)</f>
        <v>0.50399995315819979</v>
      </c>
      <c r="AN51" s="55"/>
      <c r="AO51" s="55"/>
      <c r="AP51" s="55">
        <f>SUM(AP37:AR50)</f>
        <v>0.27999996573514896</v>
      </c>
      <c r="AQ51" s="55"/>
      <c r="AR51" s="56"/>
    </row>
    <row r="52" spans="1:44" x14ac:dyDescent="0.2">
      <c r="A52" s="246" t="s">
        <v>66</v>
      </c>
      <c r="B52" s="58"/>
      <c r="C52" s="58"/>
      <c r="D52" s="58"/>
      <c r="E52" s="21"/>
      <c r="F52" s="21"/>
      <c r="G52" s="21"/>
      <c r="H52" s="21"/>
      <c r="I52" s="21"/>
      <c r="J52" s="21"/>
      <c r="K52" s="21"/>
      <c r="L52" s="59"/>
      <c r="M52" s="60"/>
      <c r="N52" s="61"/>
      <c r="O52" s="62"/>
      <c r="P52" s="62"/>
      <c r="Q52" s="62"/>
      <c r="R52" s="62"/>
      <c r="S52" s="62"/>
      <c r="T52" s="63"/>
      <c r="U52" s="60"/>
      <c r="V52" s="61"/>
      <c r="W52" s="62"/>
      <c r="X52" s="62"/>
      <c r="Y52" s="62"/>
      <c r="Z52" s="62"/>
      <c r="AA52" s="62"/>
      <c r="AB52" s="63"/>
      <c r="AC52" s="60"/>
      <c r="AD52" s="61"/>
      <c r="AE52" s="62"/>
      <c r="AF52" s="62"/>
      <c r="AG52" s="62"/>
      <c r="AH52" s="62"/>
      <c r="AI52" s="62"/>
      <c r="AJ52" s="63"/>
      <c r="AK52" s="60"/>
      <c r="AL52" s="61"/>
      <c r="AM52" s="62"/>
      <c r="AN52" s="62"/>
      <c r="AO52" s="62"/>
      <c r="AP52" s="62"/>
      <c r="AQ52" s="62"/>
      <c r="AR52" s="63"/>
    </row>
    <row r="53" spans="1:44" x14ac:dyDescent="0.2">
      <c r="A53" s="48" t="s">
        <v>67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48">
        <f>M10</f>
        <v>454.59225481047849</v>
      </c>
      <c r="N53" s="54"/>
      <c r="O53" s="50">
        <f>O10</f>
        <v>4.679999828338623</v>
      </c>
      <c r="P53" s="50"/>
      <c r="Q53" s="50"/>
      <c r="R53" s="50">
        <f>Q10</f>
        <v>1.0800000429153442</v>
      </c>
      <c r="S53" s="50"/>
      <c r="T53" s="52"/>
      <c r="U53" s="248">
        <f>U10</f>
        <v>561.94849762362151</v>
      </c>
      <c r="V53" s="54"/>
      <c r="W53" s="50">
        <f>W10</f>
        <v>5.7600002288818359</v>
      </c>
      <c r="X53" s="50"/>
      <c r="Y53" s="50"/>
      <c r="Z53" s="50">
        <f>Y10</f>
        <v>1.440000057220459</v>
      </c>
      <c r="AA53" s="50"/>
      <c r="AB53" s="52"/>
      <c r="AC53" s="248">
        <f>AC10</f>
        <v>621.77629922291658</v>
      </c>
      <c r="AD53" s="54"/>
      <c r="AE53" s="50">
        <f>AE10</f>
        <v>6.4800000190734863</v>
      </c>
      <c r="AF53" s="50"/>
      <c r="AG53" s="50"/>
      <c r="AH53" s="50">
        <f>AG10</f>
        <v>1.0800000429153442</v>
      </c>
      <c r="AI53" s="50"/>
      <c r="AJ53" s="52"/>
      <c r="AK53" s="248">
        <f>AK10</f>
        <v>768.72488425937695</v>
      </c>
      <c r="AL53" s="54"/>
      <c r="AM53" s="50">
        <f>AM10</f>
        <v>7.9200000762939453</v>
      </c>
      <c r="AN53" s="50"/>
      <c r="AO53" s="50"/>
      <c r="AP53" s="50">
        <f>AO10</f>
        <v>1.7999999523162842</v>
      </c>
      <c r="AQ53" s="50"/>
      <c r="AR53" s="52"/>
    </row>
    <row r="54" spans="1:44" x14ac:dyDescent="0.2">
      <c r="A54" s="48" t="s">
        <v>216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48" t="s">
        <v>59</v>
      </c>
      <c r="N54" s="54"/>
      <c r="O54" s="50">
        <v>0</v>
      </c>
      <c r="P54" s="50"/>
      <c r="Q54" s="50"/>
      <c r="R54" s="50">
        <v>0</v>
      </c>
      <c r="S54" s="50"/>
      <c r="T54" s="52"/>
      <c r="U54" s="248" t="s">
        <v>59</v>
      </c>
      <c r="V54" s="54"/>
      <c r="W54" s="50">
        <v>0</v>
      </c>
      <c r="X54" s="50"/>
      <c r="Y54" s="50"/>
      <c r="Z54" s="50">
        <v>0</v>
      </c>
      <c r="AA54" s="50"/>
      <c r="AB54" s="52"/>
      <c r="AC54" s="248" t="s">
        <v>59</v>
      </c>
      <c r="AD54" s="54"/>
      <c r="AE54" s="50">
        <v>0</v>
      </c>
      <c r="AF54" s="50"/>
      <c r="AG54" s="50"/>
      <c r="AH54" s="50">
        <v>0</v>
      </c>
      <c r="AI54" s="50"/>
      <c r="AJ54" s="52"/>
      <c r="AK54" s="248" t="s">
        <v>59</v>
      </c>
      <c r="AL54" s="54"/>
      <c r="AM54" s="50">
        <v>0</v>
      </c>
      <c r="AN54" s="50"/>
      <c r="AO54" s="50"/>
      <c r="AP54" s="50">
        <v>0</v>
      </c>
      <c r="AQ54" s="50"/>
      <c r="AR54" s="52"/>
    </row>
    <row r="55" spans="1:44" x14ac:dyDescent="0.2">
      <c r="A55" s="48" t="s">
        <v>342</v>
      </c>
      <c r="B55" s="49"/>
      <c r="C55" s="49"/>
      <c r="D55" s="49"/>
      <c r="E55" s="17">
        <v>48.8</v>
      </c>
      <c r="F55" s="17">
        <v>0.5</v>
      </c>
      <c r="G55" s="17">
        <v>49</v>
      </c>
      <c r="H55" s="17">
        <v>5</v>
      </c>
      <c r="I55" s="17">
        <v>49.8</v>
      </c>
      <c r="J55" s="17">
        <v>50</v>
      </c>
      <c r="K55" s="17"/>
      <c r="L55" s="247"/>
      <c r="M55" s="224">
        <f>IF(OR(M31=0,S10=0),0,ABS(1000*O55/(SQRT(3)*M31*S10)))</f>
        <v>48.956091562688329</v>
      </c>
      <c r="N55" s="220"/>
      <c r="O55" s="221">
        <v>-0.50400000810623169</v>
      </c>
      <c r="P55" s="221"/>
      <c r="Q55" s="221"/>
      <c r="R55" s="39">
        <f>-ABS(O55)*TAN(ACOS(S10))</f>
        <v>-0.11630770306615486</v>
      </c>
      <c r="S55" s="39"/>
      <c r="T55" s="40"/>
      <c r="U55" s="224">
        <f>IF(OR(U31=0,AA10=0),0,ABS(1000*W55/(SQRT(3)*U31*AA10)))</f>
        <v>81.950816755052571</v>
      </c>
      <c r="V55" s="220"/>
      <c r="W55" s="221">
        <v>-0.8399999737739563</v>
      </c>
      <c r="X55" s="221"/>
      <c r="Y55" s="221"/>
      <c r="Z55" s="39">
        <f>-ABS(W55)*TAN(ACOS(AA10))</f>
        <v>-0.20999999344348913</v>
      </c>
      <c r="AA55" s="39"/>
      <c r="AB55" s="40"/>
      <c r="AC55" s="224">
        <f>IF(OR(AC31=0,AI10=0),0,ABS(1000*AE55/(SQRT(3)*AC31*AI10)))</f>
        <v>94.417884804656808</v>
      </c>
      <c r="AD55" s="220"/>
      <c r="AE55" s="221">
        <v>-0.98400002717971802</v>
      </c>
      <c r="AF55" s="221"/>
      <c r="AG55" s="221"/>
      <c r="AH55" s="39">
        <f>-ABS(AE55)*TAN(ACOS(AI10))</f>
        <v>-0.16400001056400371</v>
      </c>
      <c r="AI55" s="39"/>
      <c r="AJ55" s="40"/>
      <c r="AK55" s="224">
        <f>IF(OR(AK31=0,AQ10=0),0,ABS(1000*AM55/(SQRT(3)*AK31*AQ10)))</f>
        <v>107.15558621044792</v>
      </c>
      <c r="AL55" s="220"/>
      <c r="AM55" s="221">
        <v>-1.1039999723434448</v>
      </c>
      <c r="AN55" s="221"/>
      <c r="AO55" s="221"/>
      <c r="AP55" s="39">
        <f>-ABS(AM55)*TAN(ACOS(AQ10))</f>
        <v>-0.2509090755596638</v>
      </c>
      <c r="AQ55" s="39"/>
      <c r="AR55" s="40"/>
    </row>
    <row r="56" spans="1:44" x14ac:dyDescent="0.2">
      <c r="A56" s="48" t="s">
        <v>343</v>
      </c>
      <c r="B56" s="49"/>
      <c r="C56" s="49"/>
      <c r="D56" s="49"/>
      <c r="E56" s="17">
        <v>48.8</v>
      </c>
      <c r="F56" s="17">
        <v>0.5</v>
      </c>
      <c r="G56" s="17">
        <v>49</v>
      </c>
      <c r="H56" s="17">
        <v>5</v>
      </c>
      <c r="I56" s="17">
        <v>49.8</v>
      </c>
      <c r="J56" s="17">
        <v>50</v>
      </c>
      <c r="K56" s="17"/>
      <c r="L56" s="247"/>
      <c r="M56" s="224">
        <f>IF(OR(M31=0,S10=0),0,ABS(1000*O56/(SQRT(3)*M31*S10)))</f>
        <v>18.649939505078812</v>
      </c>
      <c r="N56" s="220"/>
      <c r="O56" s="221">
        <v>-0.19200000166893005</v>
      </c>
      <c r="P56" s="221"/>
      <c r="Q56" s="221"/>
      <c r="R56" s="39">
        <f>-ABS(O56)*TAN(ACOS(S10))</f>
        <v>-4.4307696078656159E-2</v>
      </c>
      <c r="S56" s="39"/>
      <c r="T56" s="40"/>
      <c r="U56" s="224">
        <f>IF(OR(U31=0,AA10=0),0,ABS(1000*W56/(SQRT(3)*U31*AA10)))</f>
        <v>18.731616005948162</v>
      </c>
      <c r="V56" s="220"/>
      <c r="W56" s="221">
        <v>-0.19200000166893005</v>
      </c>
      <c r="X56" s="221"/>
      <c r="Y56" s="221"/>
      <c r="Z56" s="39">
        <f>-ABS(W56)*TAN(ACOS(AA10))</f>
        <v>-4.8000000417232527E-2</v>
      </c>
      <c r="AA56" s="39"/>
      <c r="AB56" s="40"/>
      <c r="AC56" s="224">
        <f>IF(OR(AC31=0,AI10=0),0,ABS(1000*AE56/(SQRT(3)*AC31*AI10)))</f>
        <v>18.423001564368867</v>
      </c>
      <c r="AD56" s="220"/>
      <c r="AE56" s="221">
        <v>-0.19200000166893005</v>
      </c>
      <c r="AF56" s="221"/>
      <c r="AG56" s="221"/>
      <c r="AH56" s="39">
        <f>-ABS(AE56)*TAN(ACOS(AI10))</f>
        <v>-3.2000001455530731E-2</v>
      </c>
      <c r="AI56" s="39"/>
      <c r="AJ56" s="40"/>
      <c r="AK56" s="224">
        <f>IF(OR(AK31=0,AQ10=0),0,ABS(1000*AM56/(SQRT(3)*AK31*AQ10)))</f>
        <v>18.635754752393076</v>
      </c>
      <c r="AL56" s="220"/>
      <c r="AM56" s="221">
        <v>-0.19200000166893005</v>
      </c>
      <c r="AN56" s="221"/>
      <c r="AO56" s="221"/>
      <c r="AP56" s="39">
        <f>-ABS(AM56)*TAN(ACOS(AQ10))</f>
        <v>-4.3636362439344753E-2</v>
      </c>
      <c r="AQ56" s="39"/>
      <c r="AR56" s="40"/>
    </row>
    <row r="57" spans="1:44" x14ac:dyDescent="0.2">
      <c r="A57" s="48" t="s">
        <v>344</v>
      </c>
      <c r="B57" s="49"/>
      <c r="C57" s="49"/>
      <c r="D57" s="49"/>
      <c r="E57" s="17">
        <v>48.8</v>
      </c>
      <c r="F57" s="17">
        <v>0.5</v>
      </c>
      <c r="G57" s="17">
        <v>49</v>
      </c>
      <c r="H57" s="17">
        <v>5</v>
      </c>
      <c r="I57" s="17">
        <v>49.8</v>
      </c>
      <c r="J57" s="17">
        <v>50</v>
      </c>
      <c r="K57" s="17"/>
      <c r="L57" s="247"/>
      <c r="M57" s="224">
        <f>IF(OR(M31=0,S10=0),0,ABS(1000*O57/(SQRT(3)*M31*S10)))</f>
        <v>88.587211925411466</v>
      </c>
      <c r="N57" s="220"/>
      <c r="O57" s="221">
        <v>-0.91200000047683716</v>
      </c>
      <c r="P57" s="221"/>
      <c r="Q57" s="221"/>
      <c r="R57" s="39">
        <f>-ABS(O57)*TAN(ACOS(S10))</f>
        <v>-0.21046155465425187</v>
      </c>
      <c r="S57" s="39"/>
      <c r="T57" s="40"/>
      <c r="U57" s="224">
        <f>IF(OR(U31=0,AA10=0),0,ABS(1000*W57/(SQRT(3)*U31*AA10)))</f>
        <v>93.658077122211353</v>
      </c>
      <c r="V57" s="220"/>
      <c r="W57" s="221">
        <v>-0.95999997854232788</v>
      </c>
      <c r="X57" s="221"/>
      <c r="Y57" s="221"/>
      <c r="Z57" s="39">
        <f>-ABS(W57)*TAN(ACOS(AA10))</f>
        <v>-0.23999999463558203</v>
      </c>
      <c r="AA57" s="39"/>
      <c r="AB57" s="40"/>
      <c r="AC57" s="224">
        <f>IF(OR(AC31=0,AI10=0),0,ABS(1000*AE57/(SQRT(3)*AC31*AI10)))</f>
        <v>78.29775450384804</v>
      </c>
      <c r="AD57" s="220"/>
      <c r="AE57" s="221">
        <v>-0.81599998474121094</v>
      </c>
      <c r="AF57" s="221"/>
      <c r="AG57" s="221"/>
      <c r="AH57" s="39">
        <f>-ABS(AE57)*TAN(ACOS(AI10))</f>
        <v>-0.1360000024607152</v>
      </c>
      <c r="AI57" s="39"/>
      <c r="AJ57" s="40"/>
      <c r="AK57" s="224">
        <f>IF(OR(AK31=0,AQ10=0),0,ABS(1000*AM57/(SQRT(3)*AK31*AQ10)))</f>
        <v>93.178770869315571</v>
      </c>
      <c r="AL57" s="220"/>
      <c r="AM57" s="221">
        <v>-0.95999997854232788</v>
      </c>
      <c r="AN57" s="221"/>
      <c r="AO57" s="221"/>
      <c r="AP57" s="39">
        <f>-ABS(AM57)*TAN(ACOS(AQ10))</f>
        <v>-0.21818180542346893</v>
      </c>
      <c r="AQ57" s="39"/>
      <c r="AR57" s="40"/>
    </row>
    <row r="58" spans="1:44" x14ac:dyDescent="0.2">
      <c r="A58" s="48" t="s">
        <v>345</v>
      </c>
      <c r="B58" s="49"/>
      <c r="C58" s="49"/>
      <c r="D58" s="49"/>
      <c r="E58" s="17">
        <v>48.8</v>
      </c>
      <c r="F58" s="17">
        <v>0.5</v>
      </c>
      <c r="G58" s="17">
        <v>49</v>
      </c>
      <c r="H58" s="17">
        <v>5</v>
      </c>
      <c r="I58" s="17">
        <v>49.8</v>
      </c>
      <c r="J58" s="17">
        <v>50</v>
      </c>
      <c r="K58" s="17"/>
      <c r="L58" s="247"/>
      <c r="M58" s="224">
        <f>IF(OR(M31=0,S10=0),0,ABS(1000*O58/(SQRT(3)*M31*S10)))</f>
        <v>0</v>
      </c>
      <c r="N58" s="220"/>
      <c r="O58" s="221">
        <v>0</v>
      </c>
      <c r="P58" s="221"/>
      <c r="Q58" s="221"/>
      <c r="R58" s="39">
        <f>-ABS(O58)*TAN(ACOS(S10))</f>
        <v>0</v>
      </c>
      <c r="S58" s="39"/>
      <c r="T58" s="40"/>
      <c r="U58" s="224">
        <f>IF(OR(U31=0,AA10=0),0,ABS(1000*W58/(SQRT(3)*U31*AA10)))</f>
        <v>0</v>
      </c>
      <c r="V58" s="220"/>
      <c r="W58" s="221">
        <v>0</v>
      </c>
      <c r="X58" s="221"/>
      <c r="Y58" s="221"/>
      <c r="Z58" s="39">
        <f>-ABS(W58)*TAN(ACOS(AA10))</f>
        <v>0</v>
      </c>
      <c r="AA58" s="39"/>
      <c r="AB58" s="40"/>
      <c r="AC58" s="224">
        <f>IF(OR(AC31=0,AI10=0),0,ABS(1000*AE58/(SQRT(3)*AC31*AI10)))</f>
        <v>0</v>
      </c>
      <c r="AD58" s="220"/>
      <c r="AE58" s="221">
        <v>0</v>
      </c>
      <c r="AF58" s="221"/>
      <c r="AG58" s="221"/>
      <c r="AH58" s="39">
        <f>-ABS(AE58)*TAN(ACOS(AI10))</f>
        <v>0</v>
      </c>
      <c r="AI58" s="39"/>
      <c r="AJ58" s="40"/>
      <c r="AK58" s="224">
        <f>IF(OR(AK31=0,AQ10=0),0,ABS(1000*AM58/(SQRT(3)*AK31*AQ10)))</f>
        <v>0</v>
      </c>
      <c r="AL58" s="220"/>
      <c r="AM58" s="221">
        <v>0</v>
      </c>
      <c r="AN58" s="221"/>
      <c r="AO58" s="221"/>
      <c r="AP58" s="39">
        <f>-ABS(AM58)*TAN(ACOS(AQ10))</f>
        <v>0</v>
      </c>
      <c r="AQ58" s="39"/>
      <c r="AR58" s="40"/>
    </row>
    <row r="59" spans="1:44" x14ac:dyDescent="0.2">
      <c r="A59" s="48" t="s">
        <v>346</v>
      </c>
      <c r="B59" s="49"/>
      <c r="C59" s="49"/>
      <c r="D59" s="49"/>
      <c r="E59" s="17">
        <v>48.8</v>
      </c>
      <c r="F59" s="17">
        <v>0.5</v>
      </c>
      <c r="G59" s="17">
        <v>49</v>
      </c>
      <c r="H59" s="17">
        <v>5</v>
      </c>
      <c r="I59" s="17">
        <v>49.8</v>
      </c>
      <c r="J59" s="17">
        <v>50</v>
      </c>
      <c r="K59" s="17"/>
      <c r="L59" s="247"/>
      <c r="M59" s="224">
        <f>IF(OR(M31=0,S10=0),0,ABS(1000*O59/(SQRT(3)*M31*S10)))</f>
        <v>9.3249697525394062</v>
      </c>
      <c r="N59" s="220"/>
      <c r="O59" s="221">
        <v>-9.6000000834465027E-2</v>
      </c>
      <c r="P59" s="221"/>
      <c r="Q59" s="221"/>
      <c r="R59" s="39">
        <f>-ABS(O59)*TAN(ACOS(S10))</f>
        <v>-2.2153848039328079E-2</v>
      </c>
      <c r="S59" s="39"/>
      <c r="T59" s="40"/>
      <c r="U59" s="224">
        <f>IF(OR(U31=0,AA10=0),0,ABS(1000*W59/(SQRT(3)*U31*AA10)))</f>
        <v>9.3658080029740809</v>
      </c>
      <c r="V59" s="220"/>
      <c r="W59" s="221">
        <v>-9.6000000834465027E-2</v>
      </c>
      <c r="X59" s="221"/>
      <c r="Y59" s="221"/>
      <c r="Z59" s="39">
        <f>-ABS(W59)*TAN(ACOS(AA10))</f>
        <v>-2.4000000208616264E-2</v>
      </c>
      <c r="AA59" s="39"/>
      <c r="AB59" s="40"/>
      <c r="AC59" s="224">
        <f>IF(OR(AC31=0,AI10=0),0,ABS(1000*AE59/(SQRT(3)*AC31*AI10)))</f>
        <v>9.2115007821844337</v>
      </c>
      <c r="AD59" s="220"/>
      <c r="AE59" s="221">
        <v>-9.6000000834465027E-2</v>
      </c>
      <c r="AF59" s="221"/>
      <c r="AG59" s="221"/>
      <c r="AH59" s="39">
        <f>-ABS(AE59)*TAN(ACOS(AI10))</f>
        <v>-1.6000000727765366E-2</v>
      </c>
      <c r="AI59" s="39"/>
      <c r="AJ59" s="40"/>
      <c r="AK59" s="224">
        <f>IF(OR(AK31=0,AQ10=0),0,ABS(1000*AM59/(SQRT(3)*AK31*AQ10)))</f>
        <v>9.3178773761965381</v>
      </c>
      <c r="AL59" s="220"/>
      <c r="AM59" s="221">
        <v>-9.6000000834465027E-2</v>
      </c>
      <c r="AN59" s="221"/>
      <c r="AO59" s="221"/>
      <c r="AP59" s="39">
        <f>-ABS(AM59)*TAN(ACOS(AQ10))</f>
        <v>-2.1818181219672377E-2</v>
      </c>
      <c r="AQ59" s="39"/>
      <c r="AR59" s="40"/>
    </row>
    <row r="60" spans="1:44" x14ac:dyDescent="0.2">
      <c r="A60" s="48" t="s">
        <v>347</v>
      </c>
      <c r="B60" s="49"/>
      <c r="C60" s="49"/>
      <c r="D60" s="49"/>
      <c r="E60" s="17">
        <v>48.8</v>
      </c>
      <c r="F60" s="17">
        <v>0.5</v>
      </c>
      <c r="G60" s="17">
        <v>49</v>
      </c>
      <c r="H60" s="17">
        <v>5</v>
      </c>
      <c r="I60" s="17">
        <v>49.8</v>
      </c>
      <c r="J60" s="17">
        <v>50</v>
      </c>
      <c r="K60" s="17"/>
      <c r="L60" s="247"/>
      <c r="M60" s="224">
        <f>IF(OR(M31=0,S10=0),0,ABS(1000*O60/(SQRT(3)*M31*S10)))</f>
        <v>9.3249697525394062</v>
      </c>
      <c r="N60" s="220"/>
      <c r="O60" s="221">
        <v>-9.6000000834465027E-2</v>
      </c>
      <c r="P60" s="221"/>
      <c r="Q60" s="221"/>
      <c r="R60" s="39">
        <f>-ABS(O60)*TAN(ACOS(S10))</f>
        <v>-2.2153848039328079E-2</v>
      </c>
      <c r="S60" s="39"/>
      <c r="T60" s="40"/>
      <c r="U60" s="224">
        <f>IF(OR(U31=0,AA10=0),0,ABS(1000*W60/(SQRT(3)*U31*AA10)))</f>
        <v>56.194845110315029</v>
      </c>
      <c r="V60" s="220"/>
      <c r="W60" s="221">
        <v>-0.57599997520446777</v>
      </c>
      <c r="X60" s="221"/>
      <c r="Y60" s="221"/>
      <c r="Z60" s="39">
        <f>-ABS(W60)*TAN(ACOS(AA10))</f>
        <v>-0.14399999380111697</v>
      </c>
      <c r="AA60" s="39"/>
      <c r="AB60" s="40"/>
      <c r="AC60" s="224">
        <f>IF(OR(AC31=0,AI10=0),0,ABS(1000*AE60/(SQRT(3)*AC31*AI10)))</f>
        <v>46.057502481109076</v>
      </c>
      <c r="AD60" s="220"/>
      <c r="AE60" s="221">
        <v>-0.47999998927116394</v>
      </c>
      <c r="AF60" s="221"/>
      <c r="AG60" s="221"/>
      <c r="AH60" s="39">
        <f>-ABS(AE60)*TAN(ACOS(AI10))</f>
        <v>-8.0000001155299885E-2</v>
      </c>
      <c r="AI60" s="39"/>
      <c r="AJ60" s="40"/>
      <c r="AK60" s="224">
        <f>IF(OR(AK31=0,AQ10=0),0,ABS(1000*AM60/(SQRT(3)*AK31*AQ10)))</f>
        <v>51.248324845918511</v>
      </c>
      <c r="AL60" s="220"/>
      <c r="AM60" s="221">
        <v>-0.52799999713897705</v>
      </c>
      <c r="AN60" s="221"/>
      <c r="AO60" s="221"/>
      <c r="AP60" s="39">
        <f>-ABS(AM60)*TAN(ACOS(AQ10))</f>
        <v>-0.11999999501488436</v>
      </c>
      <c r="AQ60" s="39"/>
      <c r="AR60" s="40"/>
    </row>
    <row r="61" spans="1:44" x14ac:dyDescent="0.2">
      <c r="A61" s="48" t="s">
        <v>348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47"/>
      <c r="M61" s="224">
        <f>IF(OR(M31=0,S10=0),0,ABS(1000*O61/(SQRT(3)*M31*S10)))</f>
        <v>0.19427021071658032</v>
      </c>
      <c r="N61" s="220"/>
      <c r="O61" s="221">
        <v>-2.0000000949949026E-3</v>
      </c>
      <c r="P61" s="221"/>
      <c r="Q61" s="221"/>
      <c r="R61" s="39">
        <f>-ABS(O61)*TAN(ACOS(S10))</f>
        <v>-4.6153851872938589E-4</v>
      </c>
      <c r="S61" s="39"/>
      <c r="T61" s="40"/>
      <c r="U61" s="224">
        <f>IF(OR(U31=0,AA10=0),0,ABS(1000*W61/(SQRT(3)*U31*AA10)))</f>
        <v>0.19512100763365128</v>
      </c>
      <c r="V61" s="220"/>
      <c r="W61" s="221">
        <v>-2.0000000949949026E-3</v>
      </c>
      <c r="X61" s="221"/>
      <c r="Y61" s="221"/>
      <c r="Z61" s="39">
        <f>-ABS(W61)*TAN(ACOS(AA10))</f>
        <v>-5.0000002374872576E-4</v>
      </c>
      <c r="AA61" s="39"/>
      <c r="AB61" s="40"/>
      <c r="AC61" s="224">
        <f>IF(OR(AC31=0,AI10=0),0,ABS(1000*AE61/(SQRT(3)*AC31*AI10)))</f>
        <v>0</v>
      </c>
      <c r="AD61" s="220"/>
      <c r="AE61" s="221">
        <v>0</v>
      </c>
      <c r="AF61" s="221"/>
      <c r="AG61" s="221"/>
      <c r="AH61" s="39">
        <f>-ABS(AE61)*TAN(ACOS(AI10))</f>
        <v>0</v>
      </c>
      <c r="AI61" s="39"/>
      <c r="AJ61" s="40"/>
      <c r="AK61" s="224">
        <f>IF(OR(AK31=0,AQ10=0),0,ABS(1000*AM61/(SQRT(3)*AK31*AQ10)))</f>
        <v>0</v>
      </c>
      <c r="AL61" s="220"/>
      <c r="AM61" s="221">
        <v>0</v>
      </c>
      <c r="AN61" s="221"/>
      <c r="AO61" s="221"/>
      <c r="AP61" s="39">
        <f>-ABS(AM61)*TAN(ACOS(AQ10))</f>
        <v>0</v>
      </c>
      <c r="AQ61" s="39"/>
      <c r="AR61" s="40"/>
    </row>
    <row r="62" spans="1:44" x14ac:dyDescent="0.2">
      <c r="A62" s="48" t="s">
        <v>349</v>
      </c>
      <c r="B62" s="49"/>
      <c r="C62" s="49"/>
      <c r="D62" s="49"/>
      <c r="E62" s="17">
        <v>48.8</v>
      </c>
      <c r="F62" s="17">
        <v>0.5</v>
      </c>
      <c r="G62" s="17">
        <v>49</v>
      </c>
      <c r="H62" s="17">
        <v>5</v>
      </c>
      <c r="I62" s="17">
        <v>49.8</v>
      </c>
      <c r="J62" s="17">
        <v>50</v>
      </c>
      <c r="K62" s="17"/>
      <c r="L62" s="247"/>
      <c r="M62" s="224">
        <f>IF(OR(M31=0,S10=0),0,ABS(1000*O62/(SQRT(3)*M31*S10)))</f>
        <v>90.918453277976965</v>
      </c>
      <c r="N62" s="220"/>
      <c r="O62" s="221">
        <v>-0.93599998950958252</v>
      </c>
      <c r="P62" s="221"/>
      <c r="Q62" s="221"/>
      <c r="R62" s="39">
        <f>-ABS(O62)*TAN(ACOS(S10))</f>
        <v>-0.21600001408503658</v>
      </c>
      <c r="S62" s="39"/>
      <c r="T62" s="40"/>
      <c r="U62" s="224">
        <f>IF(OR(U31=0,AA10=0),0,ABS(1000*W62/(SQRT(3)*U31*AA10)))</f>
        <v>105.36534330442903</v>
      </c>
      <c r="V62" s="220"/>
      <c r="W62" s="221">
        <v>-1.0800000429153442</v>
      </c>
      <c r="X62" s="221"/>
      <c r="Y62" s="221"/>
      <c r="Z62" s="39">
        <f>-ABS(W62)*TAN(ACOS(AA10))</f>
        <v>-0.27000001072883612</v>
      </c>
      <c r="AA62" s="39"/>
      <c r="AB62" s="40"/>
      <c r="AC62" s="224">
        <f>IF(OR(AC31=0,AI10=0),0,ABS(1000*AE62/(SQRT(3)*AC31*AI10)))</f>
        <v>110.53800366696083</v>
      </c>
      <c r="AD62" s="220"/>
      <c r="AE62" s="221">
        <v>-1.1519999504089355</v>
      </c>
      <c r="AF62" s="221"/>
      <c r="AG62" s="221"/>
      <c r="AH62" s="39">
        <f>-ABS(AE62)*TAN(ACOS(AI10))</f>
        <v>-0.19199999879907659</v>
      </c>
      <c r="AI62" s="39"/>
      <c r="AJ62" s="40"/>
      <c r="AK62" s="224">
        <f>IF(OR(AK31=0,AQ10=0),0,ABS(1000*AM62/(SQRT(3)*AK31*AQ10)))</f>
        <v>125.79134385549082</v>
      </c>
      <c r="AL62" s="220"/>
      <c r="AM62" s="221">
        <v>-1.2960000038146973</v>
      </c>
      <c r="AN62" s="221"/>
      <c r="AO62" s="221"/>
      <c r="AP62" s="39">
        <f>-ABS(AM62)*TAN(ACOS(AQ10))</f>
        <v>-0.29454544477226335</v>
      </c>
      <c r="AQ62" s="39"/>
      <c r="AR62" s="40"/>
    </row>
    <row r="63" spans="1:44" x14ac:dyDescent="0.2">
      <c r="A63" s="48" t="s">
        <v>350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47"/>
      <c r="M63" s="224">
        <f>IF(OR(M31=0,S10=0),0,ABS(1000*O63/(SQRT(3)*M31*S10)))</f>
        <v>5.2452955762675284</v>
      </c>
      <c r="N63" s="220"/>
      <c r="O63" s="221">
        <v>-5.4000001400709152E-2</v>
      </c>
      <c r="P63" s="221"/>
      <c r="Q63" s="221"/>
      <c r="R63" s="39">
        <f>-ABS(O63)*TAN(ACOS(S10))</f>
        <v>-1.2461539737042655E-2</v>
      </c>
      <c r="S63" s="39"/>
      <c r="T63" s="40"/>
      <c r="U63" s="224">
        <f>IF(OR(U31=0,AA10=0),0,ABS(1000*W63/(SQRT(3)*U31*AA10)))</f>
        <v>3.5121778193946893</v>
      </c>
      <c r="V63" s="220"/>
      <c r="W63" s="221">
        <v>-3.5999998450279236E-2</v>
      </c>
      <c r="X63" s="221"/>
      <c r="Y63" s="221"/>
      <c r="Z63" s="39">
        <f>-ABS(W63)*TAN(ACOS(AA10))</f>
        <v>-8.9999996125698107E-3</v>
      </c>
      <c r="AA63" s="39"/>
      <c r="AB63" s="40"/>
      <c r="AC63" s="224">
        <f>IF(OR(AC31=0,AI10=0),0,ABS(1000*AE63/(SQRT(3)*AC31*AI10)))</f>
        <v>3.454312614592526</v>
      </c>
      <c r="AD63" s="220"/>
      <c r="AE63" s="221">
        <v>-3.5999998450279236E-2</v>
      </c>
      <c r="AF63" s="221"/>
      <c r="AG63" s="221"/>
      <c r="AH63" s="39">
        <f>-ABS(AE63)*TAN(ACOS(AI10))</f>
        <v>-5.9999999624711434E-3</v>
      </c>
      <c r="AI63" s="39"/>
      <c r="AJ63" s="40"/>
      <c r="AK63" s="224">
        <f>IF(OR(AK31=0,AQ10=0),0,ABS(1000*AM63/(SQRT(3)*AK31*AQ10)))</f>
        <v>3.4942038352830882</v>
      </c>
      <c r="AL63" s="220"/>
      <c r="AM63" s="221">
        <v>-3.5999998450279236E-2</v>
      </c>
      <c r="AN63" s="221"/>
      <c r="AO63" s="221"/>
      <c r="AP63" s="39">
        <f>-ABS(AM63)*TAN(ACOS(AQ10))</f>
        <v>-8.1818175340487142E-3</v>
      </c>
      <c r="AQ63" s="39"/>
      <c r="AR63" s="40"/>
    </row>
    <row r="64" spans="1:44" x14ac:dyDescent="0.2">
      <c r="A64" s="48" t="s">
        <v>351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24">
        <f>IF(OR(M31=0,S10=0),0,ABS(1000*O64/(SQRT(3)*M31*S10)))</f>
        <v>79.262240725446262</v>
      </c>
      <c r="N64" s="220"/>
      <c r="O64" s="221">
        <v>-0.81599998474121094</v>
      </c>
      <c r="P64" s="221"/>
      <c r="Q64" s="221"/>
      <c r="R64" s="39">
        <f>-ABS(O64)*TAN(ACOS(S10))</f>
        <v>-0.18830770317619402</v>
      </c>
      <c r="S64" s="39"/>
      <c r="T64" s="40"/>
      <c r="U64" s="224">
        <f>IF(OR(U31=0,AA10=0),0,ABS(1000*W64/(SQRT(3)*U31*AA10)))</f>
        <v>88.975175301371394</v>
      </c>
      <c r="V64" s="220"/>
      <c r="W64" s="221">
        <v>-0.91200000047683716</v>
      </c>
      <c r="X64" s="221"/>
      <c r="Y64" s="221"/>
      <c r="Z64" s="39">
        <f>-ABS(W64)*TAN(ACOS(AA10))</f>
        <v>-0.22800000011920935</v>
      </c>
      <c r="AA64" s="39"/>
      <c r="AB64" s="40"/>
      <c r="AC64" s="224">
        <f>IF(OR(AC31=0,AI10=0),0,ABS(1000*AE64/(SQRT(3)*AC31*AI10)))</f>
        <v>96.720758927843093</v>
      </c>
      <c r="AD64" s="220"/>
      <c r="AE64" s="221">
        <v>-1.0080000162124634</v>
      </c>
      <c r="AF64" s="221"/>
      <c r="AG64" s="221"/>
      <c r="AH64" s="39">
        <f>-ABS(AE64)*TAN(ACOS(AI10))</f>
        <v>-0.16800000888329983</v>
      </c>
      <c r="AI64" s="39"/>
      <c r="AJ64" s="40"/>
      <c r="AK64" s="224">
        <f>IF(OR(AK31=0,AQ10=0),0,ABS(1000*AM64/(SQRT(3)*AK31*AQ10)))</f>
        <v>116.47347081826902</v>
      </c>
      <c r="AL64" s="220"/>
      <c r="AM64" s="221">
        <v>-1.2000000476837158</v>
      </c>
      <c r="AN64" s="221"/>
      <c r="AO64" s="221"/>
      <c r="AP64" s="39">
        <f>-ABS(AM64)*TAN(ACOS(AQ10))</f>
        <v>-0.27272727371247324</v>
      </c>
      <c r="AQ64" s="39"/>
      <c r="AR64" s="40"/>
    </row>
    <row r="65" spans="1:44" x14ac:dyDescent="0.2">
      <c r="A65" s="48" t="s">
        <v>352</v>
      </c>
      <c r="B65" s="49"/>
      <c r="C65" s="49"/>
      <c r="D65" s="49"/>
      <c r="E65" s="17">
        <v>48.8</v>
      </c>
      <c r="F65" s="17">
        <v>0.5</v>
      </c>
      <c r="G65" s="17">
        <v>49</v>
      </c>
      <c r="H65" s="17">
        <v>5</v>
      </c>
      <c r="I65" s="17">
        <v>49.8</v>
      </c>
      <c r="J65" s="17">
        <v>50</v>
      </c>
      <c r="K65" s="17"/>
      <c r="L65" s="247"/>
      <c r="M65" s="224">
        <f>IF(OR(M31=0,S10=0),0,ABS(1000*O65/(SQRT(3)*M31*S10)))</f>
        <v>93.249694630542479</v>
      </c>
      <c r="N65" s="220"/>
      <c r="O65" s="221">
        <v>-0.95999997854232788</v>
      </c>
      <c r="P65" s="221"/>
      <c r="Q65" s="221"/>
      <c r="R65" s="39">
        <f>-ABS(O65)*TAN(ACOS(S10))</f>
        <v>-0.22153847351582126</v>
      </c>
      <c r="S65" s="39"/>
      <c r="T65" s="40"/>
      <c r="U65" s="224">
        <f>IF(OR(U31=0,AA10=0),0,ABS(1000*W65/(SQRT(3)*U31*AA10)))</f>
        <v>98.34098475811021</v>
      </c>
      <c r="V65" s="220"/>
      <c r="W65" s="221">
        <v>-1.0080000162124634</v>
      </c>
      <c r="X65" s="221"/>
      <c r="Y65" s="221"/>
      <c r="Z65" s="39">
        <f>-ABS(W65)*TAN(ACOS(AA10))</f>
        <v>-0.2520000040531159</v>
      </c>
      <c r="AA65" s="39"/>
      <c r="AB65" s="40"/>
      <c r="AC65" s="224">
        <f>IF(OR(AC31=0,AI10=0),0,ABS(1000*AE65/(SQRT(3)*AC31*AI10)))</f>
        <v>115.14376335183815</v>
      </c>
      <c r="AD65" s="220"/>
      <c r="AE65" s="221">
        <v>-1.2000000476837158</v>
      </c>
      <c r="AF65" s="221"/>
      <c r="AG65" s="221"/>
      <c r="AH65" s="39">
        <f>-ABS(AE65)*TAN(ACOS(AI10))</f>
        <v>-0.20000001530588449</v>
      </c>
      <c r="AI65" s="39"/>
      <c r="AJ65" s="40"/>
      <c r="AK65" s="224">
        <f>IF(OR(AK31=0,AQ10=0),0,ABS(1000*AM65/(SQRT(3)*AK31*AQ10)))</f>
        <v>130.45028037410171</v>
      </c>
      <c r="AL65" s="220"/>
      <c r="AM65" s="221">
        <v>-1.343999981880188</v>
      </c>
      <c r="AN65" s="221"/>
      <c r="AO65" s="221"/>
      <c r="AP65" s="39">
        <f>-ABS(AM65)*TAN(ACOS(AQ10))</f>
        <v>-0.30545453030215841</v>
      </c>
      <c r="AQ65" s="39"/>
      <c r="AR65" s="40"/>
    </row>
    <row r="66" spans="1:44" x14ac:dyDescent="0.2">
      <c r="A66" s="48" t="s">
        <v>353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47"/>
      <c r="M66" s="224">
        <f>IF(OR(M31=0,S10=0),0,ABS(1000*O66/(SQRT(3)*M31*S10)))</f>
        <v>1.7484317381370267</v>
      </c>
      <c r="N66" s="220"/>
      <c r="O66" s="221">
        <v>-1.7999999225139618E-2</v>
      </c>
      <c r="P66" s="221"/>
      <c r="Q66" s="221"/>
      <c r="R66" s="39">
        <f>-ABS(O66)*TAN(ACOS(S10))</f>
        <v>-4.1538462924534045E-3</v>
      </c>
      <c r="S66" s="39"/>
      <c r="T66" s="40"/>
      <c r="U66" s="224">
        <f>IF(OR(U31=0,AA10=0),0,ABS(1000*W66/(SQRT(3)*U31*AA10)))</f>
        <v>5.2682670925332156</v>
      </c>
      <c r="V66" s="220"/>
      <c r="W66" s="221">
        <v>-5.4000001400709152E-2</v>
      </c>
      <c r="X66" s="221"/>
      <c r="Y66" s="221"/>
      <c r="Z66" s="39">
        <f>-ABS(W66)*TAN(ACOS(AA10))</f>
        <v>-1.3500000350177292E-2</v>
      </c>
      <c r="AA66" s="39"/>
      <c r="AB66" s="40"/>
      <c r="AC66" s="224">
        <f>IF(OR(AC31=0,AI10=0),0,ABS(1000*AE66/(SQRT(3)*AC31*AI10)))</f>
        <v>3.454312614592526</v>
      </c>
      <c r="AD66" s="220"/>
      <c r="AE66" s="221">
        <v>-3.5999998450279236E-2</v>
      </c>
      <c r="AF66" s="221"/>
      <c r="AG66" s="221"/>
      <c r="AH66" s="39">
        <f>-ABS(AE66)*TAN(ACOS(AI10))</f>
        <v>-5.9999999624711434E-3</v>
      </c>
      <c r="AI66" s="39"/>
      <c r="AJ66" s="40"/>
      <c r="AK66" s="224">
        <f>IF(OR(AK31=0,AQ10=0),0,ABS(1000*AM66/(SQRT(3)*AK31*AQ10)))</f>
        <v>5.2413061145058597</v>
      </c>
      <c r="AL66" s="220"/>
      <c r="AM66" s="221">
        <v>-5.4000001400709152E-2</v>
      </c>
      <c r="AN66" s="221"/>
      <c r="AO66" s="221"/>
      <c r="AP66" s="39">
        <f>-ABS(AM66)*TAN(ACOS(AQ10))</f>
        <v>-1.2272727147729926E-2</v>
      </c>
      <c r="AQ66" s="39"/>
      <c r="AR66" s="40"/>
    </row>
    <row r="67" spans="1:44" x14ac:dyDescent="0.2">
      <c r="A67" s="48" t="s">
        <v>354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47"/>
      <c r="M67" s="224">
        <f>IF(OR(M31=0,S10=0),0,ABS(1000*O67/(SQRT(3)*M31*S10)))</f>
        <v>0.58281060953371289</v>
      </c>
      <c r="N67" s="220"/>
      <c r="O67" s="221">
        <v>-6.0000000521540642E-3</v>
      </c>
      <c r="P67" s="221"/>
      <c r="Q67" s="221"/>
      <c r="R67" s="39">
        <f>-ABS(O67)*TAN(ACOS(S10))</f>
        <v>-1.384615502458005E-3</v>
      </c>
      <c r="S67" s="39"/>
      <c r="T67" s="40"/>
      <c r="U67" s="224">
        <f>IF(OR(U31=0,AA10=0),0,ABS(1000*W67/(SQRT(3)*U31*AA10)))</f>
        <v>4.975585365289537</v>
      </c>
      <c r="V67" s="220"/>
      <c r="W67" s="221">
        <v>-5.0999999046325684E-2</v>
      </c>
      <c r="X67" s="221"/>
      <c r="Y67" s="221"/>
      <c r="Z67" s="39">
        <f>-ABS(W67)*TAN(ACOS(AA10))</f>
        <v>-1.2749999761581424E-2</v>
      </c>
      <c r="AA67" s="39"/>
      <c r="AB67" s="40"/>
      <c r="AC67" s="224">
        <f>IF(OR(AC31=0,AI10=0),0,ABS(1000*AE67/(SQRT(3)*AC31*AI10)))</f>
        <v>4.8936096564905025</v>
      </c>
      <c r="AD67" s="220"/>
      <c r="AE67" s="221">
        <v>-5.0999999046325684E-2</v>
      </c>
      <c r="AF67" s="221"/>
      <c r="AG67" s="221"/>
      <c r="AH67" s="39">
        <f>-ABS(AE67)*TAN(ACOS(AI10))</f>
        <v>-8.5000001537946998E-3</v>
      </c>
      <c r="AI67" s="39"/>
      <c r="AJ67" s="40"/>
      <c r="AK67" s="224">
        <f>IF(OR(AK31=0,AQ10=0),0,ABS(1000*AM67/(SQRT(3)*AK31*AQ10)))</f>
        <v>5.532489646919041</v>
      </c>
      <c r="AL67" s="220"/>
      <c r="AM67" s="221">
        <v>-5.7000000029802322E-2</v>
      </c>
      <c r="AN67" s="221"/>
      <c r="AO67" s="221"/>
      <c r="AP67" s="39">
        <f>-ABS(AM67)*TAN(ACOS(AQ10))</f>
        <v>-1.2954544993348367E-2</v>
      </c>
      <c r="AQ67" s="39"/>
      <c r="AR67" s="40"/>
    </row>
    <row r="68" spans="1:44" x14ac:dyDescent="0.2">
      <c r="A68" s="48" t="s">
        <v>355</v>
      </c>
      <c r="B68" s="49"/>
      <c r="C68" s="49"/>
      <c r="D68" s="49"/>
      <c r="E68" s="17">
        <v>48.8</v>
      </c>
      <c r="F68" s="17">
        <v>0.5</v>
      </c>
      <c r="G68" s="17">
        <v>49</v>
      </c>
      <c r="H68" s="17">
        <v>5</v>
      </c>
      <c r="I68" s="17">
        <v>49.8</v>
      </c>
      <c r="J68" s="17">
        <v>50</v>
      </c>
      <c r="K68" s="17"/>
      <c r="L68" s="247"/>
      <c r="M68" s="224">
        <f>IF(OR(M31=0,S10=0),0,ABS(1000*O68/(SQRT(3)*M31*S10)))</f>
        <v>0</v>
      </c>
      <c r="N68" s="220"/>
      <c r="O68" s="221">
        <v>0</v>
      </c>
      <c r="P68" s="221"/>
      <c r="Q68" s="221"/>
      <c r="R68" s="39">
        <f>-ABS(O68)*TAN(ACOS(S10))</f>
        <v>0</v>
      </c>
      <c r="S68" s="39"/>
      <c r="T68" s="40"/>
      <c r="U68" s="224">
        <f>IF(OR(U31=0,AA10=0),0,ABS(1000*W68/(SQRT(3)*U31*AA10)))</f>
        <v>0</v>
      </c>
      <c r="V68" s="220"/>
      <c r="W68" s="221">
        <v>0</v>
      </c>
      <c r="X68" s="221"/>
      <c r="Y68" s="221"/>
      <c r="Z68" s="39">
        <f>-ABS(W68)*TAN(ACOS(AA10))</f>
        <v>0</v>
      </c>
      <c r="AA68" s="39"/>
      <c r="AB68" s="40"/>
      <c r="AC68" s="224">
        <f>IF(OR(AC31=0,AI10=0),0,ABS(1000*AE68/(SQRT(3)*AC31*AI10)))</f>
        <v>0</v>
      </c>
      <c r="AD68" s="220"/>
      <c r="AE68" s="221">
        <v>0</v>
      </c>
      <c r="AF68" s="221"/>
      <c r="AG68" s="221"/>
      <c r="AH68" s="39">
        <f>-ABS(AE68)*TAN(ACOS(AI10))</f>
        <v>0</v>
      </c>
      <c r="AI68" s="39"/>
      <c r="AJ68" s="40"/>
      <c r="AK68" s="224">
        <f>IF(OR(AK31=0,AQ10=0),0,ABS(1000*AM68/(SQRT(3)*AK31*AQ10)))</f>
        <v>0</v>
      </c>
      <c r="AL68" s="220"/>
      <c r="AM68" s="221">
        <v>0</v>
      </c>
      <c r="AN68" s="221"/>
      <c r="AO68" s="221"/>
      <c r="AP68" s="39">
        <f>-ABS(AM68)*TAN(ACOS(AQ10))</f>
        <v>0</v>
      </c>
      <c r="AQ68" s="39"/>
      <c r="AR68" s="40"/>
    </row>
    <row r="69" spans="1:44" ht="13.5" thickBot="1" x14ac:dyDescent="0.25">
      <c r="A69" s="68" t="s">
        <v>77</v>
      </c>
      <c r="B69" s="69"/>
      <c r="C69" s="69"/>
      <c r="D69" s="69"/>
      <c r="E69" s="70"/>
      <c r="F69" s="70"/>
      <c r="G69" s="70"/>
      <c r="H69" s="70"/>
      <c r="I69" s="70"/>
      <c r="J69" s="70"/>
      <c r="K69" s="70"/>
      <c r="L69" s="249"/>
      <c r="M69" s="231"/>
      <c r="N69" s="67"/>
      <c r="O69" s="55">
        <f>SUM(O53:Q68)</f>
        <v>8.7999862851575017E-2</v>
      </c>
      <c r="P69" s="55"/>
      <c r="Q69" s="55"/>
      <c r="R69" s="55">
        <f>SUM(R53:T68)</f>
        <v>2.0307662209889832E-2</v>
      </c>
      <c r="S69" s="55"/>
      <c r="T69" s="56"/>
      <c r="U69" s="231"/>
      <c r="V69" s="67"/>
      <c r="W69" s="55">
        <f>SUM(W53:Y68)</f>
        <v>-4.6999759739264846E-2</v>
      </c>
      <c r="X69" s="55"/>
      <c r="Y69" s="55"/>
      <c r="Z69" s="55">
        <f>SUM(Z53:AB68)</f>
        <v>-1.1749939934816329E-2</v>
      </c>
      <c r="AA69" s="55"/>
      <c r="AB69" s="56"/>
      <c r="AC69" s="231"/>
      <c r="AD69" s="67"/>
      <c r="AE69" s="55">
        <f>SUM(AE53:AG68)</f>
        <v>0.42900000512599945</v>
      </c>
      <c r="AF69" s="55"/>
      <c r="AG69" s="55"/>
      <c r="AH69" s="55">
        <f>SUM(AH53:AJ68)</f>
        <v>7.150000348503141E-2</v>
      </c>
      <c r="AI69" s="55"/>
      <c r="AJ69" s="56"/>
      <c r="AK69" s="231"/>
      <c r="AL69" s="67"/>
      <c r="AM69" s="55">
        <f>SUM(AM53:AO68)</f>
        <v>1.0530000925064087</v>
      </c>
      <c r="AN69" s="55"/>
      <c r="AO69" s="55"/>
      <c r="AP69" s="55">
        <f>SUM(AP53:AR68)</f>
        <v>0.23931819419722783</v>
      </c>
      <c r="AQ69" s="55"/>
      <c r="AR69" s="56"/>
    </row>
    <row r="70" spans="1:44" x14ac:dyDescent="0.2">
      <c r="A70" s="246" t="s">
        <v>160</v>
      </c>
      <c r="B70" s="58"/>
      <c r="C70" s="58"/>
      <c r="D70" s="58"/>
      <c r="E70" s="21"/>
      <c r="F70" s="21"/>
      <c r="G70" s="21"/>
      <c r="H70" s="21"/>
      <c r="I70" s="21"/>
      <c r="J70" s="21"/>
      <c r="K70" s="21"/>
      <c r="L70" s="59"/>
      <c r="M70" s="60"/>
      <c r="N70" s="61"/>
      <c r="O70" s="62"/>
      <c r="P70" s="62"/>
      <c r="Q70" s="62"/>
      <c r="R70" s="62"/>
      <c r="S70" s="62"/>
      <c r="T70" s="63"/>
      <c r="U70" s="60"/>
      <c r="V70" s="61"/>
      <c r="W70" s="62"/>
      <c r="X70" s="62"/>
      <c r="Y70" s="62"/>
      <c r="Z70" s="62"/>
      <c r="AA70" s="62"/>
      <c r="AB70" s="63"/>
      <c r="AC70" s="60"/>
      <c r="AD70" s="61"/>
      <c r="AE70" s="62"/>
      <c r="AF70" s="62"/>
      <c r="AG70" s="62"/>
      <c r="AH70" s="62"/>
      <c r="AI70" s="62"/>
      <c r="AJ70" s="63"/>
      <c r="AK70" s="60"/>
      <c r="AL70" s="61"/>
      <c r="AM70" s="62"/>
      <c r="AN70" s="62"/>
      <c r="AO70" s="62"/>
      <c r="AP70" s="62"/>
      <c r="AQ70" s="62"/>
      <c r="AR70" s="63"/>
    </row>
    <row r="71" spans="1:44" x14ac:dyDescent="0.2">
      <c r="A71" s="48" t="s">
        <v>287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247"/>
      <c r="M71" s="248">
        <f>M13</f>
        <v>91.744711839598011</v>
      </c>
      <c r="N71" s="54"/>
      <c r="O71" s="50">
        <f>O13</f>
        <v>0.36000001430511475</v>
      </c>
      <c r="P71" s="50"/>
      <c r="Q71" s="50"/>
      <c r="R71" s="50">
        <f>Q13</f>
        <v>0.89999997615814209</v>
      </c>
      <c r="S71" s="50"/>
      <c r="T71" s="52"/>
      <c r="U71" s="248">
        <f>U13</f>
        <v>76.189840537498867</v>
      </c>
      <c r="V71" s="54"/>
      <c r="W71" s="50">
        <f>W13</f>
        <v>0.36000001430511475</v>
      </c>
      <c r="X71" s="50"/>
      <c r="Y71" s="50"/>
      <c r="Z71" s="50">
        <f>Y13</f>
        <v>0.72000002861022949</v>
      </c>
      <c r="AA71" s="50"/>
      <c r="AB71" s="52"/>
      <c r="AC71" s="248">
        <f>AC13</f>
        <v>114.2847608062483</v>
      </c>
      <c r="AD71" s="54"/>
      <c r="AE71" s="50">
        <f>AE13</f>
        <v>0.54000002145767212</v>
      </c>
      <c r="AF71" s="50"/>
      <c r="AG71" s="50"/>
      <c r="AH71" s="50">
        <f>AG13</f>
        <v>1.0800000429153442</v>
      </c>
      <c r="AI71" s="50"/>
      <c r="AJ71" s="52"/>
      <c r="AK71" s="248">
        <f>AK13</f>
        <v>0</v>
      </c>
      <c r="AL71" s="54"/>
      <c r="AM71" s="50">
        <f>AM13</f>
        <v>0</v>
      </c>
      <c r="AN71" s="50"/>
      <c r="AO71" s="50"/>
      <c r="AP71" s="50">
        <f>AO13</f>
        <v>0</v>
      </c>
      <c r="AQ71" s="50"/>
      <c r="AR71" s="52"/>
    </row>
    <row r="72" spans="1:44" x14ac:dyDescent="0.2">
      <c r="A72" s="48" t="s">
        <v>356</v>
      </c>
      <c r="B72" s="49"/>
      <c r="C72" s="49"/>
      <c r="D72" s="49"/>
      <c r="E72" s="17">
        <v>48.8</v>
      </c>
      <c r="F72" s="17">
        <v>0.5</v>
      </c>
      <c r="G72" s="17">
        <v>49</v>
      </c>
      <c r="H72" s="17">
        <v>5</v>
      </c>
      <c r="I72" s="17">
        <v>49.8</v>
      </c>
      <c r="J72" s="17">
        <v>50</v>
      </c>
      <c r="K72" s="17"/>
      <c r="L72" s="247"/>
      <c r="M72" s="224">
        <f>IF(OR(M32=0,S13=0),0,ABS(1000*O72/(SQRT(3)*M32*S13)))</f>
        <v>0</v>
      </c>
      <c r="N72" s="220"/>
      <c r="O72" s="221">
        <v>0</v>
      </c>
      <c r="P72" s="221"/>
      <c r="Q72" s="221"/>
      <c r="R72" s="39">
        <f>-ABS(O72)*TAN(ACOS(S13))</f>
        <v>0</v>
      </c>
      <c r="S72" s="39"/>
      <c r="T72" s="40"/>
      <c r="U72" s="224">
        <f>IF(OR(U32=0,AA13=0),0,ABS(1000*W72/(SQRT(3)*U32*AA13)))</f>
        <v>0</v>
      </c>
      <c r="V72" s="220"/>
      <c r="W72" s="221">
        <v>0</v>
      </c>
      <c r="X72" s="221"/>
      <c r="Y72" s="221"/>
      <c r="Z72" s="39">
        <f>-ABS(W72)*TAN(ACOS(AA13))</f>
        <v>0</v>
      </c>
      <c r="AA72" s="39"/>
      <c r="AB72" s="40"/>
      <c r="AC72" s="224">
        <f>IF(OR(AC32=0,AI13=0),0,ABS(1000*AE72/(SQRT(3)*AC32*AI13)))</f>
        <v>0</v>
      </c>
      <c r="AD72" s="220"/>
      <c r="AE72" s="221">
        <v>0</v>
      </c>
      <c r="AF72" s="221"/>
      <c r="AG72" s="221"/>
      <c r="AH72" s="39">
        <f>-ABS(AE72)*TAN(ACOS(AI13))</f>
        <v>0</v>
      </c>
      <c r="AI72" s="39"/>
      <c r="AJ72" s="40"/>
      <c r="AK72" s="253">
        <v>0</v>
      </c>
      <c r="AL72" s="47"/>
      <c r="AM72" s="221">
        <v>0</v>
      </c>
      <c r="AN72" s="221"/>
      <c r="AO72" s="221"/>
      <c r="AP72" s="39">
        <f>-ABS(AM72)*TAN(ACOS(AQ13))</f>
        <v>0</v>
      </c>
      <c r="AQ72" s="39"/>
      <c r="AR72" s="40"/>
    </row>
    <row r="73" spans="1:44" x14ac:dyDescent="0.2">
      <c r="A73" s="48" t="s">
        <v>357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247"/>
      <c r="M73" s="224">
        <f>IF(OR(M32=0,S13=0),0,ABS(1000*O73/(SQRT(3)*M32*S13)))</f>
        <v>0</v>
      </c>
      <c r="N73" s="220"/>
      <c r="O73" s="221">
        <v>0</v>
      </c>
      <c r="P73" s="221"/>
      <c r="Q73" s="221"/>
      <c r="R73" s="39">
        <f>-ABS(O73)*TAN(ACOS(S13))</f>
        <v>0</v>
      </c>
      <c r="S73" s="39"/>
      <c r="T73" s="40"/>
      <c r="U73" s="224">
        <f>IF(OR(U32=0,AA13=0),0,ABS(1000*W73/(SQRT(3)*U32*AA13)))</f>
        <v>0</v>
      </c>
      <c r="V73" s="220"/>
      <c r="W73" s="221">
        <v>0</v>
      </c>
      <c r="X73" s="221"/>
      <c r="Y73" s="221"/>
      <c r="Z73" s="39">
        <f>-ABS(W73)*TAN(ACOS(AA13))</f>
        <v>0</v>
      </c>
      <c r="AA73" s="39"/>
      <c r="AB73" s="40"/>
      <c r="AC73" s="224">
        <f>IF(OR(AC32=0,AI13=0),0,ABS(1000*AE73/(SQRT(3)*AC32*AI13)))</f>
        <v>0</v>
      </c>
      <c r="AD73" s="220"/>
      <c r="AE73" s="221">
        <v>0</v>
      </c>
      <c r="AF73" s="221"/>
      <c r="AG73" s="221"/>
      <c r="AH73" s="39">
        <f>-ABS(AE73)*TAN(ACOS(AI13))</f>
        <v>0</v>
      </c>
      <c r="AI73" s="39"/>
      <c r="AJ73" s="40"/>
      <c r="AK73" s="253">
        <v>0</v>
      </c>
      <c r="AL73" s="47"/>
      <c r="AM73" s="221">
        <v>0</v>
      </c>
      <c r="AN73" s="221"/>
      <c r="AO73" s="221"/>
      <c r="AP73" s="39">
        <f>-ABS(AM73)*TAN(ACOS(AQ13))</f>
        <v>0</v>
      </c>
      <c r="AQ73" s="39"/>
      <c r="AR73" s="40"/>
    </row>
    <row r="74" spans="1:44" x14ac:dyDescent="0.2">
      <c r="A74" s="48" t="s">
        <v>358</v>
      </c>
      <c r="B74" s="49"/>
      <c r="C74" s="49"/>
      <c r="D74" s="49"/>
      <c r="E74" s="17">
        <v>48.8</v>
      </c>
      <c r="F74" s="17">
        <v>0.5</v>
      </c>
      <c r="G74" s="17">
        <v>49</v>
      </c>
      <c r="H74" s="17">
        <v>5</v>
      </c>
      <c r="I74" s="17">
        <v>49.8</v>
      </c>
      <c r="J74" s="17">
        <v>50</v>
      </c>
      <c r="K74" s="17"/>
      <c r="L74" s="247"/>
      <c r="M74" s="224">
        <f>IF(OR(M32=0,S13=0),0,ABS(1000*O74/(SQRT(3)*M32*S13)))</f>
        <v>91.744711839598011</v>
      </c>
      <c r="N74" s="220"/>
      <c r="O74" s="221">
        <v>-0.36000001430511475</v>
      </c>
      <c r="P74" s="221"/>
      <c r="Q74" s="221"/>
      <c r="R74" s="39">
        <f>-ABS(O74)*TAN(ACOS(S13))</f>
        <v>-0.8999999761581422</v>
      </c>
      <c r="S74" s="39"/>
      <c r="T74" s="40"/>
      <c r="U74" s="224">
        <f>IF(OR(U32=0,AA13=0),0,ABS(1000*W74/(SQRT(3)*U32*AA13)))</f>
        <v>76.189840537498867</v>
      </c>
      <c r="V74" s="220"/>
      <c r="W74" s="221">
        <v>-0.36000001430511475</v>
      </c>
      <c r="X74" s="221"/>
      <c r="Y74" s="221"/>
      <c r="Z74" s="39">
        <f>-ABS(W74)*TAN(ACOS(AA13))</f>
        <v>-0.72000002861022894</v>
      </c>
      <c r="AA74" s="39"/>
      <c r="AB74" s="40"/>
      <c r="AC74" s="224">
        <f>IF(OR(AC32=0,AI13=0),0,ABS(1000*AE74/(SQRT(3)*AC32*AI13)))</f>
        <v>152.37968107499773</v>
      </c>
      <c r="AD74" s="220"/>
      <c r="AE74" s="221">
        <v>-0.72000002861022949</v>
      </c>
      <c r="AF74" s="221"/>
      <c r="AG74" s="221"/>
      <c r="AH74" s="39">
        <f>-ABS(AE74)*TAN(ACOS(AI13))</f>
        <v>-1.4400000572204579</v>
      </c>
      <c r="AI74" s="39"/>
      <c r="AJ74" s="40"/>
      <c r="AK74" s="253">
        <v>0</v>
      </c>
      <c r="AL74" s="47"/>
      <c r="AM74" s="221">
        <v>0</v>
      </c>
      <c r="AN74" s="221"/>
      <c r="AO74" s="221"/>
      <c r="AP74" s="39">
        <f>-ABS(AM74)*TAN(ACOS(AQ13))</f>
        <v>0</v>
      </c>
      <c r="AQ74" s="39"/>
      <c r="AR74" s="40"/>
    </row>
    <row r="75" spans="1:44" ht="13.5" thickBot="1" x14ac:dyDescent="0.25">
      <c r="A75" s="250" t="s">
        <v>172</v>
      </c>
      <c r="B75" s="42"/>
      <c r="C75" s="42"/>
      <c r="D75" s="42"/>
      <c r="E75" s="43"/>
      <c r="F75" s="43"/>
      <c r="G75" s="43"/>
      <c r="H75" s="43"/>
      <c r="I75" s="43"/>
      <c r="J75" s="43"/>
      <c r="K75" s="43"/>
      <c r="L75" s="44"/>
      <c r="M75" s="33"/>
      <c r="N75" s="34"/>
      <c r="O75" s="31">
        <f>SUM(O71:Q74)</f>
        <v>0</v>
      </c>
      <c r="P75" s="31"/>
      <c r="Q75" s="31"/>
      <c r="R75" s="31">
        <f>SUM(R71:T74)</f>
        <v>0</v>
      </c>
      <c r="S75" s="31"/>
      <c r="T75" s="32"/>
      <c r="U75" s="33"/>
      <c r="V75" s="34"/>
      <c r="W75" s="31">
        <f>SUM(W71:Y74)</f>
        <v>0</v>
      </c>
      <c r="X75" s="31"/>
      <c r="Y75" s="31"/>
      <c r="Z75" s="31">
        <f>SUM(Z71:AB74)</f>
        <v>0</v>
      </c>
      <c r="AA75" s="31"/>
      <c r="AB75" s="32"/>
      <c r="AC75" s="33"/>
      <c r="AD75" s="34"/>
      <c r="AE75" s="31">
        <f>SUM(AE71:AG74)</f>
        <v>-0.18000000715255737</v>
      </c>
      <c r="AF75" s="31"/>
      <c r="AG75" s="31"/>
      <c r="AH75" s="31">
        <f>SUM(AH71:AJ74)</f>
        <v>-0.36000001430511364</v>
      </c>
      <c r="AI75" s="31"/>
      <c r="AJ75" s="32"/>
      <c r="AK75" s="33"/>
      <c r="AL75" s="34"/>
      <c r="AM75" s="31">
        <f>SUM(AM71:AO74)</f>
        <v>0</v>
      </c>
      <c r="AN75" s="31"/>
      <c r="AO75" s="31"/>
      <c r="AP75" s="31">
        <f>SUM(AP71:AR74)</f>
        <v>0</v>
      </c>
      <c r="AQ75" s="31"/>
      <c r="AR75" s="32"/>
    </row>
    <row r="76" spans="1:44" ht="13.5" thickBot="1" x14ac:dyDescent="0.25">
      <c r="A76" s="251" t="s">
        <v>78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29"/>
      <c r="N76" s="30"/>
      <c r="O76" s="19">
        <f>SUM(O37:Q50)+SUM(O53:Q68)+SUM(O71:Q74)</f>
        <v>-5.8000175748020411E-2</v>
      </c>
      <c r="P76" s="19"/>
      <c r="Q76" s="19"/>
      <c r="R76" s="19">
        <f>SUM(R37:T50)+SUM(R53:T68)+SUM(R71:T74)</f>
        <v>-9.649237640514674E-2</v>
      </c>
      <c r="S76" s="19"/>
      <c r="T76" s="28"/>
      <c r="U76" s="29"/>
      <c r="V76" s="30"/>
      <c r="W76" s="19">
        <f>SUM(W37:Y50)+SUM(W53:Y68)+SUM(W71:Y74)</f>
        <v>-0.18099973676726222</v>
      </c>
      <c r="X76" s="19"/>
      <c r="Y76" s="19"/>
      <c r="Z76" s="19">
        <f>SUM(Z37:AB50)+SUM(Z53:AB68)+SUM(Z71:AB74)</f>
        <v>-0.10746420742941287</v>
      </c>
      <c r="AA76" s="19"/>
      <c r="AB76" s="28"/>
      <c r="AC76" s="29"/>
      <c r="AD76" s="30"/>
      <c r="AE76" s="19">
        <f>SUM(AE37:AG50)+SUM(AE53:AG68)+SUM(AE71:AG74)</f>
        <v>0.19699999736621976</v>
      </c>
      <c r="AF76" s="19"/>
      <c r="AG76" s="19"/>
      <c r="AH76" s="19">
        <f>SUM(AH37:AJ50)+SUM(AH53:AJ68)+SUM(AH71:AJ74)</f>
        <v>-0.32564286769384831</v>
      </c>
      <c r="AI76" s="19"/>
      <c r="AJ76" s="28"/>
      <c r="AK76" s="29"/>
      <c r="AL76" s="30"/>
      <c r="AM76" s="19">
        <f>SUM(AM37:AO50)+SUM(AM53:AO68)+SUM(AM71:AO74)</f>
        <v>1.5570000456646085</v>
      </c>
      <c r="AN76" s="19"/>
      <c r="AO76" s="19"/>
      <c r="AP76" s="19">
        <f>SUM(AP37:AR50)+SUM(AP53:AR68)+SUM(AP71:AR74)</f>
        <v>0.51931815993237684</v>
      </c>
      <c r="AQ76" s="19"/>
      <c r="AR76" s="28"/>
    </row>
    <row r="77" spans="1:44" ht="13.5" thickBo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44" ht="13.5" thickBot="1" x14ac:dyDescent="0.25">
      <c r="A78" s="22" t="s">
        <v>79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25" t="s">
        <v>359</v>
      </c>
      <c r="N78" s="26"/>
      <c r="O78" s="26"/>
      <c r="P78" s="26"/>
      <c r="Q78" s="26"/>
      <c r="R78" s="26"/>
      <c r="S78" s="26"/>
      <c r="T78" s="27"/>
      <c r="U78" s="25" t="s">
        <v>360</v>
      </c>
      <c r="V78" s="26"/>
      <c r="W78" s="26"/>
      <c r="X78" s="26"/>
      <c r="Y78" s="26"/>
      <c r="Z78" s="26"/>
      <c r="AA78" s="26"/>
      <c r="AB78" s="27"/>
      <c r="AC78" s="25" t="s">
        <v>360</v>
      </c>
      <c r="AD78" s="26"/>
      <c r="AE78" s="26"/>
      <c r="AF78" s="26"/>
      <c r="AG78" s="26"/>
      <c r="AH78" s="26"/>
      <c r="AI78" s="26"/>
      <c r="AJ78" s="27"/>
      <c r="AK78" s="25" t="s">
        <v>361</v>
      </c>
      <c r="AL78" s="26"/>
      <c r="AM78" s="26"/>
      <c r="AN78" s="26"/>
      <c r="AO78" s="26"/>
      <c r="AP78" s="26"/>
      <c r="AQ78" s="26"/>
      <c r="AR78" s="27"/>
    </row>
    <row r="82" spans="4:29" x14ac:dyDescent="0.2">
      <c r="G82" s="2" t="s">
        <v>119</v>
      </c>
    </row>
    <row r="83" spans="4:29" x14ac:dyDescent="0.2">
      <c r="G83" s="2" t="s">
        <v>120</v>
      </c>
      <c r="AC83" s="2" t="s">
        <v>121</v>
      </c>
    </row>
    <row r="86" spans="4:29" x14ac:dyDescent="0.2">
      <c r="G86" s="2" t="s">
        <v>122</v>
      </c>
      <c r="AC86" s="2" t="s">
        <v>123</v>
      </c>
    </row>
    <row r="89" spans="4:29" x14ac:dyDescent="0.2">
      <c r="D89" s="2" t="s">
        <v>124</v>
      </c>
    </row>
    <row r="90" spans="4:29" x14ac:dyDescent="0.2">
      <c r="D90" s="2" t="s">
        <v>125</v>
      </c>
    </row>
    <row r="91" spans="4:29" x14ac:dyDescent="0.2">
      <c r="D91" s="2" t="s">
        <v>126</v>
      </c>
    </row>
  </sheetData>
  <mergeCells count="887">
    <mergeCell ref="AH76:AJ76"/>
    <mergeCell ref="AK76:AL76"/>
    <mergeCell ref="AM76:AO76"/>
    <mergeCell ref="AP76:AR76"/>
    <mergeCell ref="A77:AR77"/>
    <mergeCell ref="A78:L78"/>
    <mergeCell ref="M78:T78"/>
    <mergeCell ref="U78:AB78"/>
    <mergeCell ref="AC78:AJ78"/>
    <mergeCell ref="AK78:AR78"/>
    <mergeCell ref="AP75:AR75"/>
    <mergeCell ref="A76:L76"/>
    <mergeCell ref="M76:N76"/>
    <mergeCell ref="O76:Q76"/>
    <mergeCell ref="R76:T76"/>
    <mergeCell ref="U76:V76"/>
    <mergeCell ref="W76:Y76"/>
    <mergeCell ref="Z76:AB76"/>
    <mergeCell ref="AC76:AD76"/>
    <mergeCell ref="AE76:AG76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L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71:D71"/>
    <mergeCell ref="M71:N71"/>
    <mergeCell ref="O71:Q71"/>
    <mergeCell ref="R71:T71"/>
    <mergeCell ref="U71:V71"/>
    <mergeCell ref="W71:Y71"/>
    <mergeCell ref="AH69:AJ69"/>
    <mergeCell ref="AK69:AL69"/>
    <mergeCell ref="AM69:AO69"/>
    <mergeCell ref="AP69:AR69"/>
    <mergeCell ref="A70:D70"/>
    <mergeCell ref="E70:AR70"/>
    <mergeCell ref="AP68:AR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Z68:AB68"/>
    <mergeCell ref="AC68:AD68"/>
    <mergeCell ref="AE68:AG68"/>
    <mergeCell ref="AH68:AJ68"/>
    <mergeCell ref="AK68:AL68"/>
    <mergeCell ref="AM68:AO68"/>
    <mergeCell ref="AH67:AJ67"/>
    <mergeCell ref="AK67:AL67"/>
    <mergeCell ref="AM67:AO67"/>
    <mergeCell ref="AP67:AR67"/>
    <mergeCell ref="A68:D68"/>
    <mergeCell ref="M68:N68"/>
    <mergeCell ref="O68:Q68"/>
    <mergeCell ref="R68:T68"/>
    <mergeCell ref="U68:V68"/>
    <mergeCell ref="W68:Y68"/>
    <mergeCell ref="AP66:AR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D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C53:AD53"/>
    <mergeCell ref="AE53:AG53"/>
    <mergeCell ref="AH53:AJ53"/>
    <mergeCell ref="AK53:AL53"/>
    <mergeCell ref="AM53:AO53"/>
    <mergeCell ref="AP53:AR53"/>
    <mergeCell ref="AP51:AR51"/>
    <mergeCell ref="A52:D52"/>
    <mergeCell ref="E52:AR52"/>
    <mergeCell ref="A53:D53"/>
    <mergeCell ref="M53:N53"/>
    <mergeCell ref="O53:Q53"/>
    <mergeCell ref="R53:T53"/>
    <mergeCell ref="U53:V53"/>
    <mergeCell ref="W53:Y53"/>
    <mergeCell ref="Z53:AB53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L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M34:AO35"/>
    <mergeCell ref="AP34:AR35"/>
    <mergeCell ref="A36:D36"/>
    <mergeCell ref="E36:AR36"/>
    <mergeCell ref="A37:D37"/>
    <mergeCell ref="M37:N37"/>
    <mergeCell ref="O37:Q37"/>
    <mergeCell ref="R37:T37"/>
    <mergeCell ref="U37:V37"/>
    <mergeCell ref="W37:Y37"/>
    <mergeCell ref="W34:Y35"/>
    <mergeCell ref="Z34:AB35"/>
    <mergeCell ref="AC34:AD35"/>
    <mergeCell ref="AE34:AG35"/>
    <mergeCell ref="AH34:AJ35"/>
    <mergeCell ref="AK34:AL35"/>
    <mergeCell ref="A33:AR33"/>
    <mergeCell ref="A34:D35"/>
    <mergeCell ref="E34:F34"/>
    <mergeCell ref="G34:H34"/>
    <mergeCell ref="I34:J34"/>
    <mergeCell ref="K34:L34"/>
    <mergeCell ref="M34:N35"/>
    <mergeCell ref="O34:Q35"/>
    <mergeCell ref="R34:T35"/>
    <mergeCell ref="U34:V35"/>
    <mergeCell ref="AK31:AR31"/>
    <mergeCell ref="A32:B32"/>
    <mergeCell ref="C32:D32"/>
    <mergeCell ref="E32:L32"/>
    <mergeCell ref="M32:T32"/>
    <mergeCell ref="U32:AB32"/>
    <mergeCell ref="AC32:AJ32"/>
    <mergeCell ref="AK32:AR32"/>
    <mergeCell ref="A31:B31"/>
    <mergeCell ref="C31:D31"/>
    <mergeCell ref="E31:L31"/>
    <mergeCell ref="M31:T31"/>
    <mergeCell ref="U31:AB31"/>
    <mergeCell ref="AC31:AJ31"/>
    <mergeCell ref="AK29:AR29"/>
    <mergeCell ref="A30:B30"/>
    <mergeCell ref="C30:D30"/>
    <mergeCell ref="E30:L30"/>
    <mergeCell ref="M30:T30"/>
    <mergeCell ref="U30:AB30"/>
    <mergeCell ref="AC30:AJ30"/>
    <mergeCell ref="AK30:AR30"/>
    <mergeCell ref="A29:B29"/>
    <mergeCell ref="C29:D29"/>
    <mergeCell ref="E29:L29"/>
    <mergeCell ref="M29:T29"/>
    <mergeCell ref="U29:AB29"/>
    <mergeCell ref="AC29:AJ29"/>
    <mergeCell ref="A27:L27"/>
    <mergeCell ref="M27:T27"/>
    <mergeCell ref="U27:AB27"/>
    <mergeCell ref="AC27:AJ27"/>
    <mergeCell ref="AK27:AR27"/>
    <mergeCell ref="A28:AR28"/>
    <mergeCell ref="A25:L25"/>
    <mergeCell ref="M25:T25"/>
    <mergeCell ref="U25:AB25"/>
    <mergeCell ref="AC25:AJ25"/>
    <mergeCell ref="AK25:AR25"/>
    <mergeCell ref="A26:L26"/>
    <mergeCell ref="M26:T26"/>
    <mergeCell ref="U26:AB26"/>
    <mergeCell ref="AC26:AJ26"/>
    <mergeCell ref="AK26:AR26"/>
    <mergeCell ref="AF23:AG23"/>
    <mergeCell ref="AH23:AJ23"/>
    <mergeCell ref="AK23:AM23"/>
    <mergeCell ref="AN23:AO23"/>
    <mergeCell ref="AP23:AR23"/>
    <mergeCell ref="A24:AR24"/>
    <mergeCell ref="AN22:AO22"/>
    <mergeCell ref="AP22:AR22"/>
    <mergeCell ref="I23:L23"/>
    <mergeCell ref="M23:O23"/>
    <mergeCell ref="P23:Q23"/>
    <mergeCell ref="R23:T23"/>
    <mergeCell ref="U23:W23"/>
    <mergeCell ref="X23:Y23"/>
    <mergeCell ref="Z23:AB23"/>
    <mergeCell ref="AC23:AE23"/>
    <mergeCell ref="X22:Y22"/>
    <mergeCell ref="Z22:AB22"/>
    <mergeCell ref="AC22:AE22"/>
    <mergeCell ref="AF22:AG22"/>
    <mergeCell ref="AH22:AJ22"/>
    <mergeCell ref="AK22:AM22"/>
    <mergeCell ref="AF21:AG21"/>
    <mergeCell ref="AH21:AJ21"/>
    <mergeCell ref="AK21:AM21"/>
    <mergeCell ref="AN21:AO21"/>
    <mergeCell ref="AP21:AR21"/>
    <mergeCell ref="I22:L22"/>
    <mergeCell ref="M22:O22"/>
    <mergeCell ref="P22:Q22"/>
    <mergeCell ref="R22:T22"/>
    <mergeCell ref="U22:W22"/>
    <mergeCell ref="AN20:AO20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X20:Y20"/>
    <mergeCell ref="Z20:AB20"/>
    <mergeCell ref="AC20:AE20"/>
    <mergeCell ref="AF20:AG20"/>
    <mergeCell ref="AH20:AJ20"/>
    <mergeCell ref="AK20:AM20"/>
    <mergeCell ref="AK19:AM19"/>
    <mergeCell ref="AN19:AO19"/>
    <mergeCell ref="AP19:AR19"/>
    <mergeCell ref="A20:D23"/>
    <mergeCell ref="E20:H23"/>
    <mergeCell ref="I20:L20"/>
    <mergeCell ref="M20:O20"/>
    <mergeCell ref="P20:Q20"/>
    <mergeCell ref="R20:T20"/>
    <mergeCell ref="U20:W20"/>
    <mergeCell ref="U19:W19"/>
    <mergeCell ref="X19:Y19"/>
    <mergeCell ref="Z19:AB19"/>
    <mergeCell ref="AC19:AE19"/>
    <mergeCell ref="AF19:AG19"/>
    <mergeCell ref="AH19:AJ19"/>
    <mergeCell ref="AC18:AE18"/>
    <mergeCell ref="AF18:AG18"/>
    <mergeCell ref="AH18:AJ18"/>
    <mergeCell ref="AK18:AM18"/>
    <mergeCell ref="AN18:AO18"/>
    <mergeCell ref="AP18:AR18"/>
    <mergeCell ref="AK17:AM17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U17:W17"/>
    <mergeCell ref="X17:Y17"/>
    <mergeCell ref="Z17:AB17"/>
    <mergeCell ref="AC17:AE17"/>
    <mergeCell ref="AF17:AG17"/>
    <mergeCell ref="AH17:AJ17"/>
    <mergeCell ref="A17:D19"/>
    <mergeCell ref="E17:H19"/>
    <mergeCell ref="I17:L17"/>
    <mergeCell ref="M17:O17"/>
    <mergeCell ref="P17:Q17"/>
    <mergeCell ref="R17:T17"/>
    <mergeCell ref="I19:L19"/>
    <mergeCell ref="M19:O19"/>
    <mergeCell ref="P19:Q19"/>
    <mergeCell ref="R19:T19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W15:X15"/>
    <mergeCell ref="Y15:Z15"/>
    <mergeCell ref="AA15:AB15"/>
    <mergeCell ref="AC15:AD15"/>
    <mergeCell ref="AE15:AF15"/>
    <mergeCell ref="AG15:AH15"/>
    <mergeCell ref="AF14:AG14"/>
    <mergeCell ref="AH14:AJ14"/>
    <mergeCell ref="AK14:AR14"/>
    <mergeCell ref="A15:D16"/>
    <mergeCell ref="E15:L15"/>
    <mergeCell ref="M15:N15"/>
    <mergeCell ref="O15:P15"/>
    <mergeCell ref="Q15:R15"/>
    <mergeCell ref="S15:T15"/>
    <mergeCell ref="U15:V15"/>
    <mergeCell ref="AO13:AP13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workbookViewId="0">
      <pane ySplit="3" topLeftCell="A4" activePane="bottomLeft" state="frozenSplit"/>
      <selection pane="bottomLeft" activeCell="I111" sqref="I11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362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40.5</v>
      </c>
      <c r="C6" s="11">
        <v>0.125</v>
      </c>
      <c r="D6" s="12">
        <v>0.64800000190734863</v>
      </c>
      <c r="E6" s="105">
        <v>110</v>
      </c>
      <c r="F6" s="106"/>
      <c r="G6" s="107" t="s">
        <v>251</v>
      </c>
      <c r="H6" s="107"/>
      <c r="I6" s="204">
        <v>0.2199999988079071</v>
      </c>
      <c r="J6" s="204"/>
      <c r="K6" s="204">
        <v>11.100000381469727</v>
      </c>
      <c r="L6" s="215"/>
      <c r="M6" s="254">
        <f>IF(OR(M26=0,O6=0),0,ABS(1000*O6/(SQRT(3)*M26*COS(ATAN(Q6/O6)))))</f>
        <v>61.601962168485329</v>
      </c>
      <c r="N6" s="255"/>
      <c r="O6" s="189">
        <f>M20</f>
        <v>-6.4812434348801968</v>
      </c>
      <c r="P6" s="189"/>
      <c r="Q6" s="189">
        <f>R20</f>
        <v>10.418840755652466</v>
      </c>
      <c r="R6" s="189"/>
      <c r="S6" s="190">
        <f>IF(O6=0,0,COS(ATAN(Q6/O6)))</f>
        <v>0.52820842065374884</v>
      </c>
      <c r="T6" s="191"/>
      <c r="U6" s="256">
        <f>IF(OR(U26=0,W6=0),0,ABS(1000*W6/(SQRT(3)*U26*COS(ATAN(Y6/W6)))))</f>
        <v>56.251513578284964</v>
      </c>
      <c r="V6" s="255"/>
      <c r="W6" s="189">
        <f>U20</f>
        <v>-6.1002048398882112</v>
      </c>
      <c r="X6" s="189"/>
      <c r="Y6" s="189">
        <f>Z20</f>
        <v>9.3983209379055044</v>
      </c>
      <c r="Z6" s="189"/>
      <c r="AA6" s="190">
        <f>IF(W6=0,0,COS(ATAN(Y6/W6)))</f>
        <v>0.54444214724683981</v>
      </c>
      <c r="AB6" s="191"/>
      <c r="AC6" s="256">
        <f>IF(OR(AC26=0,AE6=0),0,ABS(1000*AE6/(SQRT(3)*AC26*COS(ATAN(AG6/AE6)))))</f>
        <v>60.639907503581021</v>
      </c>
      <c r="AD6" s="255"/>
      <c r="AE6" s="189">
        <f>AC20</f>
        <v>-5.6179407535752723</v>
      </c>
      <c r="AF6" s="189"/>
      <c r="AG6" s="189">
        <f>AH20</f>
        <v>10.692594984234118</v>
      </c>
      <c r="AH6" s="189"/>
      <c r="AI6" s="190">
        <f>IF(AE6=0,0,COS(ATAN(AG6/AE6)))</f>
        <v>0.46511479778524317</v>
      </c>
      <c r="AJ6" s="191"/>
      <c r="AK6" s="256">
        <f>IF(OR(AK26=0,AM6=0),0,ABS(1000*AM6/(SQRT(3)*AK26*COS(ATAN(AO6/AM6)))))</f>
        <v>62.155044957426178</v>
      </c>
      <c r="AL6" s="255"/>
      <c r="AM6" s="189">
        <f>AK20</f>
        <v>-5.9530290922525033</v>
      </c>
      <c r="AN6" s="189"/>
      <c r="AO6" s="189">
        <f>AP20</f>
        <v>10.855223307179946</v>
      </c>
      <c r="AP6" s="189"/>
      <c r="AQ6" s="190">
        <f>IF(AM6=0,0,COS(ATAN(AO6/AM6)))</f>
        <v>0.4808428386114893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251</v>
      </c>
      <c r="H7" s="100"/>
      <c r="I7" s="193">
        <f>I6</f>
        <v>0.2199999988079071</v>
      </c>
      <c r="J7" s="193"/>
      <c r="K7" s="193">
        <f>K6</f>
        <v>11.100000381469727</v>
      </c>
      <c r="L7" s="218"/>
      <c r="M7" s="219">
        <f>IF(OR(M28=0,O7=0),0,ABS(1000*O7/(SQRT(3)*M28*COS(ATAN(Q7/O7)))))</f>
        <v>1054.442396698631</v>
      </c>
      <c r="N7" s="220"/>
      <c r="O7" s="221">
        <v>-6.624000072479248</v>
      </c>
      <c r="P7" s="221"/>
      <c r="Q7" s="221">
        <v>9.4079999923706055</v>
      </c>
      <c r="R7" s="221"/>
      <c r="S7" s="222">
        <f>IF(O7=0,0,COS(ATAN(Q7/O7)))</f>
        <v>0.57570006565774967</v>
      </c>
      <c r="T7" s="223"/>
      <c r="U7" s="224">
        <f>IF(OR(U28=0,W7=0),0,ABS(1000*W7/(SQRT(3)*U28*COS(ATAN(Y7/W7)))))</f>
        <v>932.88084425971783</v>
      </c>
      <c r="V7" s="220"/>
      <c r="W7" s="221">
        <v>-6.2399997711181641</v>
      </c>
      <c r="X7" s="221"/>
      <c r="Y7" s="221">
        <v>8.4479999542236328</v>
      </c>
      <c r="Z7" s="221"/>
      <c r="AA7" s="222">
        <f>IF(W7=0,0,COS(ATAN(Y7/W7)))</f>
        <v>0.59413401132903443</v>
      </c>
      <c r="AB7" s="223"/>
      <c r="AC7" s="224">
        <f>IF(OR(AC28=0,AE7=0),0,ABS(1000*AE7/(SQRT(3)*AC28*COS(ATAN(AG7/AE7)))))</f>
        <v>1001.7342774428822</v>
      </c>
      <c r="AD7" s="220"/>
      <c r="AE7" s="221">
        <v>-5.7600002288818359</v>
      </c>
      <c r="AF7" s="221"/>
      <c r="AG7" s="221">
        <v>9.6960000991821289</v>
      </c>
      <c r="AH7" s="221"/>
      <c r="AI7" s="222">
        <f>IF(AE7=0,0,COS(ATAN(AG7/AE7)))</f>
        <v>0.51073542502344471</v>
      </c>
      <c r="AJ7" s="223"/>
      <c r="AK7" s="224">
        <f>IF(OR(AK28=0,AM7=0),0,ABS(1000*AM7/(SQRT(3)*AK28*COS(ATAN(AO7/AM7)))))</f>
        <v>1028.1513690462223</v>
      </c>
      <c r="AL7" s="220"/>
      <c r="AM7" s="221">
        <v>-6.0960001945495605</v>
      </c>
      <c r="AN7" s="221"/>
      <c r="AO7" s="221">
        <v>9.8400001525878906</v>
      </c>
      <c r="AP7" s="221"/>
      <c r="AQ7" s="222">
        <f>IF(AM7=0,0,COS(ATAN(AO7/AM7)))</f>
        <v>0.52664010666476901</v>
      </c>
      <c r="AR7" s="223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1</v>
      </c>
      <c r="N8" s="178"/>
      <c r="O8" s="178"/>
      <c r="P8" s="162" t="s">
        <v>18</v>
      </c>
      <c r="Q8" s="162"/>
      <c r="R8" s="175"/>
      <c r="S8" s="175"/>
      <c r="T8" s="179"/>
      <c r="U8" s="225">
        <v>1</v>
      </c>
      <c r="V8" s="178"/>
      <c r="W8" s="178"/>
      <c r="X8" s="162" t="s">
        <v>18</v>
      </c>
      <c r="Y8" s="162"/>
      <c r="Z8" s="175"/>
      <c r="AA8" s="175"/>
      <c r="AB8" s="179"/>
      <c r="AC8" s="225">
        <v>1</v>
      </c>
      <c r="AD8" s="178"/>
      <c r="AE8" s="178"/>
      <c r="AF8" s="162" t="s">
        <v>18</v>
      </c>
      <c r="AG8" s="162"/>
      <c r="AH8" s="175"/>
      <c r="AI8" s="175"/>
      <c r="AJ8" s="179"/>
      <c r="AK8" s="225">
        <v>1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40.5</v>
      </c>
      <c r="C9" s="11">
        <v>9.6000000834465027E-2</v>
      </c>
      <c r="D9" s="12">
        <v>0.74900001287460327</v>
      </c>
      <c r="E9" s="105">
        <v>110</v>
      </c>
      <c r="F9" s="106"/>
      <c r="G9" s="107" t="s">
        <v>252</v>
      </c>
      <c r="H9" s="107"/>
      <c r="I9" s="204">
        <v>0.24400000274181366</v>
      </c>
      <c r="J9" s="204"/>
      <c r="K9" s="204">
        <v>10.850000381469727</v>
      </c>
      <c r="L9" s="215"/>
      <c r="M9" s="254">
        <f>IF(OR(M27=0,O9=0),0,ABS(1000*O9/(SQRT(3)*M27*COS(ATAN(Q9/O9)))))</f>
        <v>57.302074297084033</v>
      </c>
      <c r="N9" s="255"/>
      <c r="O9" s="189">
        <f>M21</f>
        <v>1.1202903553793055</v>
      </c>
      <c r="P9" s="189"/>
      <c r="Q9" s="189">
        <f>R21</f>
        <v>11.458376694370152</v>
      </c>
      <c r="R9" s="189"/>
      <c r="S9" s="190">
        <f>IF(O9=0,0,COS(ATAN(Q9/O9)))</f>
        <v>9.7306451904677155E-2</v>
      </c>
      <c r="T9" s="191"/>
      <c r="U9" s="256">
        <f>IF(OR(U27=0,W9=0),0,ABS(1000*W9/(SQRT(3)*U27*COS(ATAN(Y9/W9)))))</f>
        <v>49.413077691630384</v>
      </c>
      <c r="V9" s="255"/>
      <c r="W9" s="189">
        <f>U21</f>
        <v>0.20373158101122013</v>
      </c>
      <c r="X9" s="189"/>
      <c r="Y9" s="189">
        <f>Z21</f>
        <v>9.8402767410780214</v>
      </c>
      <c r="Z9" s="189"/>
      <c r="AA9" s="190">
        <f>IF(W9=0,0,COS(ATAN(Y9/W9)))</f>
        <v>2.0699410769317767E-2</v>
      </c>
      <c r="AB9" s="191"/>
      <c r="AC9" s="256">
        <f>IF(OR(AC27=0,AE9=0),0,ABS(1000*AE9/(SQRT(3)*AC27*COS(ATAN(AG9/AE9)))))</f>
        <v>52.069909303118116</v>
      </c>
      <c r="AD9" s="255"/>
      <c r="AE9" s="189">
        <f>AC21</f>
        <v>0.5893355839121468</v>
      </c>
      <c r="AF9" s="189"/>
      <c r="AG9" s="189">
        <f>AH21</f>
        <v>10.445164006865177</v>
      </c>
      <c r="AH9" s="189"/>
      <c r="AI9" s="190">
        <f>IF(AE9=0,0,COS(ATAN(AG9/AE9)))</f>
        <v>5.6332266689630685E-2</v>
      </c>
      <c r="AJ9" s="191"/>
      <c r="AK9" s="256">
        <f>IF(OR(AK27=0,AM9=0),0,ABS(1000*AM9/(SQRT(3)*AK27*COS(ATAN(AO9/AM9)))))</f>
        <v>54.29355113950939</v>
      </c>
      <c r="AL9" s="255"/>
      <c r="AM9" s="189">
        <f>AK21</f>
        <v>0.39856264209294223</v>
      </c>
      <c r="AN9" s="189"/>
      <c r="AO9" s="189">
        <f>AP21</f>
        <v>10.901262415048727</v>
      </c>
      <c r="AP9" s="189"/>
      <c r="AQ9" s="190">
        <f>IF(AM9=0,0,COS(ATAN(AO9/AM9)))</f>
        <v>3.6536734085253202E-2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252</v>
      </c>
      <c r="H10" s="100"/>
      <c r="I10" s="193">
        <f>I9</f>
        <v>0.24400000274181366</v>
      </c>
      <c r="J10" s="193"/>
      <c r="K10" s="193">
        <f>K9</f>
        <v>10.850000381469727</v>
      </c>
      <c r="L10" s="218"/>
      <c r="M10" s="219">
        <f>IF(OR(M29=0,O10=0),0,ABS(1000*O10/(SQRT(3)*M29*COS(ATAN(Q10/O10)))))</f>
        <v>929.5038130922236</v>
      </c>
      <c r="N10" s="220"/>
      <c r="O10" s="221">
        <v>1.0080000162124634</v>
      </c>
      <c r="P10" s="221"/>
      <c r="Q10" s="221">
        <v>10.416000366210937</v>
      </c>
      <c r="R10" s="221"/>
      <c r="S10" s="222">
        <f>IF(O10=0,0,COS(ATAN(Q10/O10)))</f>
        <v>9.6324193039882267E-2</v>
      </c>
      <c r="T10" s="223"/>
      <c r="U10" s="224">
        <f>IF(OR(U29=0,W10=0),0,ABS(1000*W10/(SQRT(3)*U29*COS(ATAN(Y10/W10)))))</f>
        <v>788.79539164645371</v>
      </c>
      <c r="V10" s="220"/>
      <c r="W10" s="221">
        <v>9.6000000834465027E-2</v>
      </c>
      <c r="X10" s="221"/>
      <c r="Y10" s="221">
        <v>8.880000114440918</v>
      </c>
      <c r="Z10" s="221"/>
      <c r="AA10" s="222">
        <f>IF(W10=0,0,COS(ATAN(Y10/W10)))</f>
        <v>1.0810179071483184E-2</v>
      </c>
      <c r="AB10" s="223"/>
      <c r="AC10" s="224">
        <f>IF(OR(AC29=0,AE10=0),0,ABS(1000*AE10/(SQRT(3)*AC29*COS(ATAN(AG10/AE10)))))</f>
        <v>840.99284892627622</v>
      </c>
      <c r="AD10" s="220"/>
      <c r="AE10" s="221">
        <v>0.47999998927116394</v>
      </c>
      <c r="AF10" s="221"/>
      <c r="AG10" s="221">
        <v>9.4560003280639648</v>
      </c>
      <c r="AH10" s="221"/>
      <c r="AI10" s="222">
        <f>IF(AE10=0,0,COS(ATAN(AG10/AE10)))</f>
        <v>5.0696145517955864E-2</v>
      </c>
      <c r="AJ10" s="223"/>
      <c r="AK10" s="224">
        <f>IF(OR(AK29=0,AM10=0),0,ABS(1000*AM10/(SQRT(3)*AK29*COS(ATAN(AO10/AM10)))))</f>
        <v>878.83305621742647</v>
      </c>
      <c r="AL10" s="220"/>
      <c r="AM10" s="221">
        <v>0.28799998760223389</v>
      </c>
      <c r="AN10" s="221"/>
      <c r="AO10" s="221">
        <v>9.8900003433227539</v>
      </c>
      <c r="AP10" s="221"/>
      <c r="AQ10" s="222">
        <f>IF(AM10=0,0,COS(ATAN(AO10/AM10)))</f>
        <v>2.9107982225784843E-2</v>
      </c>
      <c r="AR10" s="223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1</v>
      </c>
      <c r="N11" s="178"/>
      <c r="O11" s="178"/>
      <c r="P11" s="162" t="s">
        <v>18</v>
      </c>
      <c r="Q11" s="162"/>
      <c r="R11" s="175"/>
      <c r="S11" s="175"/>
      <c r="T11" s="179"/>
      <c r="U11" s="225">
        <v>1</v>
      </c>
      <c r="V11" s="178"/>
      <c r="W11" s="178"/>
      <c r="X11" s="162" t="s">
        <v>18</v>
      </c>
      <c r="Y11" s="162"/>
      <c r="Z11" s="175"/>
      <c r="AA11" s="175"/>
      <c r="AB11" s="179"/>
      <c r="AC11" s="225">
        <v>1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1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14" t="s">
        <v>253</v>
      </c>
      <c r="B12" s="10">
        <v>40</v>
      </c>
      <c r="C12" s="11">
        <v>4.6999998390674591E-2</v>
      </c>
      <c r="D12" s="12">
        <v>0.60000002384185791</v>
      </c>
      <c r="E12" s="105">
        <v>110</v>
      </c>
      <c r="F12" s="106"/>
      <c r="G12" s="107" t="s">
        <v>251</v>
      </c>
      <c r="H12" s="107"/>
      <c r="I12" s="204">
        <v>0.20999999344348907</v>
      </c>
      <c r="J12" s="204"/>
      <c r="K12" s="204">
        <v>10.760000228881836</v>
      </c>
      <c r="L12" s="215"/>
      <c r="M12" s="254">
        <f>IF(OR(M26=0,O12=0),0,ABS(1000*O12/(SQRT(3)*M26*COS(ATAN(Q12/O12)))))</f>
        <v>34.162795829263587</v>
      </c>
      <c r="N12" s="255"/>
      <c r="O12" s="189">
        <f>M22</f>
        <v>5.5243284084176771</v>
      </c>
      <c r="P12" s="189"/>
      <c r="Q12" s="189">
        <f>R22</f>
        <v>3.9732044988515258</v>
      </c>
      <c r="R12" s="189"/>
      <c r="S12" s="190">
        <f>IF(O12=0,0,COS(ATAN(Q12/O12)))</f>
        <v>0.81183470937264846</v>
      </c>
      <c r="T12" s="191"/>
      <c r="U12" s="256">
        <f>IF(OR(U26=0,W12=0),0,ABS(1000*W12/(SQRT(3)*U26*COS(ATAN(Y12/W12)))))</f>
        <v>56.754712299197806</v>
      </c>
      <c r="V12" s="255"/>
      <c r="W12" s="189">
        <f>U22</f>
        <v>9.2301716279605959</v>
      </c>
      <c r="X12" s="189"/>
      <c r="Y12" s="189">
        <f>Z22</f>
        <v>6.5269418413470097</v>
      </c>
      <c r="Z12" s="189"/>
      <c r="AA12" s="190">
        <f>IF(W12=0,0,COS(ATAN(Y12/W12)))</f>
        <v>0.81648720289454224</v>
      </c>
      <c r="AB12" s="191"/>
      <c r="AC12" s="256">
        <f>IF(OR(AC26=0,AE12=0),0,ABS(1000*AE12/(SQRT(3)*AC26*COS(ATAN(AG12/AE12)))))</f>
        <v>47.017053322800521</v>
      </c>
      <c r="AD12" s="255"/>
      <c r="AE12" s="189">
        <f>AC22</f>
        <v>7.7373567239236047</v>
      </c>
      <c r="AF12" s="189"/>
      <c r="AG12" s="189">
        <f>AH22</f>
        <v>5.2762673339767572</v>
      </c>
      <c r="AH12" s="189"/>
      <c r="AI12" s="190">
        <f>IF(AE12=0,0,COS(ATAN(AG12/AE12)))</f>
        <v>0.82618773803173873</v>
      </c>
      <c r="AJ12" s="191"/>
      <c r="AK12" s="256">
        <f>IF(OR(AK26=0,AM12=0),0,ABS(1000*AM12/(SQRT(3)*AK26*COS(ATAN(AO12/AM12)))))</f>
        <v>43.056723707354728</v>
      </c>
      <c r="AL12" s="255"/>
      <c r="AM12" s="189">
        <f>AK22</f>
        <v>6.9676125297124827</v>
      </c>
      <c r="AN12" s="189"/>
      <c r="AO12" s="189">
        <f>AP22</f>
        <v>5.0005122156554327</v>
      </c>
      <c r="AP12" s="189"/>
      <c r="AQ12" s="190">
        <f>IF(AM12=0,0,COS(ATAN(AO12/AM12)))</f>
        <v>0.81242736542857508</v>
      </c>
      <c r="AR12" s="191"/>
    </row>
    <row r="13" spans="1:44" x14ac:dyDescent="0.2">
      <c r="A13" s="198"/>
      <c r="B13" s="199"/>
      <c r="C13" s="199"/>
      <c r="D13" s="200"/>
      <c r="E13" s="98">
        <v>6</v>
      </c>
      <c r="F13" s="99"/>
      <c r="G13" s="100" t="s">
        <v>363</v>
      </c>
      <c r="H13" s="100"/>
      <c r="I13" s="193">
        <f>I12</f>
        <v>0.20999999344348907</v>
      </c>
      <c r="J13" s="193"/>
      <c r="K13" s="193">
        <f>K12</f>
        <v>10.760000228881836</v>
      </c>
      <c r="L13" s="218"/>
      <c r="M13" s="219">
        <f>IF(OR(M30=0,O13=0),0,ABS(1000*O13/(SQRT(3)*M30*COS(ATAN(Q13/O13)))))</f>
        <v>565.9397653879231</v>
      </c>
      <c r="N13" s="220"/>
      <c r="O13" s="221">
        <v>5.4720001220703125</v>
      </c>
      <c r="P13" s="221"/>
      <c r="Q13" s="221">
        <v>3.2639999389648437</v>
      </c>
      <c r="R13" s="221"/>
      <c r="S13" s="222">
        <f>IF(O13=0,0,COS(ATAN(Q13/O13)))</f>
        <v>0.85881951420896874</v>
      </c>
      <c r="T13" s="223"/>
      <c r="U13" s="224">
        <f>IF(OR(U30=0,W13=0),0,ABS(1000*W13/(SQRT(3)*U30*COS(ATAN(Y13/W13)))))</f>
        <v>954.96909097447985</v>
      </c>
      <c r="V13" s="220"/>
      <c r="W13" s="221">
        <v>9.1680002212524414</v>
      </c>
      <c r="X13" s="221"/>
      <c r="Y13" s="221">
        <v>5.6160001754760742</v>
      </c>
      <c r="Z13" s="221"/>
      <c r="AA13" s="222">
        <f>IF(W13=0,0,COS(ATAN(Y13/W13)))</f>
        <v>0.85272955560660824</v>
      </c>
      <c r="AB13" s="223"/>
      <c r="AC13" s="224">
        <f>IF(OR(AC30=0,AE13=0),0,ABS(1000*AE13/(SQRT(3)*AC30*COS(ATAN(AG13/AE13)))))</f>
        <v>789.02579120884741</v>
      </c>
      <c r="AD13" s="220"/>
      <c r="AE13" s="221">
        <v>7.679999828338623</v>
      </c>
      <c r="AF13" s="221"/>
      <c r="AG13" s="221">
        <v>4.4640002250671387</v>
      </c>
      <c r="AH13" s="221"/>
      <c r="AI13" s="222">
        <f>IF(AE13=0,0,COS(ATAN(AG13/AE13)))</f>
        <v>0.86456176867742829</v>
      </c>
      <c r="AJ13" s="223"/>
      <c r="AK13" s="224">
        <f>IF(OR(AK30=0,AM13=0),0,ABS(1000*AM13/(SQRT(3)*AK30*COS(ATAN(AO13/AM13)))))</f>
        <v>719.51069438238483</v>
      </c>
      <c r="AL13" s="220"/>
      <c r="AM13" s="221">
        <v>6.9120001792907715</v>
      </c>
      <c r="AN13" s="221"/>
      <c r="AO13" s="221">
        <v>4.2239999771118164</v>
      </c>
      <c r="AP13" s="221"/>
      <c r="AQ13" s="222">
        <f>IF(AM13=0,0,COS(ATAN(AO13/AM13)))</f>
        <v>0.85328184092743697</v>
      </c>
      <c r="AR13" s="223"/>
    </row>
    <row r="14" spans="1:44" ht="15.75" customHeight="1" thickBot="1" x14ac:dyDescent="0.25">
      <c r="A14" s="201"/>
      <c r="B14" s="202"/>
      <c r="C14" s="202"/>
      <c r="D14" s="202"/>
      <c r="E14" s="225" t="s">
        <v>17</v>
      </c>
      <c r="F14" s="178"/>
      <c r="G14" s="178"/>
      <c r="H14" s="178"/>
      <c r="I14" s="178"/>
      <c r="J14" s="178"/>
      <c r="K14" s="178"/>
      <c r="L14" s="226"/>
      <c r="M14" s="178">
        <v>1</v>
      </c>
      <c r="N14" s="178"/>
      <c r="O14" s="178"/>
      <c r="P14" s="162" t="s">
        <v>18</v>
      </c>
      <c r="Q14" s="162"/>
      <c r="R14" s="175"/>
      <c r="S14" s="175"/>
      <c r="T14" s="179"/>
      <c r="U14" s="225">
        <v>1</v>
      </c>
      <c r="V14" s="178"/>
      <c r="W14" s="178"/>
      <c r="X14" s="162" t="s">
        <v>18</v>
      </c>
      <c r="Y14" s="162"/>
      <c r="Z14" s="175"/>
      <c r="AA14" s="175"/>
      <c r="AB14" s="179"/>
      <c r="AC14" s="225">
        <v>1</v>
      </c>
      <c r="AD14" s="178"/>
      <c r="AE14" s="178"/>
      <c r="AF14" s="162" t="s">
        <v>18</v>
      </c>
      <c r="AG14" s="162"/>
      <c r="AH14" s="175"/>
      <c r="AI14" s="175"/>
      <c r="AJ14" s="179"/>
      <c r="AK14" s="225">
        <v>1</v>
      </c>
      <c r="AL14" s="178"/>
      <c r="AM14" s="178"/>
      <c r="AN14" s="162" t="s">
        <v>18</v>
      </c>
      <c r="AO14" s="162"/>
      <c r="AP14" s="175"/>
      <c r="AQ14" s="175"/>
      <c r="AR14" s="179"/>
    </row>
    <row r="15" spans="1:44" x14ac:dyDescent="0.2">
      <c r="A15" s="227" t="s">
        <v>21</v>
      </c>
      <c r="B15" s="77"/>
      <c r="C15" s="77"/>
      <c r="D15" s="77"/>
      <c r="E15" s="228" t="s">
        <v>85</v>
      </c>
      <c r="F15" s="107"/>
      <c r="G15" s="107"/>
      <c r="H15" s="107"/>
      <c r="I15" s="107"/>
      <c r="J15" s="107"/>
      <c r="K15" s="107"/>
      <c r="L15" s="108"/>
      <c r="M15" s="182">
        <f>SUM(M6,M9,M12)</f>
        <v>153.06683229483295</v>
      </c>
      <c r="N15" s="167"/>
      <c r="O15" s="172">
        <f>SUM(O6,O9,O12)</f>
        <v>0.16337532891678563</v>
      </c>
      <c r="P15" s="167"/>
      <c r="Q15" s="172">
        <f>SUM(Q6,Q9,Q12)</f>
        <v>25.850421948874146</v>
      </c>
      <c r="R15" s="167"/>
      <c r="S15" s="167"/>
      <c r="T15" s="168"/>
      <c r="U15" s="229">
        <f>SUM(U6,U9,U12)</f>
        <v>162.41930356911314</v>
      </c>
      <c r="V15" s="167"/>
      <c r="W15" s="172">
        <f>SUM(W6,W9,W12)</f>
        <v>3.3336983690836046</v>
      </c>
      <c r="X15" s="167"/>
      <c r="Y15" s="172">
        <f>SUM(Y6,Y9,Y12)</f>
        <v>25.765539520330535</v>
      </c>
      <c r="Z15" s="167"/>
      <c r="AA15" s="167"/>
      <c r="AB15" s="168"/>
      <c r="AC15" s="229">
        <f>SUM(AC6,AC9,AC12)</f>
        <v>159.72687012949967</v>
      </c>
      <c r="AD15" s="167"/>
      <c r="AE15" s="172">
        <f>SUM(AE6,AE9,AE12)</f>
        <v>2.7087515542604796</v>
      </c>
      <c r="AF15" s="167"/>
      <c r="AG15" s="172">
        <f>SUM(AG6,AG9,AG12)</f>
        <v>26.414026325076055</v>
      </c>
      <c r="AH15" s="167"/>
      <c r="AI15" s="167"/>
      <c r="AJ15" s="168"/>
      <c r="AK15" s="229">
        <f>SUM(AK6,AK9,AK12)</f>
        <v>159.50531980429031</v>
      </c>
      <c r="AL15" s="167"/>
      <c r="AM15" s="172">
        <f>SUM(AM6,AM9,AM12)</f>
        <v>1.4131460795529218</v>
      </c>
      <c r="AN15" s="167"/>
      <c r="AO15" s="172">
        <f>SUM(AO6,AO9,AO12)</f>
        <v>26.756997937884108</v>
      </c>
      <c r="AP15" s="167"/>
      <c r="AQ15" s="167"/>
      <c r="AR15" s="168"/>
    </row>
    <row r="16" spans="1:44" ht="13.5" thickBot="1" x14ac:dyDescent="0.25">
      <c r="A16" s="74"/>
      <c r="B16" s="79"/>
      <c r="C16" s="79"/>
      <c r="D16" s="79"/>
      <c r="E16" s="230" t="s">
        <v>23</v>
      </c>
      <c r="F16" s="93"/>
      <c r="G16" s="93"/>
      <c r="H16" s="93"/>
      <c r="I16" s="93"/>
      <c r="J16" s="93"/>
      <c r="K16" s="93"/>
      <c r="L16" s="94"/>
      <c r="M16" s="171">
        <f>SUM(M7,M10,M13)</f>
        <v>2549.8859751787777</v>
      </c>
      <c r="N16" s="164"/>
      <c r="O16" s="55">
        <f>SUM(O7,O10,O13)</f>
        <v>-0.14399993419647217</v>
      </c>
      <c r="P16" s="164"/>
      <c r="Q16" s="55">
        <f>SUM(Q7,Q10,Q13)</f>
        <v>23.088000297546387</v>
      </c>
      <c r="R16" s="164"/>
      <c r="S16" s="164"/>
      <c r="T16" s="165"/>
      <c r="U16" s="231">
        <f>SUM(U7,U10,U13)</f>
        <v>2676.6453268806513</v>
      </c>
      <c r="V16" s="164"/>
      <c r="W16" s="55">
        <f>SUM(W7,W10,W13)</f>
        <v>3.0240004509687424</v>
      </c>
      <c r="X16" s="164"/>
      <c r="Y16" s="55">
        <f>SUM(Y7,Y10,Y13)</f>
        <v>22.944000244140625</v>
      </c>
      <c r="Z16" s="164"/>
      <c r="AA16" s="164"/>
      <c r="AB16" s="165"/>
      <c r="AC16" s="231">
        <f>SUM(AC7,AC10,AC13)</f>
        <v>2631.752917578006</v>
      </c>
      <c r="AD16" s="164"/>
      <c r="AE16" s="55">
        <f>SUM(AE7,AE10,AE13)</f>
        <v>2.399999588727951</v>
      </c>
      <c r="AF16" s="164"/>
      <c r="AG16" s="55">
        <f>SUM(AG7,AG10,AG13)</f>
        <v>23.616000652313232</v>
      </c>
      <c r="AH16" s="164"/>
      <c r="AI16" s="164"/>
      <c r="AJ16" s="165"/>
      <c r="AK16" s="231">
        <f>SUM(AK7,AK10,AK13)</f>
        <v>2626.4951196460333</v>
      </c>
      <c r="AL16" s="164"/>
      <c r="AM16" s="55">
        <f>SUM(AM7,AM10,AM13)</f>
        <v>1.1039999723434448</v>
      </c>
      <c r="AN16" s="164"/>
      <c r="AO16" s="55">
        <f>SUM(AO7,AO10,AO13)</f>
        <v>23.954000473022461</v>
      </c>
      <c r="AP16" s="164"/>
      <c r="AQ16" s="164"/>
      <c r="AR16" s="165"/>
    </row>
    <row r="17" spans="1:44" x14ac:dyDescent="0.2">
      <c r="A17" s="227" t="s">
        <v>24</v>
      </c>
      <c r="B17" s="77"/>
      <c r="C17" s="77"/>
      <c r="D17" s="77"/>
      <c r="E17" s="77" t="s">
        <v>25</v>
      </c>
      <c r="F17" s="77"/>
      <c r="G17" s="77"/>
      <c r="H17" s="77"/>
      <c r="I17" s="232" t="s">
        <v>15</v>
      </c>
      <c r="J17" s="150"/>
      <c r="K17" s="150"/>
      <c r="L17" s="233"/>
      <c r="M17" s="159">
        <f>I6*(POWER(O7,2)+POWER(Q7,2))/POWER(B6,2)</f>
        <v>1.7756637599051658E-2</v>
      </c>
      <c r="N17" s="159"/>
      <c r="O17" s="159"/>
      <c r="P17" s="155" t="s">
        <v>26</v>
      </c>
      <c r="Q17" s="155"/>
      <c r="R17" s="156">
        <f>K6*(POWER(O7,2)+POWER(Q7,2))/(100*B6)</f>
        <v>0.36284076137451182</v>
      </c>
      <c r="S17" s="156"/>
      <c r="T17" s="157"/>
      <c r="U17" s="158">
        <f>I6*(POWER(W7,2)+POWER(Y7,2))/POWER(B6,2)</f>
        <v>1.4794931229953017E-2</v>
      </c>
      <c r="V17" s="159"/>
      <c r="W17" s="159"/>
      <c r="X17" s="155" t="s">
        <v>26</v>
      </c>
      <c r="Y17" s="155"/>
      <c r="Z17" s="156">
        <f>K6*(POWER(W7,2)+POWER(Y7,2))/(100*B6)</f>
        <v>0.30232098177452238</v>
      </c>
      <c r="AA17" s="156"/>
      <c r="AB17" s="157"/>
      <c r="AC17" s="158">
        <f>I6*(POWER(AE7,2)+POWER(AG7,2))/POWER(B6,2)</f>
        <v>1.705947530656338E-2</v>
      </c>
      <c r="AD17" s="159"/>
      <c r="AE17" s="159"/>
      <c r="AF17" s="155" t="s">
        <v>26</v>
      </c>
      <c r="AG17" s="155"/>
      <c r="AH17" s="156">
        <f>K6*(POWER(AE7,2)+POWER(AG7,2))/(100*B6)</f>
        <v>0.34859488314464038</v>
      </c>
      <c r="AI17" s="156"/>
      <c r="AJ17" s="157"/>
      <c r="AK17" s="158">
        <f>I6*(POWER(AM7,2)+POWER(AO7,2))/POWER(B6,2)</f>
        <v>1.7971102297057413E-2</v>
      </c>
      <c r="AL17" s="159"/>
      <c r="AM17" s="159"/>
      <c r="AN17" s="155" t="s">
        <v>26</v>
      </c>
      <c r="AO17" s="155"/>
      <c r="AP17" s="156">
        <f>K6*(POWER(AM7,2)+POWER(AO7,2))/(100*B6)</f>
        <v>0.36722315268470662</v>
      </c>
      <c r="AQ17" s="156"/>
      <c r="AR17" s="157"/>
    </row>
    <row r="18" spans="1:44" x14ac:dyDescent="0.2">
      <c r="A18" s="257"/>
      <c r="B18" s="120"/>
      <c r="C18" s="120"/>
      <c r="D18" s="120"/>
      <c r="E18" s="120"/>
      <c r="F18" s="120"/>
      <c r="G18" s="120"/>
      <c r="H18" s="120"/>
      <c r="I18" s="236" t="s">
        <v>19</v>
      </c>
      <c r="J18" s="140"/>
      <c r="K18" s="140"/>
      <c r="L18" s="237"/>
      <c r="M18" s="264">
        <f>I9*(POWER(O10,2)+POWER(Q10,2))/POWER(B9,2)</f>
        <v>1.6290338332377231E-2</v>
      </c>
      <c r="N18" s="264"/>
      <c r="O18" s="264"/>
      <c r="P18" s="265" t="s">
        <v>26</v>
      </c>
      <c r="Q18" s="265"/>
      <c r="R18" s="266">
        <f>K9*(POWER(O10,2)+POWER(Q10,2))/(100*B9)</f>
        <v>0.29337631528461139</v>
      </c>
      <c r="S18" s="266"/>
      <c r="T18" s="267"/>
      <c r="U18" s="268">
        <f>I9*(POWER(W10,2)+POWER(Y10,2))/POWER(B9,2)</f>
        <v>1.1731579342290075E-2</v>
      </c>
      <c r="V18" s="264"/>
      <c r="W18" s="264"/>
      <c r="X18" s="265" t="s">
        <v>26</v>
      </c>
      <c r="Y18" s="265"/>
      <c r="Z18" s="266">
        <f>K9*(POWER(W10,2)+POWER(Y10,2))/(100*B9)</f>
        <v>0.21127661376250087</v>
      </c>
      <c r="AA18" s="266"/>
      <c r="AB18" s="267"/>
      <c r="AC18" s="268">
        <f>I9*(POWER(AE10,2)+POWER(AG10,2))/POWER(B9,2)</f>
        <v>1.3335593806517798E-2</v>
      </c>
      <c r="AD18" s="264"/>
      <c r="AE18" s="264"/>
      <c r="AF18" s="265" t="s">
        <v>26</v>
      </c>
      <c r="AG18" s="265"/>
      <c r="AH18" s="266">
        <f>K9*(POWER(AE10,2)+POWER(AG10,2))/(100*B9)</f>
        <v>0.24016366592660893</v>
      </c>
      <c r="AI18" s="266"/>
      <c r="AJ18" s="267"/>
      <c r="AK18" s="268">
        <f>I9*(POWER(AM10,2)+POWER(AO10,2))/POWER(B9,2)</f>
        <v>1.4562653656243291E-2</v>
      </c>
      <c r="AL18" s="264"/>
      <c r="AM18" s="264"/>
      <c r="AN18" s="265" t="s">
        <v>26</v>
      </c>
      <c r="AO18" s="265"/>
      <c r="AP18" s="266">
        <f>K9*(POWER(AM10,2)+POWER(AO10,2))/(100*B9)</f>
        <v>0.26226205885136905</v>
      </c>
      <c r="AQ18" s="266"/>
      <c r="AR18" s="267"/>
    </row>
    <row r="19" spans="1:44" ht="13.5" thickBot="1" x14ac:dyDescent="0.25">
      <c r="A19" s="74"/>
      <c r="B19" s="79"/>
      <c r="C19" s="79"/>
      <c r="D19" s="79"/>
      <c r="E19" s="79"/>
      <c r="F19" s="79"/>
      <c r="G19" s="79"/>
      <c r="H19" s="79"/>
      <c r="I19" s="161" t="s">
        <v>253</v>
      </c>
      <c r="J19" s="162"/>
      <c r="K19" s="162"/>
      <c r="L19" s="163"/>
      <c r="M19" s="154">
        <f>I12*(POWER(O13,2)+POWER(Q13,2))/POWER(B12,2)</f>
        <v>5.3282879566898334E-3</v>
      </c>
      <c r="N19" s="154"/>
      <c r="O19" s="154"/>
      <c r="P19" s="146" t="s">
        <v>26</v>
      </c>
      <c r="Q19" s="146"/>
      <c r="R19" s="147">
        <f>K12*(POWER(O13,2)+POWER(Q13,2))/(100*B12)</f>
        <v>0.10920453604482433</v>
      </c>
      <c r="S19" s="147"/>
      <c r="T19" s="148"/>
      <c r="U19" s="234">
        <f>I12*(POWER(W13,2)+POWER(Y13,2))/POWER(B12,2)</f>
        <v>1.517140831747912E-2</v>
      </c>
      <c r="V19" s="154"/>
      <c r="W19" s="154"/>
      <c r="X19" s="146" t="s">
        <v>26</v>
      </c>
      <c r="Y19" s="146"/>
      <c r="Z19" s="147">
        <f>K12*(POWER(W13,2)+POWER(Y13,2))/(100*B12)</f>
        <v>0.3109416420290777</v>
      </c>
      <c r="AA19" s="147"/>
      <c r="AB19" s="148"/>
      <c r="AC19" s="234">
        <f>I12*(POWER(AE13,2)+POWER(AG13,2))/POWER(B12,2)</f>
        <v>1.0356897194306674E-2</v>
      </c>
      <c r="AD19" s="154"/>
      <c r="AE19" s="154"/>
      <c r="AF19" s="146" t="s">
        <v>26</v>
      </c>
      <c r="AG19" s="146"/>
      <c r="AH19" s="147">
        <f>K12*(POWER(AE13,2)+POWER(AG13,2))/(100*B12)</f>
        <v>0.21226708506776018</v>
      </c>
      <c r="AI19" s="147"/>
      <c r="AJ19" s="148"/>
      <c r="AK19" s="234">
        <f>I12*(POWER(AM13,2)+POWER(AO13,2))/POWER(B12,2)</f>
        <v>8.6123520310363716E-3</v>
      </c>
      <c r="AL19" s="154"/>
      <c r="AM19" s="154"/>
      <c r="AN19" s="146" t="s">
        <v>26</v>
      </c>
      <c r="AO19" s="146"/>
      <c r="AP19" s="147">
        <f>K12*(POWER(AM13,2)+POWER(AO13,2))/(100*B12)</f>
        <v>0.17651221470175804</v>
      </c>
      <c r="AQ19" s="147"/>
      <c r="AR19" s="148"/>
    </row>
    <row r="20" spans="1:44" x14ac:dyDescent="0.2">
      <c r="A20" s="235" t="s">
        <v>87</v>
      </c>
      <c r="B20" s="115"/>
      <c r="C20" s="115"/>
      <c r="D20" s="115"/>
      <c r="E20" s="77" t="s">
        <v>28</v>
      </c>
      <c r="F20" s="77"/>
      <c r="G20" s="77"/>
      <c r="H20" s="77"/>
      <c r="I20" s="232" t="s">
        <v>15</v>
      </c>
      <c r="J20" s="150"/>
      <c r="K20" s="150"/>
      <c r="L20" s="233"/>
      <c r="M20" s="144">
        <f>SUM(O7:P7)+C6+M17</f>
        <v>-6.4812434348801968</v>
      </c>
      <c r="N20" s="144"/>
      <c r="O20" s="144"/>
      <c r="P20" s="145" t="s">
        <v>26</v>
      </c>
      <c r="Q20" s="145"/>
      <c r="R20" s="137">
        <f>SUM(Q7:R7)+D6+R17</f>
        <v>10.418840755652466</v>
      </c>
      <c r="S20" s="137"/>
      <c r="T20" s="142"/>
      <c r="U20" s="143">
        <f>SUM(W7:X7)+C6+U17</f>
        <v>-6.1002048398882112</v>
      </c>
      <c r="V20" s="144"/>
      <c r="W20" s="144"/>
      <c r="X20" s="145" t="s">
        <v>26</v>
      </c>
      <c r="Y20" s="145"/>
      <c r="Z20" s="137">
        <f>SUM(Y7:Z7)+D6+Z17</f>
        <v>9.3983209379055044</v>
      </c>
      <c r="AA20" s="137"/>
      <c r="AB20" s="142"/>
      <c r="AC20" s="143">
        <f>SUM(AE7:AF7)+C6+AC17</f>
        <v>-5.6179407535752723</v>
      </c>
      <c r="AD20" s="144"/>
      <c r="AE20" s="144"/>
      <c r="AF20" s="145" t="s">
        <v>26</v>
      </c>
      <c r="AG20" s="145"/>
      <c r="AH20" s="137">
        <f>SUM(AG7:AH7)+D6+AH17</f>
        <v>10.692594984234118</v>
      </c>
      <c r="AI20" s="137"/>
      <c r="AJ20" s="142"/>
      <c r="AK20" s="143">
        <f>SUM(AM7:AN7)+C6+AK17</f>
        <v>-5.9530290922525033</v>
      </c>
      <c r="AL20" s="144"/>
      <c r="AM20" s="144"/>
      <c r="AN20" s="145" t="s">
        <v>26</v>
      </c>
      <c r="AO20" s="145"/>
      <c r="AP20" s="137">
        <f>SUM(AO7:AP7)+D6+AP17</f>
        <v>10.855223307179946</v>
      </c>
      <c r="AQ20" s="137"/>
      <c r="AR20" s="142"/>
    </row>
    <row r="21" spans="1:44" x14ac:dyDescent="0.2">
      <c r="A21" s="116"/>
      <c r="B21" s="117"/>
      <c r="C21" s="117"/>
      <c r="D21" s="117"/>
      <c r="E21" s="120"/>
      <c r="F21" s="120"/>
      <c r="G21" s="120"/>
      <c r="H21" s="120"/>
      <c r="I21" s="236" t="s">
        <v>19</v>
      </c>
      <c r="J21" s="140"/>
      <c r="K21" s="140"/>
      <c r="L21" s="237"/>
      <c r="M21" s="131">
        <f>SUM(O10:P10)+C9+M18</f>
        <v>1.1202903553793055</v>
      </c>
      <c r="N21" s="131"/>
      <c r="O21" s="131"/>
      <c r="P21" s="132" t="s">
        <v>26</v>
      </c>
      <c r="Q21" s="132"/>
      <c r="R21" s="128">
        <f>SUM(Q10:R10)+D9+R18</f>
        <v>11.458376694370152</v>
      </c>
      <c r="S21" s="128"/>
      <c r="T21" s="129"/>
      <c r="U21" s="130">
        <f>SUM(W10:X10)+C9+U18</f>
        <v>0.20373158101122013</v>
      </c>
      <c r="V21" s="131"/>
      <c r="W21" s="131"/>
      <c r="X21" s="132" t="s">
        <v>26</v>
      </c>
      <c r="Y21" s="132"/>
      <c r="Z21" s="128">
        <f>SUM(Y10:Z10)+D9+Z18</f>
        <v>9.8402767410780214</v>
      </c>
      <c r="AA21" s="128"/>
      <c r="AB21" s="129"/>
      <c r="AC21" s="130">
        <f>SUM(AE10:AF10)+C9+AC18</f>
        <v>0.5893355839121468</v>
      </c>
      <c r="AD21" s="131"/>
      <c r="AE21" s="131"/>
      <c r="AF21" s="132" t="s">
        <v>26</v>
      </c>
      <c r="AG21" s="132"/>
      <c r="AH21" s="128">
        <f>SUM(AG10:AH10)+D9+AH18</f>
        <v>10.445164006865177</v>
      </c>
      <c r="AI21" s="128"/>
      <c r="AJ21" s="129"/>
      <c r="AK21" s="130">
        <f>SUM(AM10:AN10)+C9+AK18</f>
        <v>0.39856264209294223</v>
      </c>
      <c r="AL21" s="131"/>
      <c r="AM21" s="131"/>
      <c r="AN21" s="132" t="s">
        <v>26</v>
      </c>
      <c r="AO21" s="132"/>
      <c r="AP21" s="128">
        <f>SUM(AO10:AP10)+D9+AP18</f>
        <v>10.901262415048727</v>
      </c>
      <c r="AQ21" s="128"/>
      <c r="AR21" s="129"/>
    </row>
    <row r="22" spans="1:44" x14ac:dyDescent="0.2">
      <c r="A22" s="116"/>
      <c r="B22" s="117"/>
      <c r="C22" s="117"/>
      <c r="D22" s="117"/>
      <c r="E22" s="120"/>
      <c r="F22" s="120"/>
      <c r="G22" s="120"/>
      <c r="H22" s="120"/>
      <c r="I22" s="236" t="s">
        <v>253</v>
      </c>
      <c r="J22" s="140"/>
      <c r="K22" s="140"/>
      <c r="L22" s="237"/>
      <c r="M22" s="131">
        <f>SUM(O13:P13)+C12+M19</f>
        <v>5.5243284084176771</v>
      </c>
      <c r="N22" s="131"/>
      <c r="O22" s="131"/>
      <c r="P22" s="132" t="s">
        <v>26</v>
      </c>
      <c r="Q22" s="132"/>
      <c r="R22" s="128">
        <f>SUM(Q13:R13)+D12+R19</f>
        <v>3.9732044988515258</v>
      </c>
      <c r="S22" s="128"/>
      <c r="T22" s="129"/>
      <c r="U22" s="130">
        <f>SUM(W13:X13)+C12+U19</f>
        <v>9.2301716279605959</v>
      </c>
      <c r="V22" s="131"/>
      <c r="W22" s="131"/>
      <c r="X22" s="132" t="s">
        <v>26</v>
      </c>
      <c r="Y22" s="132"/>
      <c r="Z22" s="128">
        <f>SUM(Y13:Z13)+D12+Z19</f>
        <v>6.5269418413470097</v>
      </c>
      <c r="AA22" s="128"/>
      <c r="AB22" s="129"/>
      <c r="AC22" s="130">
        <f>SUM(AE13:AF13)+C12+AC19</f>
        <v>7.7373567239236047</v>
      </c>
      <c r="AD22" s="131"/>
      <c r="AE22" s="131"/>
      <c r="AF22" s="132" t="s">
        <v>26</v>
      </c>
      <c r="AG22" s="132"/>
      <c r="AH22" s="128">
        <f>SUM(AG13:AH13)+D12+AH19</f>
        <v>5.2762673339767572</v>
      </c>
      <c r="AI22" s="128"/>
      <c r="AJ22" s="129"/>
      <c r="AK22" s="130">
        <f>SUM(AM13:AN13)+C12+AK19</f>
        <v>6.9676125297124827</v>
      </c>
      <c r="AL22" s="131"/>
      <c r="AM22" s="131"/>
      <c r="AN22" s="132" t="s">
        <v>26</v>
      </c>
      <c r="AO22" s="132"/>
      <c r="AP22" s="128">
        <f>SUM(AO13:AP13)+D12+AP19</f>
        <v>5.0005122156554327</v>
      </c>
      <c r="AQ22" s="128"/>
      <c r="AR22" s="129"/>
    </row>
    <row r="23" spans="1:44" ht="13.5" thickBot="1" x14ac:dyDescent="0.25">
      <c r="A23" s="118"/>
      <c r="B23" s="119"/>
      <c r="C23" s="119"/>
      <c r="D23" s="119"/>
      <c r="E23" s="79"/>
      <c r="F23" s="79"/>
      <c r="G23" s="79"/>
      <c r="H23" s="79"/>
      <c r="I23" s="134" t="s">
        <v>29</v>
      </c>
      <c r="J23" s="135"/>
      <c r="K23" s="135"/>
      <c r="L23" s="136"/>
      <c r="M23" s="126">
        <f>SUM(M20,M21,M22)</f>
        <v>0.16337532891678563</v>
      </c>
      <c r="N23" s="126"/>
      <c r="O23" s="126"/>
      <c r="P23" s="127" t="s">
        <v>26</v>
      </c>
      <c r="Q23" s="127"/>
      <c r="R23" s="112">
        <f>SUM(R20,R21,R22)</f>
        <v>25.850421948874146</v>
      </c>
      <c r="S23" s="112"/>
      <c r="T23" s="113"/>
      <c r="U23" s="238">
        <f>SUM(U20,U21,U22)</f>
        <v>3.3336983690836046</v>
      </c>
      <c r="V23" s="126"/>
      <c r="W23" s="126"/>
      <c r="X23" s="127" t="s">
        <v>26</v>
      </c>
      <c r="Y23" s="127"/>
      <c r="Z23" s="112">
        <f>SUM(Z20,Z21,Z22)</f>
        <v>25.765539520330535</v>
      </c>
      <c r="AA23" s="112"/>
      <c r="AB23" s="113"/>
      <c r="AC23" s="238">
        <f>SUM(AC20,AC21,AC22)</f>
        <v>2.7087515542604796</v>
      </c>
      <c r="AD23" s="126"/>
      <c r="AE23" s="126"/>
      <c r="AF23" s="127" t="s">
        <v>26</v>
      </c>
      <c r="AG23" s="127"/>
      <c r="AH23" s="112">
        <f>SUM(AH20,AH21,AH22)</f>
        <v>26.414026325076055</v>
      </c>
      <c r="AI23" s="112"/>
      <c r="AJ23" s="113"/>
      <c r="AK23" s="238">
        <f>SUM(AK20,AK21,AK22)</f>
        <v>1.4131460795529218</v>
      </c>
      <c r="AL23" s="126"/>
      <c r="AM23" s="126"/>
      <c r="AN23" s="127" t="s">
        <v>26</v>
      </c>
      <c r="AO23" s="127"/>
      <c r="AP23" s="112">
        <f>SUM(AP20,AP21,AP22)</f>
        <v>26.756997937884108</v>
      </c>
      <c r="AQ23" s="112"/>
      <c r="AR23" s="113"/>
    </row>
    <row r="24" spans="1:44" ht="30" customHeight="1" thickBot="1" x14ac:dyDescent="0.25">
      <c r="A24" s="85" t="s">
        <v>30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ht="15.75" customHeight="1" thickBot="1" x14ac:dyDescent="0.25">
      <c r="A25" s="239" t="s">
        <v>7</v>
      </c>
      <c r="B25" s="122"/>
      <c r="C25" s="122" t="s">
        <v>3</v>
      </c>
      <c r="D25" s="122"/>
      <c r="E25" s="122" t="s">
        <v>31</v>
      </c>
      <c r="F25" s="122"/>
      <c r="G25" s="122"/>
      <c r="H25" s="122"/>
      <c r="I25" s="122"/>
      <c r="J25" s="122"/>
      <c r="K25" s="122"/>
      <c r="L25" s="240"/>
      <c r="M25" s="102" t="s">
        <v>32</v>
      </c>
      <c r="N25" s="103"/>
      <c r="O25" s="103"/>
      <c r="P25" s="103"/>
      <c r="Q25" s="103"/>
      <c r="R25" s="103"/>
      <c r="S25" s="103"/>
      <c r="T25" s="104"/>
      <c r="U25" s="102" t="s">
        <v>32</v>
      </c>
      <c r="V25" s="103"/>
      <c r="W25" s="103"/>
      <c r="X25" s="103"/>
      <c r="Y25" s="103"/>
      <c r="Z25" s="103"/>
      <c r="AA25" s="103"/>
      <c r="AB25" s="104"/>
      <c r="AC25" s="102" t="s">
        <v>32</v>
      </c>
      <c r="AD25" s="103"/>
      <c r="AE25" s="103"/>
      <c r="AF25" s="103"/>
      <c r="AG25" s="103"/>
      <c r="AH25" s="103"/>
      <c r="AI25" s="103"/>
      <c r="AJ25" s="104"/>
      <c r="AK25" s="102" t="s">
        <v>32</v>
      </c>
      <c r="AL25" s="103"/>
      <c r="AM25" s="103"/>
      <c r="AN25" s="103"/>
      <c r="AO25" s="103"/>
      <c r="AP25" s="103"/>
      <c r="AQ25" s="103"/>
      <c r="AR25" s="104"/>
    </row>
    <row r="26" spans="1:44" x14ac:dyDescent="0.2">
      <c r="A26" s="105">
        <v>110</v>
      </c>
      <c r="B26" s="106"/>
      <c r="C26" s="106" t="s">
        <v>251</v>
      </c>
      <c r="D26" s="106"/>
      <c r="E26" s="107" t="s">
        <v>33</v>
      </c>
      <c r="F26" s="107"/>
      <c r="G26" s="107"/>
      <c r="H26" s="107"/>
      <c r="I26" s="107"/>
      <c r="J26" s="107"/>
      <c r="K26" s="107"/>
      <c r="L26" s="108"/>
      <c r="M26" s="241">
        <v>115</v>
      </c>
      <c r="N26" s="110"/>
      <c r="O26" s="110"/>
      <c r="P26" s="110"/>
      <c r="Q26" s="110"/>
      <c r="R26" s="110"/>
      <c r="S26" s="110"/>
      <c r="T26" s="242"/>
      <c r="U26" s="241">
        <v>115</v>
      </c>
      <c r="V26" s="110"/>
      <c r="W26" s="110"/>
      <c r="X26" s="110"/>
      <c r="Y26" s="110"/>
      <c r="Z26" s="110"/>
      <c r="AA26" s="110"/>
      <c r="AB26" s="242"/>
      <c r="AC26" s="241">
        <v>115</v>
      </c>
      <c r="AD26" s="110"/>
      <c r="AE26" s="110"/>
      <c r="AF26" s="110"/>
      <c r="AG26" s="110"/>
      <c r="AH26" s="110"/>
      <c r="AI26" s="110"/>
      <c r="AJ26" s="242"/>
      <c r="AK26" s="241">
        <v>115</v>
      </c>
      <c r="AL26" s="110"/>
      <c r="AM26" s="110"/>
      <c r="AN26" s="110"/>
      <c r="AO26" s="110"/>
      <c r="AP26" s="110"/>
      <c r="AQ26" s="110"/>
      <c r="AR26" s="242"/>
    </row>
    <row r="27" spans="1:44" x14ac:dyDescent="0.2">
      <c r="A27" s="98">
        <v>110</v>
      </c>
      <c r="B27" s="99"/>
      <c r="C27" s="99" t="s">
        <v>252</v>
      </c>
      <c r="D27" s="99"/>
      <c r="E27" s="100" t="s">
        <v>34</v>
      </c>
      <c r="F27" s="100"/>
      <c r="G27" s="100"/>
      <c r="H27" s="100"/>
      <c r="I27" s="100"/>
      <c r="J27" s="100"/>
      <c r="K27" s="100"/>
      <c r="L27" s="101"/>
      <c r="M27" s="243">
        <v>116</v>
      </c>
      <c r="N27" s="96"/>
      <c r="O27" s="96"/>
      <c r="P27" s="96"/>
      <c r="Q27" s="96"/>
      <c r="R27" s="96"/>
      <c r="S27" s="96"/>
      <c r="T27" s="244"/>
      <c r="U27" s="243">
        <v>115</v>
      </c>
      <c r="V27" s="96"/>
      <c r="W27" s="96"/>
      <c r="X27" s="96"/>
      <c r="Y27" s="96"/>
      <c r="Z27" s="96"/>
      <c r="AA27" s="96"/>
      <c r="AB27" s="244"/>
      <c r="AC27" s="243">
        <v>116</v>
      </c>
      <c r="AD27" s="96"/>
      <c r="AE27" s="96"/>
      <c r="AF27" s="96"/>
      <c r="AG27" s="96"/>
      <c r="AH27" s="96"/>
      <c r="AI27" s="96"/>
      <c r="AJ27" s="244"/>
      <c r="AK27" s="243">
        <v>116</v>
      </c>
      <c r="AL27" s="96"/>
      <c r="AM27" s="96"/>
      <c r="AN27" s="96"/>
      <c r="AO27" s="96"/>
      <c r="AP27" s="96"/>
      <c r="AQ27" s="96"/>
      <c r="AR27" s="244"/>
    </row>
    <row r="28" spans="1:44" x14ac:dyDescent="0.2">
      <c r="A28" s="98">
        <v>6</v>
      </c>
      <c r="B28" s="99"/>
      <c r="C28" s="99" t="s">
        <v>251</v>
      </c>
      <c r="D28" s="99"/>
      <c r="E28" s="100" t="s">
        <v>35</v>
      </c>
      <c r="F28" s="100"/>
      <c r="G28" s="100"/>
      <c r="H28" s="100"/>
      <c r="I28" s="100"/>
      <c r="J28" s="100"/>
      <c r="K28" s="100"/>
      <c r="L28" s="101"/>
      <c r="M28" s="243">
        <v>6.3000001907348633</v>
      </c>
      <c r="N28" s="96"/>
      <c r="O28" s="96"/>
      <c r="P28" s="96"/>
      <c r="Q28" s="96"/>
      <c r="R28" s="96"/>
      <c r="S28" s="96"/>
      <c r="T28" s="244"/>
      <c r="U28" s="243">
        <v>6.5</v>
      </c>
      <c r="V28" s="96"/>
      <c r="W28" s="96"/>
      <c r="X28" s="96"/>
      <c r="Y28" s="96"/>
      <c r="Z28" s="96"/>
      <c r="AA28" s="96"/>
      <c r="AB28" s="244"/>
      <c r="AC28" s="243">
        <v>6.5</v>
      </c>
      <c r="AD28" s="96"/>
      <c r="AE28" s="96"/>
      <c r="AF28" s="96"/>
      <c r="AG28" s="96"/>
      <c r="AH28" s="96"/>
      <c r="AI28" s="96"/>
      <c r="AJ28" s="244"/>
      <c r="AK28" s="243">
        <v>6.5</v>
      </c>
      <c r="AL28" s="96"/>
      <c r="AM28" s="96"/>
      <c r="AN28" s="96"/>
      <c r="AO28" s="96"/>
      <c r="AP28" s="96"/>
      <c r="AQ28" s="96"/>
      <c r="AR28" s="244"/>
    </row>
    <row r="29" spans="1:44" x14ac:dyDescent="0.2">
      <c r="A29" s="98">
        <v>6</v>
      </c>
      <c r="B29" s="99"/>
      <c r="C29" s="99" t="s">
        <v>252</v>
      </c>
      <c r="D29" s="99"/>
      <c r="E29" s="100" t="s">
        <v>36</v>
      </c>
      <c r="F29" s="100"/>
      <c r="G29" s="100"/>
      <c r="H29" s="100"/>
      <c r="I29" s="100"/>
      <c r="J29" s="100"/>
      <c r="K29" s="100"/>
      <c r="L29" s="101"/>
      <c r="M29" s="243">
        <v>6.5</v>
      </c>
      <c r="N29" s="96"/>
      <c r="O29" s="96"/>
      <c r="P29" s="96"/>
      <c r="Q29" s="96"/>
      <c r="R29" s="96"/>
      <c r="S29" s="96"/>
      <c r="T29" s="244"/>
      <c r="U29" s="243">
        <v>6.5</v>
      </c>
      <c r="V29" s="96"/>
      <c r="W29" s="96"/>
      <c r="X29" s="96"/>
      <c r="Y29" s="96"/>
      <c r="Z29" s="96"/>
      <c r="AA29" s="96"/>
      <c r="AB29" s="244"/>
      <c r="AC29" s="243">
        <v>6.5</v>
      </c>
      <c r="AD29" s="96"/>
      <c r="AE29" s="96"/>
      <c r="AF29" s="96"/>
      <c r="AG29" s="96"/>
      <c r="AH29" s="96"/>
      <c r="AI29" s="96"/>
      <c r="AJ29" s="244"/>
      <c r="AK29" s="243">
        <v>6.5</v>
      </c>
      <c r="AL29" s="96"/>
      <c r="AM29" s="96"/>
      <c r="AN29" s="96"/>
      <c r="AO29" s="96"/>
      <c r="AP29" s="96"/>
      <c r="AQ29" s="96"/>
      <c r="AR29" s="244"/>
    </row>
    <row r="30" spans="1:44" x14ac:dyDescent="0.2">
      <c r="A30" s="98">
        <v>6</v>
      </c>
      <c r="B30" s="99"/>
      <c r="C30" s="99" t="s">
        <v>363</v>
      </c>
      <c r="D30" s="99"/>
      <c r="E30" s="100" t="s">
        <v>329</v>
      </c>
      <c r="F30" s="100"/>
      <c r="G30" s="100"/>
      <c r="H30" s="100"/>
      <c r="I30" s="100"/>
      <c r="J30" s="100"/>
      <c r="K30" s="100"/>
      <c r="L30" s="101"/>
      <c r="M30" s="243">
        <v>6.5</v>
      </c>
      <c r="N30" s="96"/>
      <c r="O30" s="96"/>
      <c r="P30" s="96"/>
      <c r="Q30" s="96"/>
      <c r="R30" s="96"/>
      <c r="S30" s="96"/>
      <c r="T30" s="244"/>
      <c r="U30" s="243">
        <v>6.5</v>
      </c>
      <c r="V30" s="96"/>
      <c r="W30" s="96"/>
      <c r="X30" s="96"/>
      <c r="Y30" s="96"/>
      <c r="Z30" s="96"/>
      <c r="AA30" s="96"/>
      <c r="AB30" s="244"/>
      <c r="AC30" s="243">
        <v>6.5</v>
      </c>
      <c r="AD30" s="96"/>
      <c r="AE30" s="96"/>
      <c r="AF30" s="96"/>
      <c r="AG30" s="96"/>
      <c r="AH30" s="96"/>
      <c r="AI30" s="96"/>
      <c r="AJ30" s="244"/>
      <c r="AK30" s="243">
        <v>6.5</v>
      </c>
      <c r="AL30" s="96"/>
      <c r="AM30" s="96"/>
      <c r="AN30" s="96"/>
      <c r="AO30" s="96"/>
      <c r="AP30" s="96"/>
      <c r="AQ30" s="96"/>
      <c r="AR30" s="244"/>
    </row>
    <row r="31" spans="1:44" ht="13.5" thickBot="1" x14ac:dyDescent="0.25">
      <c r="A31" s="91">
        <v>6</v>
      </c>
      <c r="B31" s="92"/>
      <c r="C31" s="92" t="s">
        <v>364</v>
      </c>
      <c r="D31" s="92"/>
      <c r="E31" s="93" t="s">
        <v>363</v>
      </c>
      <c r="F31" s="93"/>
      <c r="G31" s="93"/>
      <c r="H31" s="93"/>
      <c r="I31" s="93"/>
      <c r="J31" s="93"/>
      <c r="K31" s="93"/>
      <c r="L31" s="94"/>
      <c r="M31" s="82">
        <v>6.4000000953674316</v>
      </c>
      <c r="N31" s="83"/>
      <c r="O31" s="83"/>
      <c r="P31" s="83"/>
      <c r="Q31" s="83"/>
      <c r="R31" s="83"/>
      <c r="S31" s="83"/>
      <c r="T31" s="84"/>
      <c r="U31" s="82">
        <v>6.5</v>
      </c>
      <c r="V31" s="83"/>
      <c r="W31" s="83"/>
      <c r="X31" s="83"/>
      <c r="Y31" s="83"/>
      <c r="Z31" s="83"/>
      <c r="AA31" s="83"/>
      <c r="AB31" s="84"/>
      <c r="AC31" s="82">
        <v>6.5</v>
      </c>
      <c r="AD31" s="83"/>
      <c r="AE31" s="83"/>
      <c r="AF31" s="83"/>
      <c r="AG31" s="83"/>
      <c r="AH31" s="83"/>
      <c r="AI31" s="83"/>
      <c r="AJ31" s="84"/>
      <c r="AK31" s="82">
        <v>6.5</v>
      </c>
      <c r="AL31" s="83"/>
      <c r="AM31" s="83"/>
      <c r="AN31" s="83"/>
      <c r="AO31" s="83"/>
      <c r="AP31" s="83"/>
      <c r="AQ31" s="83"/>
      <c r="AR31" s="84"/>
    </row>
    <row r="32" spans="1:44" ht="30" customHeight="1" thickBot="1" x14ac:dyDescent="0.25">
      <c r="A32" s="85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1:44" ht="15" customHeight="1" x14ac:dyDescent="0.2">
      <c r="A33" s="86" t="s">
        <v>3</v>
      </c>
      <c r="B33" s="87"/>
      <c r="C33" s="87"/>
      <c r="D33" s="87"/>
      <c r="E33" s="87" t="s">
        <v>38</v>
      </c>
      <c r="F33" s="87"/>
      <c r="G33" s="87" t="s">
        <v>39</v>
      </c>
      <c r="H33" s="87"/>
      <c r="I33" s="87" t="s">
        <v>40</v>
      </c>
      <c r="J33" s="87"/>
      <c r="K33" s="87" t="s">
        <v>41</v>
      </c>
      <c r="L33" s="90"/>
      <c r="M33" s="227" t="s">
        <v>11</v>
      </c>
      <c r="N33" s="73"/>
      <c r="O33" s="76" t="s">
        <v>12</v>
      </c>
      <c r="P33" s="77"/>
      <c r="Q33" s="73"/>
      <c r="R33" s="76" t="s">
        <v>13</v>
      </c>
      <c r="S33" s="77"/>
      <c r="T33" s="245"/>
      <c r="U33" s="227" t="s">
        <v>11</v>
      </c>
      <c r="V33" s="73"/>
      <c r="W33" s="76" t="s">
        <v>12</v>
      </c>
      <c r="X33" s="77"/>
      <c r="Y33" s="73"/>
      <c r="Z33" s="76" t="s">
        <v>13</v>
      </c>
      <c r="AA33" s="77"/>
      <c r="AB33" s="245"/>
      <c r="AC33" s="227" t="s">
        <v>11</v>
      </c>
      <c r="AD33" s="73"/>
      <c r="AE33" s="76" t="s">
        <v>12</v>
      </c>
      <c r="AF33" s="77"/>
      <c r="AG33" s="73"/>
      <c r="AH33" s="76" t="s">
        <v>13</v>
      </c>
      <c r="AI33" s="77"/>
      <c r="AJ33" s="245"/>
      <c r="AK33" s="227" t="s">
        <v>11</v>
      </c>
      <c r="AL33" s="73"/>
      <c r="AM33" s="76" t="s">
        <v>12</v>
      </c>
      <c r="AN33" s="77"/>
      <c r="AO33" s="73"/>
      <c r="AP33" s="76" t="s">
        <v>13</v>
      </c>
      <c r="AQ33" s="77"/>
      <c r="AR33" s="245"/>
    </row>
    <row r="34" spans="1:44" ht="15.75" customHeight="1" thickBot="1" x14ac:dyDescent="0.25">
      <c r="A34" s="88"/>
      <c r="B34" s="89"/>
      <c r="C34" s="89"/>
      <c r="D34" s="89"/>
      <c r="E34" s="15" t="s">
        <v>42</v>
      </c>
      <c r="F34" s="15" t="s">
        <v>43</v>
      </c>
      <c r="G34" s="15" t="s">
        <v>42</v>
      </c>
      <c r="H34" s="15" t="s">
        <v>43</v>
      </c>
      <c r="I34" s="15" t="s">
        <v>42</v>
      </c>
      <c r="J34" s="15" t="s">
        <v>43</v>
      </c>
      <c r="K34" s="15" t="s">
        <v>42</v>
      </c>
      <c r="L34" s="16" t="s">
        <v>43</v>
      </c>
      <c r="M34" s="74"/>
      <c r="N34" s="75"/>
      <c r="O34" s="78"/>
      <c r="P34" s="79"/>
      <c r="Q34" s="75"/>
      <c r="R34" s="78"/>
      <c r="S34" s="79"/>
      <c r="T34" s="81"/>
      <c r="U34" s="74"/>
      <c r="V34" s="75"/>
      <c r="W34" s="78"/>
      <c r="X34" s="79"/>
      <c r="Y34" s="75"/>
      <c r="Z34" s="78"/>
      <c r="AA34" s="79"/>
      <c r="AB34" s="81"/>
      <c r="AC34" s="74"/>
      <c r="AD34" s="75"/>
      <c r="AE34" s="78"/>
      <c r="AF34" s="79"/>
      <c r="AG34" s="75"/>
      <c r="AH34" s="78"/>
      <c r="AI34" s="79"/>
      <c r="AJ34" s="81"/>
      <c r="AK34" s="74"/>
      <c r="AL34" s="75"/>
      <c r="AM34" s="78"/>
      <c r="AN34" s="79"/>
      <c r="AO34" s="75"/>
      <c r="AP34" s="78"/>
      <c r="AQ34" s="79"/>
      <c r="AR34" s="81"/>
    </row>
    <row r="35" spans="1:44" x14ac:dyDescent="0.2">
      <c r="A35" s="246" t="s">
        <v>262</v>
      </c>
      <c r="B35" s="58"/>
      <c r="C35" s="58"/>
      <c r="D35" s="58"/>
      <c r="E35" s="21"/>
      <c r="F35" s="21"/>
      <c r="G35" s="21"/>
      <c r="H35" s="21"/>
      <c r="I35" s="21"/>
      <c r="J35" s="21"/>
      <c r="K35" s="21"/>
      <c r="L35" s="59"/>
      <c r="M35" s="60"/>
      <c r="N35" s="61"/>
      <c r="O35" s="62"/>
      <c r="P35" s="62"/>
      <c r="Q35" s="62"/>
      <c r="R35" s="62"/>
      <c r="S35" s="62"/>
      <c r="T35" s="63"/>
      <c r="U35" s="60"/>
      <c r="V35" s="61"/>
      <c r="W35" s="62"/>
      <c r="X35" s="62"/>
      <c r="Y35" s="62"/>
      <c r="Z35" s="62"/>
      <c r="AA35" s="62"/>
      <c r="AB35" s="63"/>
      <c r="AC35" s="60"/>
      <c r="AD35" s="61"/>
      <c r="AE35" s="62"/>
      <c r="AF35" s="62"/>
      <c r="AG35" s="62"/>
      <c r="AH35" s="62"/>
      <c r="AI35" s="62"/>
      <c r="AJ35" s="63"/>
      <c r="AK35" s="60"/>
      <c r="AL35" s="61"/>
      <c r="AM35" s="62"/>
      <c r="AN35" s="62"/>
      <c r="AO35" s="62"/>
      <c r="AP35" s="62"/>
      <c r="AQ35" s="62"/>
      <c r="AR35" s="63"/>
    </row>
    <row r="36" spans="1:44" x14ac:dyDescent="0.2">
      <c r="A36" s="48" t="s">
        <v>263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48">
        <f>M6</f>
        <v>61.601962168485329</v>
      </c>
      <c r="N36" s="54"/>
      <c r="O36" s="50">
        <f>-O6</f>
        <v>6.4812434348801968</v>
      </c>
      <c r="P36" s="50"/>
      <c r="Q36" s="50"/>
      <c r="R36" s="50">
        <f>-Q6</f>
        <v>-10.418840755652466</v>
      </c>
      <c r="S36" s="50"/>
      <c r="T36" s="52"/>
      <c r="U36" s="248">
        <f>U6</f>
        <v>56.251513578284964</v>
      </c>
      <c r="V36" s="54"/>
      <c r="W36" s="50">
        <f>-W6</f>
        <v>6.1002048398882112</v>
      </c>
      <c r="X36" s="50"/>
      <c r="Y36" s="50"/>
      <c r="Z36" s="50">
        <f>-Y6</f>
        <v>-9.3983209379055044</v>
      </c>
      <c r="AA36" s="50"/>
      <c r="AB36" s="52"/>
      <c r="AC36" s="248">
        <f>AC6</f>
        <v>60.639907503581021</v>
      </c>
      <c r="AD36" s="54"/>
      <c r="AE36" s="50">
        <f>-AE6</f>
        <v>5.6179407535752723</v>
      </c>
      <c r="AF36" s="50"/>
      <c r="AG36" s="50"/>
      <c r="AH36" s="50">
        <f>-AG6</f>
        <v>-10.692594984234118</v>
      </c>
      <c r="AI36" s="50"/>
      <c r="AJ36" s="52"/>
      <c r="AK36" s="248">
        <f>AK6</f>
        <v>62.155044957426178</v>
      </c>
      <c r="AL36" s="54"/>
      <c r="AM36" s="50">
        <f>-AM6</f>
        <v>5.9530290922525033</v>
      </c>
      <c r="AN36" s="50"/>
      <c r="AO36" s="50"/>
      <c r="AP36" s="50">
        <f>-AO6</f>
        <v>-10.855223307179946</v>
      </c>
      <c r="AQ36" s="50"/>
      <c r="AR36" s="52"/>
    </row>
    <row r="37" spans="1:44" x14ac:dyDescent="0.2">
      <c r="A37" s="48" t="s">
        <v>264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48">
        <f>M12</f>
        <v>34.162795829263587</v>
      </c>
      <c r="N37" s="54"/>
      <c r="O37" s="50">
        <f>-O12</f>
        <v>-5.5243284084176771</v>
      </c>
      <c r="P37" s="50"/>
      <c r="Q37" s="50"/>
      <c r="R37" s="50">
        <f>-Q12</f>
        <v>-3.9732044988515258</v>
      </c>
      <c r="S37" s="50"/>
      <c r="T37" s="52"/>
      <c r="U37" s="248">
        <f>U12</f>
        <v>56.754712299197806</v>
      </c>
      <c r="V37" s="54"/>
      <c r="W37" s="50">
        <f>-W12</f>
        <v>-9.2301716279605959</v>
      </c>
      <c r="X37" s="50"/>
      <c r="Y37" s="50"/>
      <c r="Z37" s="50">
        <f>-Y12</f>
        <v>-6.5269418413470097</v>
      </c>
      <c r="AA37" s="50"/>
      <c r="AB37" s="52"/>
      <c r="AC37" s="248">
        <f>AC12</f>
        <v>47.017053322800521</v>
      </c>
      <c r="AD37" s="54"/>
      <c r="AE37" s="50">
        <f>-AE12</f>
        <v>-7.7373567239236047</v>
      </c>
      <c r="AF37" s="50"/>
      <c r="AG37" s="50"/>
      <c r="AH37" s="50">
        <f>-AG12</f>
        <v>-5.2762673339767572</v>
      </c>
      <c r="AI37" s="50"/>
      <c r="AJ37" s="52"/>
      <c r="AK37" s="248">
        <f>AK12</f>
        <v>43.056723707354728</v>
      </c>
      <c r="AL37" s="54"/>
      <c r="AM37" s="50">
        <f>-AM12</f>
        <v>-6.9676125297124827</v>
      </c>
      <c r="AN37" s="50"/>
      <c r="AO37" s="50"/>
      <c r="AP37" s="50">
        <f>-AO12</f>
        <v>-5.0005122156554327</v>
      </c>
      <c r="AQ37" s="50"/>
      <c r="AR37" s="52"/>
    </row>
    <row r="38" spans="1:44" x14ac:dyDescent="0.2">
      <c r="A38" s="48" t="s">
        <v>365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53">
        <v>100</v>
      </c>
      <c r="N38" s="47"/>
      <c r="O38" s="221">
        <v>3.2070000171661377</v>
      </c>
      <c r="P38" s="221"/>
      <c r="Q38" s="221"/>
      <c r="R38" s="221">
        <v>24.208000183105469</v>
      </c>
      <c r="S38" s="221"/>
      <c r="T38" s="277"/>
      <c r="U38" s="253">
        <v>100</v>
      </c>
      <c r="V38" s="47"/>
      <c r="W38" s="221">
        <v>5.5830001831054687</v>
      </c>
      <c r="X38" s="221"/>
      <c r="Y38" s="221"/>
      <c r="Z38" s="221">
        <v>22.677000045776367</v>
      </c>
      <c r="AA38" s="221"/>
      <c r="AB38" s="277"/>
      <c r="AC38" s="253">
        <v>100</v>
      </c>
      <c r="AD38" s="47"/>
      <c r="AE38" s="221">
        <v>2.6129999160766602</v>
      </c>
      <c r="AF38" s="221"/>
      <c r="AG38" s="221"/>
      <c r="AH38" s="221">
        <v>22.836000442504883</v>
      </c>
      <c r="AI38" s="221"/>
      <c r="AJ38" s="277"/>
      <c r="AK38" s="253">
        <v>100</v>
      </c>
      <c r="AL38" s="47"/>
      <c r="AM38" s="221">
        <v>3.6689999103546143</v>
      </c>
      <c r="AN38" s="221"/>
      <c r="AO38" s="221"/>
      <c r="AP38" s="221">
        <v>23.826000213623047</v>
      </c>
      <c r="AQ38" s="221"/>
      <c r="AR38" s="277"/>
    </row>
    <row r="39" spans="1:44" x14ac:dyDescent="0.2">
      <c r="A39" s="48" t="s">
        <v>366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53">
        <v>100</v>
      </c>
      <c r="N39" s="47"/>
      <c r="O39" s="221">
        <v>-15.092000007629395</v>
      </c>
      <c r="P39" s="221"/>
      <c r="Q39" s="221"/>
      <c r="R39" s="221">
        <v>-1.2139999866485596</v>
      </c>
      <c r="S39" s="221"/>
      <c r="T39" s="277"/>
      <c r="U39" s="253">
        <v>120</v>
      </c>
      <c r="V39" s="47"/>
      <c r="W39" s="221">
        <v>-21.788000106811523</v>
      </c>
      <c r="X39" s="221"/>
      <c r="Y39" s="221"/>
      <c r="Z39" s="221">
        <v>-5.3060002326965332</v>
      </c>
      <c r="AA39" s="221"/>
      <c r="AB39" s="277"/>
      <c r="AC39" s="253">
        <v>120</v>
      </c>
      <c r="AD39" s="47"/>
      <c r="AE39" s="221">
        <v>-16.200000762939453</v>
      </c>
      <c r="AF39" s="221"/>
      <c r="AG39" s="221"/>
      <c r="AH39" s="221">
        <v>-5.4470000267028809</v>
      </c>
      <c r="AI39" s="221"/>
      <c r="AJ39" s="277"/>
      <c r="AK39" s="253">
        <v>120</v>
      </c>
      <c r="AL39" s="47"/>
      <c r="AM39" s="221">
        <v>-13.050000190734863</v>
      </c>
      <c r="AN39" s="221"/>
      <c r="AO39" s="221"/>
      <c r="AP39" s="221">
        <v>-1.3990000486373901</v>
      </c>
      <c r="AQ39" s="221"/>
      <c r="AR39" s="277"/>
    </row>
    <row r="40" spans="1:44" x14ac:dyDescent="0.2">
      <c r="A40" s="48" t="s">
        <v>367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53">
        <v>50</v>
      </c>
      <c r="N40" s="47"/>
      <c r="O40" s="221">
        <v>-15.399999618530273</v>
      </c>
      <c r="P40" s="221"/>
      <c r="Q40" s="221"/>
      <c r="R40" s="221">
        <v>-2.2000000476837158</v>
      </c>
      <c r="S40" s="221"/>
      <c r="T40" s="277"/>
      <c r="U40" s="253">
        <v>50</v>
      </c>
      <c r="V40" s="47"/>
      <c r="W40" s="221">
        <v>-14.520000457763672</v>
      </c>
      <c r="X40" s="221"/>
      <c r="Y40" s="221"/>
      <c r="Z40" s="221">
        <v>-2.6400001049041748</v>
      </c>
      <c r="AA40" s="221"/>
      <c r="AB40" s="277"/>
      <c r="AC40" s="253">
        <v>52</v>
      </c>
      <c r="AD40" s="47"/>
      <c r="AE40" s="221">
        <v>-12.760000228881836</v>
      </c>
      <c r="AF40" s="221"/>
      <c r="AG40" s="221"/>
      <c r="AH40" s="221">
        <v>-1.7599999904632568</v>
      </c>
      <c r="AI40" s="221"/>
      <c r="AJ40" s="277"/>
      <c r="AK40" s="253">
        <v>60</v>
      </c>
      <c r="AL40" s="47"/>
      <c r="AM40" s="221">
        <v>-16.059999465942383</v>
      </c>
      <c r="AN40" s="221"/>
      <c r="AO40" s="221"/>
      <c r="AP40" s="221">
        <v>-3.5199999809265137</v>
      </c>
      <c r="AQ40" s="221"/>
      <c r="AR40" s="277"/>
    </row>
    <row r="41" spans="1:44" x14ac:dyDescent="0.2">
      <c r="A41" s="48" t="s">
        <v>368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47"/>
      <c r="M41" s="253">
        <v>60</v>
      </c>
      <c r="N41" s="47"/>
      <c r="O41" s="221">
        <v>16.038000106811523</v>
      </c>
      <c r="P41" s="221"/>
      <c r="Q41" s="221"/>
      <c r="R41" s="221">
        <v>-15.333999633789063</v>
      </c>
      <c r="S41" s="221"/>
      <c r="T41" s="277"/>
      <c r="U41" s="253">
        <v>80</v>
      </c>
      <c r="V41" s="47"/>
      <c r="W41" s="221">
        <v>18.370000839233398</v>
      </c>
      <c r="X41" s="221"/>
      <c r="Y41" s="221"/>
      <c r="Z41" s="221">
        <v>-10.581999778747559</v>
      </c>
      <c r="AA41" s="221"/>
      <c r="AB41" s="277"/>
      <c r="AC41" s="253">
        <v>80</v>
      </c>
      <c r="AD41" s="47"/>
      <c r="AE41" s="221">
        <v>15.77400016784668</v>
      </c>
      <c r="AF41" s="221"/>
      <c r="AG41" s="221"/>
      <c r="AH41" s="221">
        <v>-12.979999542236328</v>
      </c>
      <c r="AI41" s="221"/>
      <c r="AJ41" s="277"/>
      <c r="AK41" s="253">
        <v>80</v>
      </c>
      <c r="AL41" s="47"/>
      <c r="AM41" s="221">
        <v>16.236000061035156</v>
      </c>
      <c r="AN41" s="221"/>
      <c r="AO41" s="221"/>
      <c r="AP41" s="221">
        <v>-14.321999549865723</v>
      </c>
      <c r="AQ41" s="221"/>
      <c r="AR41" s="277"/>
    </row>
    <row r="42" spans="1:44" ht="13.5" thickBot="1" x14ac:dyDescent="0.25">
      <c r="A42" s="68" t="s">
        <v>266</v>
      </c>
      <c r="B42" s="69"/>
      <c r="C42" s="69"/>
      <c r="D42" s="69"/>
      <c r="E42" s="70"/>
      <c r="F42" s="70"/>
      <c r="G42" s="70"/>
      <c r="H42" s="70"/>
      <c r="I42" s="70"/>
      <c r="J42" s="70"/>
      <c r="K42" s="70"/>
      <c r="L42" s="249"/>
      <c r="M42" s="231"/>
      <c r="N42" s="67"/>
      <c r="O42" s="55">
        <f>SUM(O36:Q41)</f>
        <v>-10.290084475719489</v>
      </c>
      <c r="P42" s="55"/>
      <c r="Q42" s="55"/>
      <c r="R42" s="55">
        <f>SUM(R36:T41)</f>
        <v>-8.9320447395198617</v>
      </c>
      <c r="S42" s="55"/>
      <c r="T42" s="56"/>
      <c r="U42" s="231"/>
      <c r="V42" s="67"/>
      <c r="W42" s="55">
        <f>SUM(W36:Y41)</f>
        <v>-15.484966330308708</v>
      </c>
      <c r="X42" s="55"/>
      <c r="Y42" s="55"/>
      <c r="Z42" s="55">
        <f>SUM(Z36:AB41)</f>
        <v>-11.776262849824413</v>
      </c>
      <c r="AA42" s="55"/>
      <c r="AB42" s="56"/>
      <c r="AC42" s="231"/>
      <c r="AD42" s="67"/>
      <c r="AE42" s="55">
        <f>SUM(AE36:AG41)</f>
        <v>-12.692416878246281</v>
      </c>
      <c r="AF42" s="55"/>
      <c r="AG42" s="55"/>
      <c r="AH42" s="55">
        <f>SUM(AH36:AJ41)</f>
        <v>-13.319861435108457</v>
      </c>
      <c r="AI42" s="55"/>
      <c r="AJ42" s="56"/>
      <c r="AK42" s="231"/>
      <c r="AL42" s="67"/>
      <c r="AM42" s="55">
        <f>SUM(AM36:AO41)</f>
        <v>-10.219583122747455</v>
      </c>
      <c r="AN42" s="55"/>
      <c r="AO42" s="55"/>
      <c r="AP42" s="55">
        <f>SUM(AP36:AR41)</f>
        <v>-11.270734888641957</v>
      </c>
      <c r="AQ42" s="55"/>
      <c r="AR42" s="56"/>
    </row>
    <row r="43" spans="1:44" x14ac:dyDescent="0.2">
      <c r="A43" s="246" t="s">
        <v>267</v>
      </c>
      <c r="B43" s="58"/>
      <c r="C43" s="58"/>
      <c r="D43" s="58"/>
      <c r="E43" s="21"/>
      <c r="F43" s="21"/>
      <c r="G43" s="21"/>
      <c r="H43" s="21"/>
      <c r="I43" s="21"/>
      <c r="J43" s="21"/>
      <c r="K43" s="21"/>
      <c r="L43" s="59"/>
      <c r="M43" s="60"/>
      <c r="N43" s="61"/>
      <c r="O43" s="62"/>
      <c r="P43" s="62"/>
      <c r="Q43" s="62"/>
      <c r="R43" s="62"/>
      <c r="S43" s="62"/>
      <c r="T43" s="63"/>
      <c r="U43" s="60"/>
      <c r="V43" s="61"/>
      <c r="W43" s="62"/>
      <c r="X43" s="62"/>
      <c r="Y43" s="62"/>
      <c r="Z43" s="62"/>
      <c r="AA43" s="62"/>
      <c r="AB43" s="63"/>
      <c r="AC43" s="60"/>
      <c r="AD43" s="61"/>
      <c r="AE43" s="62"/>
      <c r="AF43" s="62"/>
      <c r="AG43" s="62"/>
      <c r="AH43" s="62"/>
      <c r="AI43" s="62"/>
      <c r="AJ43" s="63"/>
      <c r="AK43" s="60"/>
      <c r="AL43" s="61"/>
      <c r="AM43" s="62"/>
      <c r="AN43" s="62"/>
      <c r="AO43" s="62"/>
      <c r="AP43" s="62"/>
      <c r="AQ43" s="62"/>
      <c r="AR43" s="63"/>
    </row>
    <row r="44" spans="1:44" x14ac:dyDescent="0.2">
      <c r="A44" s="48" t="s">
        <v>268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48">
        <f>M9</f>
        <v>57.302074297084033</v>
      </c>
      <c r="N44" s="54"/>
      <c r="O44" s="50">
        <f>-O9</f>
        <v>-1.1202903553793055</v>
      </c>
      <c r="P44" s="50"/>
      <c r="Q44" s="50"/>
      <c r="R44" s="50">
        <f>-Q9</f>
        <v>-11.458376694370152</v>
      </c>
      <c r="S44" s="50"/>
      <c r="T44" s="52"/>
      <c r="U44" s="248">
        <f>U9</f>
        <v>49.413077691630384</v>
      </c>
      <c r="V44" s="54"/>
      <c r="W44" s="50">
        <f>-W9</f>
        <v>-0.20373158101122013</v>
      </c>
      <c r="X44" s="50"/>
      <c r="Y44" s="50"/>
      <c r="Z44" s="50">
        <f>-Y9</f>
        <v>-9.8402767410780214</v>
      </c>
      <c r="AA44" s="50"/>
      <c r="AB44" s="52"/>
      <c r="AC44" s="248">
        <f>AC9</f>
        <v>52.069909303118116</v>
      </c>
      <c r="AD44" s="54"/>
      <c r="AE44" s="50">
        <f>-AE9</f>
        <v>-0.5893355839121468</v>
      </c>
      <c r="AF44" s="50"/>
      <c r="AG44" s="50"/>
      <c r="AH44" s="50">
        <f>-AG9</f>
        <v>-10.445164006865177</v>
      </c>
      <c r="AI44" s="50"/>
      <c r="AJ44" s="52"/>
      <c r="AK44" s="248">
        <f>AK9</f>
        <v>54.29355113950939</v>
      </c>
      <c r="AL44" s="54"/>
      <c r="AM44" s="50">
        <f>-AM9</f>
        <v>-0.39856264209294223</v>
      </c>
      <c r="AN44" s="50"/>
      <c r="AO44" s="50"/>
      <c r="AP44" s="50">
        <f>-AO9</f>
        <v>-10.901262415048727</v>
      </c>
      <c r="AQ44" s="50"/>
      <c r="AR44" s="52"/>
    </row>
    <row r="45" spans="1:44" x14ac:dyDescent="0.2">
      <c r="A45" s="48" t="s">
        <v>369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53">
        <v>100</v>
      </c>
      <c r="N45" s="47"/>
      <c r="O45" s="221">
        <v>3.5109999179840088</v>
      </c>
      <c r="P45" s="221"/>
      <c r="Q45" s="221"/>
      <c r="R45" s="221">
        <v>23.166000366210938</v>
      </c>
      <c r="S45" s="221"/>
      <c r="T45" s="277"/>
      <c r="U45" s="253">
        <v>100</v>
      </c>
      <c r="V45" s="47"/>
      <c r="W45" s="221">
        <v>4.5399999618530273</v>
      </c>
      <c r="X45" s="221"/>
      <c r="Y45" s="221"/>
      <c r="Z45" s="221">
        <v>21.409999847412109</v>
      </c>
      <c r="AA45" s="221"/>
      <c r="AB45" s="277"/>
      <c r="AC45" s="253">
        <v>100</v>
      </c>
      <c r="AD45" s="47"/>
      <c r="AE45" s="221">
        <v>1.781999945640564</v>
      </c>
      <c r="AF45" s="221"/>
      <c r="AG45" s="221"/>
      <c r="AH45" s="221">
        <v>21.714000701904297</v>
      </c>
      <c r="AI45" s="221"/>
      <c r="AJ45" s="277"/>
      <c r="AK45" s="253">
        <v>100</v>
      </c>
      <c r="AL45" s="47"/>
      <c r="AM45" s="221">
        <v>2.9040000438690186</v>
      </c>
      <c r="AN45" s="221"/>
      <c r="AO45" s="221"/>
      <c r="AP45" s="221">
        <v>22.650999069213867</v>
      </c>
      <c r="AQ45" s="221"/>
      <c r="AR45" s="277"/>
    </row>
    <row r="46" spans="1:44" x14ac:dyDescent="0.2">
      <c r="A46" s="48" t="s">
        <v>370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53">
        <v>50</v>
      </c>
      <c r="N46" s="47"/>
      <c r="O46" s="221">
        <v>-16.719999313354492</v>
      </c>
      <c r="P46" s="221"/>
      <c r="Q46" s="221"/>
      <c r="R46" s="221">
        <v>-2.2000000476837158</v>
      </c>
      <c r="S46" s="221"/>
      <c r="T46" s="277"/>
      <c r="U46" s="253">
        <v>54</v>
      </c>
      <c r="V46" s="47"/>
      <c r="W46" s="221">
        <v>-16.059999465942383</v>
      </c>
      <c r="X46" s="221"/>
      <c r="Y46" s="221"/>
      <c r="Z46" s="221">
        <v>-3.0799999237060547</v>
      </c>
      <c r="AA46" s="221"/>
      <c r="AB46" s="277"/>
      <c r="AC46" s="253">
        <v>55</v>
      </c>
      <c r="AD46" s="47"/>
      <c r="AE46" s="221">
        <v>-13.859999656677246</v>
      </c>
      <c r="AF46" s="221"/>
      <c r="AG46" s="221"/>
      <c r="AH46" s="221">
        <v>-1.7599999904632568</v>
      </c>
      <c r="AI46" s="221"/>
      <c r="AJ46" s="277"/>
      <c r="AK46" s="253">
        <v>62</v>
      </c>
      <c r="AL46" s="47"/>
      <c r="AM46" s="221">
        <v>-17.159999847412109</v>
      </c>
      <c r="AN46" s="221"/>
      <c r="AO46" s="221"/>
      <c r="AP46" s="221">
        <v>-3.5199999809265137</v>
      </c>
      <c r="AQ46" s="221"/>
      <c r="AR46" s="277"/>
    </row>
    <row r="47" spans="1:44" x14ac:dyDescent="0.2">
      <c r="A47" s="48" t="s">
        <v>371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53">
        <v>100</v>
      </c>
      <c r="N47" s="47"/>
      <c r="O47" s="221">
        <v>25.124000549316406</v>
      </c>
      <c r="P47" s="221"/>
      <c r="Q47" s="221"/>
      <c r="R47" s="221">
        <v>-8.4040002822875977</v>
      </c>
      <c r="S47" s="221"/>
      <c r="T47" s="277"/>
      <c r="U47" s="253">
        <v>100</v>
      </c>
      <c r="V47" s="47"/>
      <c r="W47" s="221">
        <v>26.686000823974609</v>
      </c>
      <c r="X47" s="221"/>
      <c r="Y47" s="221"/>
      <c r="Z47" s="221">
        <v>-3.630000114440918</v>
      </c>
      <c r="AA47" s="221"/>
      <c r="AB47" s="277"/>
      <c r="AC47" s="253">
        <v>80</v>
      </c>
      <c r="AD47" s="47"/>
      <c r="AE47" s="221">
        <v>25.871999740600586</v>
      </c>
      <c r="AF47" s="221"/>
      <c r="AG47" s="221"/>
      <c r="AH47" s="221">
        <v>-5.7639999389648437</v>
      </c>
      <c r="AI47" s="221"/>
      <c r="AJ47" s="277"/>
      <c r="AK47" s="253">
        <v>80</v>
      </c>
      <c r="AL47" s="47"/>
      <c r="AM47" s="221">
        <v>25.827999114990234</v>
      </c>
      <c r="AN47" s="221"/>
      <c r="AO47" s="221"/>
      <c r="AP47" s="221">
        <v>-7.1939997673034668</v>
      </c>
      <c r="AQ47" s="221"/>
      <c r="AR47" s="277"/>
    </row>
    <row r="48" spans="1:44" ht="13.5" thickBot="1" x14ac:dyDescent="0.25">
      <c r="A48" s="250" t="s">
        <v>271</v>
      </c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4"/>
      <c r="M48" s="33"/>
      <c r="N48" s="34"/>
      <c r="O48" s="31">
        <f>SUM(O44:Q47)</f>
        <v>10.794710798566618</v>
      </c>
      <c r="P48" s="31"/>
      <c r="Q48" s="31"/>
      <c r="R48" s="31">
        <f>SUM(R44:T47)</f>
        <v>1.1036233418694721</v>
      </c>
      <c r="S48" s="31"/>
      <c r="T48" s="32"/>
      <c r="U48" s="33"/>
      <c r="V48" s="34"/>
      <c r="W48" s="31">
        <f>SUM(W44:Y47)</f>
        <v>14.962269738874035</v>
      </c>
      <c r="X48" s="31"/>
      <c r="Y48" s="31"/>
      <c r="Z48" s="31">
        <f>SUM(Z44:AB47)</f>
        <v>4.8597230681871153</v>
      </c>
      <c r="AA48" s="31"/>
      <c r="AB48" s="32"/>
      <c r="AC48" s="33"/>
      <c r="AD48" s="34"/>
      <c r="AE48" s="31">
        <f>SUM(AE44:AG47)</f>
        <v>13.204664445651757</v>
      </c>
      <c r="AF48" s="31"/>
      <c r="AG48" s="31"/>
      <c r="AH48" s="31">
        <f>SUM(AH44:AJ47)</f>
        <v>3.7448367656110193</v>
      </c>
      <c r="AI48" s="31"/>
      <c r="AJ48" s="32"/>
      <c r="AK48" s="33"/>
      <c r="AL48" s="34"/>
      <c r="AM48" s="31">
        <f>SUM(AM44:AO47)</f>
        <v>11.173436669354201</v>
      </c>
      <c r="AN48" s="31"/>
      <c r="AO48" s="31"/>
      <c r="AP48" s="31">
        <f>SUM(AP44:AR47)</f>
        <v>1.0357369059351598</v>
      </c>
      <c r="AQ48" s="31"/>
      <c r="AR48" s="32"/>
    </row>
    <row r="49" spans="1:44" ht="13.5" thickBot="1" x14ac:dyDescent="0.25">
      <c r="A49" s="251" t="s">
        <v>144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29"/>
      <c r="N49" s="30"/>
      <c r="O49" s="19">
        <f>SUM(O36:Q41)+SUM(O44:Q47)</f>
        <v>0.50462632284712861</v>
      </c>
      <c r="P49" s="19"/>
      <c r="Q49" s="19"/>
      <c r="R49" s="19">
        <f>SUM(R36:T41)+SUM(R44:T47)</f>
        <v>-7.8284213976503896</v>
      </c>
      <c r="S49" s="19"/>
      <c r="T49" s="28"/>
      <c r="U49" s="29"/>
      <c r="V49" s="30"/>
      <c r="W49" s="19">
        <f>SUM(W36:Y41)+SUM(W44:Y47)</f>
        <v>-0.52269659143467351</v>
      </c>
      <c r="X49" s="19"/>
      <c r="Y49" s="19"/>
      <c r="Z49" s="19">
        <f>SUM(Z36:AB41)+SUM(Z44:AB47)</f>
        <v>-6.9165397816372973</v>
      </c>
      <c r="AA49" s="19"/>
      <c r="AB49" s="28"/>
      <c r="AC49" s="29"/>
      <c r="AD49" s="30"/>
      <c r="AE49" s="19">
        <f>SUM(AE36:AG41)+SUM(AE44:AG47)</f>
        <v>0.51224756740547583</v>
      </c>
      <c r="AF49" s="19"/>
      <c r="AG49" s="19"/>
      <c r="AH49" s="19">
        <f>SUM(AH36:AJ41)+SUM(AH44:AJ47)</f>
        <v>-9.5750246694974379</v>
      </c>
      <c r="AI49" s="19"/>
      <c r="AJ49" s="28"/>
      <c r="AK49" s="29"/>
      <c r="AL49" s="30"/>
      <c r="AM49" s="19">
        <f>SUM(AM36:AO41)+SUM(AM44:AO47)</f>
        <v>0.95385354660674615</v>
      </c>
      <c r="AN49" s="19"/>
      <c r="AO49" s="19"/>
      <c r="AP49" s="19">
        <f>SUM(AP36:AR41)+SUM(AP44:AR47)</f>
        <v>-10.234997982706798</v>
      </c>
      <c r="AQ49" s="19"/>
      <c r="AR49" s="28"/>
    </row>
    <row r="50" spans="1:44" x14ac:dyDescent="0.2">
      <c r="A50" s="246" t="s">
        <v>372</v>
      </c>
      <c r="B50" s="58"/>
      <c r="C50" s="58"/>
      <c r="D50" s="58"/>
      <c r="E50" s="21"/>
      <c r="F50" s="21"/>
      <c r="G50" s="21"/>
      <c r="H50" s="21"/>
      <c r="I50" s="21"/>
      <c r="J50" s="21"/>
      <c r="K50" s="21"/>
      <c r="L50" s="59"/>
      <c r="M50" s="60"/>
      <c r="N50" s="61"/>
      <c r="O50" s="62"/>
      <c r="P50" s="62"/>
      <c r="Q50" s="62"/>
      <c r="R50" s="62"/>
      <c r="S50" s="62"/>
      <c r="T50" s="63"/>
      <c r="U50" s="60"/>
      <c r="V50" s="61"/>
      <c r="W50" s="62"/>
      <c r="X50" s="62"/>
      <c r="Y50" s="62"/>
      <c r="Z50" s="62"/>
      <c r="AA50" s="62"/>
      <c r="AB50" s="63"/>
      <c r="AC50" s="60"/>
      <c r="AD50" s="61"/>
      <c r="AE50" s="62"/>
      <c r="AF50" s="62"/>
      <c r="AG50" s="62"/>
      <c r="AH50" s="62"/>
      <c r="AI50" s="62"/>
      <c r="AJ50" s="63"/>
      <c r="AK50" s="60"/>
      <c r="AL50" s="61"/>
      <c r="AM50" s="62"/>
      <c r="AN50" s="62"/>
      <c r="AO50" s="62"/>
      <c r="AP50" s="62"/>
      <c r="AQ50" s="62"/>
      <c r="AR50" s="63"/>
    </row>
    <row r="51" spans="1:44" x14ac:dyDescent="0.2">
      <c r="A51" s="48" t="s">
        <v>373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47"/>
      <c r="M51" s="248">
        <f>M7</f>
        <v>1054.442396698631</v>
      </c>
      <c r="N51" s="54"/>
      <c r="O51" s="50">
        <f>O7</f>
        <v>-6.624000072479248</v>
      </c>
      <c r="P51" s="50"/>
      <c r="Q51" s="50"/>
      <c r="R51" s="50">
        <f>Q7</f>
        <v>9.4079999923706055</v>
      </c>
      <c r="S51" s="50"/>
      <c r="T51" s="52"/>
      <c r="U51" s="248">
        <f>U7</f>
        <v>932.88084425971783</v>
      </c>
      <c r="V51" s="54"/>
      <c r="W51" s="50">
        <f>W7</f>
        <v>-6.2399997711181641</v>
      </c>
      <c r="X51" s="50"/>
      <c r="Y51" s="50"/>
      <c r="Z51" s="50">
        <f>Y7</f>
        <v>8.4479999542236328</v>
      </c>
      <c r="AA51" s="50"/>
      <c r="AB51" s="52"/>
      <c r="AC51" s="248">
        <f>AC7</f>
        <v>1001.7342774428822</v>
      </c>
      <c r="AD51" s="54"/>
      <c r="AE51" s="50">
        <f>AE7</f>
        <v>-5.7600002288818359</v>
      </c>
      <c r="AF51" s="50"/>
      <c r="AG51" s="50"/>
      <c r="AH51" s="50">
        <f>AG7</f>
        <v>9.6960000991821289</v>
      </c>
      <c r="AI51" s="50"/>
      <c r="AJ51" s="52"/>
      <c r="AK51" s="248">
        <f>AK7</f>
        <v>1028.1513690462223</v>
      </c>
      <c r="AL51" s="54"/>
      <c r="AM51" s="50">
        <f>AM7</f>
        <v>-6.0960001945495605</v>
      </c>
      <c r="AN51" s="50"/>
      <c r="AO51" s="50"/>
      <c r="AP51" s="50">
        <f>AO7</f>
        <v>9.8400001525878906</v>
      </c>
      <c r="AQ51" s="50"/>
      <c r="AR51" s="52"/>
    </row>
    <row r="52" spans="1:44" x14ac:dyDescent="0.2">
      <c r="A52" s="48" t="s">
        <v>374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48" t="s">
        <v>59</v>
      </c>
      <c r="N52" s="54"/>
      <c r="O52" s="50">
        <v>0</v>
      </c>
      <c r="P52" s="50"/>
      <c r="Q52" s="50"/>
      <c r="R52" s="50">
        <v>0</v>
      </c>
      <c r="S52" s="50"/>
      <c r="T52" s="52"/>
      <c r="U52" s="248" t="s">
        <v>59</v>
      </c>
      <c r="V52" s="54"/>
      <c r="W52" s="50">
        <v>0</v>
      </c>
      <c r="X52" s="50"/>
      <c r="Y52" s="50"/>
      <c r="Z52" s="50">
        <v>0</v>
      </c>
      <c r="AA52" s="50"/>
      <c r="AB52" s="52"/>
      <c r="AC52" s="248" t="s">
        <v>59</v>
      </c>
      <c r="AD52" s="54"/>
      <c r="AE52" s="50">
        <v>0</v>
      </c>
      <c r="AF52" s="50"/>
      <c r="AG52" s="50"/>
      <c r="AH52" s="50">
        <v>0</v>
      </c>
      <c r="AI52" s="50"/>
      <c r="AJ52" s="52"/>
      <c r="AK52" s="248" t="s">
        <v>59</v>
      </c>
      <c r="AL52" s="54"/>
      <c r="AM52" s="50">
        <v>0</v>
      </c>
      <c r="AN52" s="50"/>
      <c r="AO52" s="50"/>
      <c r="AP52" s="50">
        <v>0</v>
      </c>
      <c r="AQ52" s="50"/>
      <c r="AR52" s="52"/>
    </row>
    <row r="53" spans="1:44" x14ac:dyDescent="0.2">
      <c r="A53" s="48" t="s">
        <v>375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53">
        <v>300</v>
      </c>
      <c r="N53" s="47"/>
      <c r="O53" s="221">
        <v>-3.7799999713897705</v>
      </c>
      <c r="P53" s="221"/>
      <c r="Q53" s="221"/>
      <c r="R53" s="221">
        <v>-1.3700000047683716</v>
      </c>
      <c r="S53" s="221"/>
      <c r="T53" s="277"/>
      <c r="U53" s="253">
        <v>300</v>
      </c>
      <c r="V53" s="47"/>
      <c r="W53" s="221">
        <v>-4.320000171661377</v>
      </c>
      <c r="X53" s="221"/>
      <c r="Y53" s="221"/>
      <c r="Z53" s="221">
        <v>-1.8486100435256958</v>
      </c>
      <c r="AA53" s="221"/>
      <c r="AB53" s="277"/>
      <c r="AC53" s="253">
        <v>300</v>
      </c>
      <c r="AD53" s="47"/>
      <c r="AE53" s="221">
        <v>-5.0399999618530273</v>
      </c>
      <c r="AF53" s="221"/>
      <c r="AG53" s="221"/>
      <c r="AH53" s="221">
        <v>-1.4839999675750732</v>
      </c>
      <c r="AI53" s="221"/>
      <c r="AJ53" s="277"/>
      <c r="AK53" s="253">
        <v>300</v>
      </c>
      <c r="AL53" s="47"/>
      <c r="AM53" s="221">
        <v>-5.4000000953674316</v>
      </c>
      <c r="AN53" s="221"/>
      <c r="AO53" s="221"/>
      <c r="AP53" s="221">
        <v>-1.7165299654006958</v>
      </c>
      <c r="AQ53" s="221"/>
      <c r="AR53" s="277"/>
    </row>
    <row r="54" spans="1:44" x14ac:dyDescent="0.2">
      <c r="A54" s="48" t="s">
        <v>376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53">
        <v>50</v>
      </c>
      <c r="N54" s="47"/>
      <c r="O54" s="221">
        <v>-0.64800000190734863</v>
      </c>
      <c r="P54" s="221"/>
      <c r="Q54" s="221"/>
      <c r="R54" s="221">
        <v>-0.32034999132156372</v>
      </c>
      <c r="S54" s="221"/>
      <c r="T54" s="277"/>
      <c r="U54" s="253">
        <v>50</v>
      </c>
      <c r="V54" s="47"/>
      <c r="W54" s="221">
        <v>-0.72000002861022949</v>
      </c>
      <c r="X54" s="221"/>
      <c r="Y54" s="221"/>
      <c r="Z54" s="221">
        <v>-0.37476998567581177</v>
      </c>
      <c r="AA54" s="221"/>
      <c r="AB54" s="277"/>
      <c r="AC54" s="253">
        <v>50</v>
      </c>
      <c r="AD54" s="47"/>
      <c r="AE54" s="221">
        <v>-0.79199999570846558</v>
      </c>
      <c r="AF54" s="221"/>
      <c r="AG54" s="221"/>
      <c r="AH54" s="221">
        <v>-0.33320000767707825</v>
      </c>
      <c r="AI54" s="221"/>
      <c r="AJ54" s="277"/>
      <c r="AK54" s="253">
        <v>50</v>
      </c>
      <c r="AL54" s="47"/>
      <c r="AM54" s="221">
        <v>-0.72000002861022949</v>
      </c>
      <c r="AN54" s="221"/>
      <c r="AO54" s="221"/>
      <c r="AP54" s="221">
        <v>-0.16220000386238098</v>
      </c>
      <c r="AQ54" s="221"/>
      <c r="AR54" s="277"/>
    </row>
    <row r="55" spans="1:44" x14ac:dyDescent="0.2">
      <c r="A55" s="48" t="s">
        <v>377</v>
      </c>
      <c r="B55" s="49"/>
      <c r="C55" s="49"/>
      <c r="D55" s="49"/>
      <c r="E55" s="17">
        <v>47.9</v>
      </c>
      <c r="F55" s="17">
        <v>0.5</v>
      </c>
      <c r="G55" s="17">
        <v>48.9</v>
      </c>
      <c r="H55" s="17">
        <v>35</v>
      </c>
      <c r="I55" s="17"/>
      <c r="J55" s="17"/>
      <c r="K55" s="17"/>
      <c r="L55" s="247"/>
      <c r="M55" s="253">
        <v>100</v>
      </c>
      <c r="N55" s="47"/>
      <c r="O55" s="221">
        <v>-1.8200000524520874</v>
      </c>
      <c r="P55" s="221"/>
      <c r="Q55" s="221"/>
      <c r="R55" s="221">
        <v>-0.58493000268936157</v>
      </c>
      <c r="S55" s="221"/>
      <c r="T55" s="277"/>
      <c r="U55" s="253">
        <v>100</v>
      </c>
      <c r="V55" s="47"/>
      <c r="W55" s="221">
        <v>-1.8700000047683716</v>
      </c>
      <c r="X55" s="221"/>
      <c r="Y55" s="221"/>
      <c r="Z55" s="221">
        <v>-0.53169000148773193</v>
      </c>
      <c r="AA55" s="221"/>
      <c r="AB55" s="277"/>
      <c r="AC55" s="253">
        <v>100</v>
      </c>
      <c r="AD55" s="47"/>
      <c r="AE55" s="221">
        <v>-1.940000057220459</v>
      </c>
      <c r="AF55" s="221"/>
      <c r="AG55" s="221"/>
      <c r="AH55" s="221">
        <v>-0.26567000150680542</v>
      </c>
      <c r="AI55" s="221"/>
      <c r="AJ55" s="277"/>
      <c r="AK55" s="253">
        <v>100</v>
      </c>
      <c r="AL55" s="47"/>
      <c r="AM55" s="221">
        <v>-1.9099999666213989</v>
      </c>
      <c r="AN55" s="221"/>
      <c r="AO55" s="221"/>
      <c r="AP55" s="221">
        <v>-0.18307000398635864</v>
      </c>
      <c r="AQ55" s="221"/>
      <c r="AR55" s="277"/>
    </row>
    <row r="56" spans="1:44" x14ac:dyDescent="0.2">
      <c r="A56" s="48" t="s">
        <v>378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47"/>
      <c r="M56" s="253">
        <v>20</v>
      </c>
      <c r="N56" s="47"/>
      <c r="O56" s="221">
        <v>-0.8399999737739563</v>
      </c>
      <c r="P56" s="221"/>
      <c r="Q56" s="221"/>
      <c r="R56" s="221">
        <v>-0.19303999841213226</v>
      </c>
      <c r="S56" s="221"/>
      <c r="T56" s="277"/>
      <c r="U56" s="253">
        <v>20</v>
      </c>
      <c r="V56" s="47"/>
      <c r="W56" s="221">
        <v>-0.8399999737739563</v>
      </c>
      <c r="X56" s="221"/>
      <c r="Y56" s="221"/>
      <c r="Z56" s="221">
        <v>-0.13722999393939972</v>
      </c>
      <c r="AA56" s="221"/>
      <c r="AB56" s="277"/>
      <c r="AC56" s="253">
        <v>20</v>
      </c>
      <c r="AD56" s="47"/>
      <c r="AE56" s="221">
        <v>-0.95999997854232788</v>
      </c>
      <c r="AF56" s="221"/>
      <c r="AG56" s="221"/>
      <c r="AH56" s="221">
        <v>-0.61599999666213989</v>
      </c>
      <c r="AI56" s="221"/>
      <c r="AJ56" s="277"/>
      <c r="AK56" s="253">
        <v>20</v>
      </c>
      <c r="AL56" s="47"/>
      <c r="AM56" s="221">
        <v>-1.0800000429153442</v>
      </c>
      <c r="AN56" s="221"/>
      <c r="AO56" s="221"/>
      <c r="AP56" s="221">
        <v>-0.74330997467041016</v>
      </c>
      <c r="AQ56" s="221"/>
      <c r="AR56" s="277"/>
    </row>
    <row r="57" spans="1:44" x14ac:dyDescent="0.2">
      <c r="A57" s="48" t="s">
        <v>379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47"/>
      <c r="M57" s="253">
        <v>700</v>
      </c>
      <c r="N57" s="47"/>
      <c r="O57" s="221">
        <v>7.380000114440918</v>
      </c>
      <c r="P57" s="221"/>
      <c r="Q57" s="221"/>
      <c r="R57" s="221">
        <v>1.4817399978637695</v>
      </c>
      <c r="S57" s="221"/>
      <c r="T57" s="277"/>
      <c r="U57" s="253">
        <v>700</v>
      </c>
      <c r="V57" s="47"/>
      <c r="W57" s="221">
        <v>6.2399997711181641</v>
      </c>
      <c r="X57" s="221"/>
      <c r="Y57" s="221"/>
      <c r="Z57" s="221">
        <v>1.4479999542236328</v>
      </c>
      <c r="AA57" s="221"/>
      <c r="AB57" s="277"/>
      <c r="AC57" s="253">
        <v>700</v>
      </c>
      <c r="AD57" s="47"/>
      <c r="AE57" s="221">
        <v>8.6400003433227539</v>
      </c>
      <c r="AF57" s="221"/>
      <c r="AG57" s="221"/>
      <c r="AH57" s="221">
        <v>1.5440000295639038</v>
      </c>
      <c r="AI57" s="221"/>
      <c r="AJ57" s="277"/>
      <c r="AK57" s="253">
        <v>700</v>
      </c>
      <c r="AL57" s="47"/>
      <c r="AM57" s="221">
        <v>7.1999998092651367</v>
      </c>
      <c r="AN57" s="221"/>
      <c r="AO57" s="221"/>
      <c r="AP57" s="221">
        <v>1.6220500469207764</v>
      </c>
      <c r="AQ57" s="221"/>
      <c r="AR57" s="277"/>
    </row>
    <row r="58" spans="1:44" x14ac:dyDescent="0.2">
      <c r="A58" s="48" t="s">
        <v>380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47"/>
      <c r="M58" s="253">
        <v>0</v>
      </c>
      <c r="N58" s="47"/>
      <c r="O58" s="221">
        <v>0</v>
      </c>
      <c r="P58" s="221"/>
      <c r="Q58" s="221"/>
      <c r="R58" s="221">
        <v>0</v>
      </c>
      <c r="S58" s="221"/>
      <c r="T58" s="277"/>
      <c r="U58" s="253">
        <v>0</v>
      </c>
      <c r="V58" s="47"/>
      <c r="W58" s="221">
        <v>0</v>
      </c>
      <c r="X58" s="221"/>
      <c r="Y58" s="221"/>
      <c r="Z58" s="221">
        <v>0</v>
      </c>
      <c r="AA58" s="221"/>
      <c r="AB58" s="277"/>
      <c r="AC58" s="253">
        <v>0</v>
      </c>
      <c r="AD58" s="47"/>
      <c r="AE58" s="221">
        <v>0</v>
      </c>
      <c r="AF58" s="221"/>
      <c r="AG58" s="221"/>
      <c r="AH58" s="221">
        <v>0</v>
      </c>
      <c r="AI58" s="221"/>
      <c r="AJ58" s="277"/>
      <c r="AK58" s="253">
        <v>0</v>
      </c>
      <c r="AL58" s="47"/>
      <c r="AM58" s="221">
        <v>0</v>
      </c>
      <c r="AN58" s="221"/>
      <c r="AO58" s="221"/>
      <c r="AP58" s="221">
        <v>0</v>
      </c>
      <c r="AQ58" s="221"/>
      <c r="AR58" s="277"/>
    </row>
    <row r="59" spans="1:44" x14ac:dyDescent="0.2">
      <c r="A59" s="48" t="s">
        <v>381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47"/>
      <c r="M59" s="253">
        <v>150</v>
      </c>
      <c r="N59" s="47"/>
      <c r="O59" s="221">
        <v>1.2000000476837158</v>
      </c>
      <c r="P59" s="221"/>
      <c r="Q59" s="221"/>
      <c r="R59" s="221">
        <v>0.70434999465942383</v>
      </c>
      <c r="S59" s="221"/>
      <c r="T59" s="277"/>
      <c r="U59" s="253">
        <v>150</v>
      </c>
      <c r="V59" s="47"/>
      <c r="W59" s="221">
        <v>1.3200000524520874</v>
      </c>
      <c r="X59" s="221"/>
      <c r="Y59" s="221"/>
      <c r="Z59" s="221">
        <v>0.78707998991012573</v>
      </c>
      <c r="AA59" s="221"/>
      <c r="AB59" s="277"/>
      <c r="AC59" s="253">
        <v>150</v>
      </c>
      <c r="AD59" s="47"/>
      <c r="AE59" s="221">
        <v>1.3200000524520874</v>
      </c>
      <c r="AF59" s="221"/>
      <c r="AG59" s="221"/>
      <c r="AH59" s="221">
        <v>0.22200000286102295</v>
      </c>
      <c r="AI59" s="221"/>
      <c r="AJ59" s="277"/>
      <c r="AK59" s="253">
        <v>150</v>
      </c>
      <c r="AL59" s="47"/>
      <c r="AM59" s="221">
        <v>1.6799999475479126</v>
      </c>
      <c r="AN59" s="221"/>
      <c r="AO59" s="221"/>
      <c r="AP59" s="221">
        <v>0.71180999279022217</v>
      </c>
      <c r="AQ59" s="221"/>
      <c r="AR59" s="277"/>
    </row>
    <row r="60" spans="1:44" x14ac:dyDescent="0.2">
      <c r="A60" s="48" t="s">
        <v>382</v>
      </c>
      <c r="B60" s="49"/>
      <c r="C60" s="49"/>
      <c r="D60" s="49"/>
      <c r="E60" s="17">
        <v>48.1</v>
      </c>
      <c r="F60" s="17">
        <v>0.5</v>
      </c>
      <c r="G60" s="17">
        <v>48.9</v>
      </c>
      <c r="H60" s="17">
        <v>35</v>
      </c>
      <c r="I60" s="17"/>
      <c r="J60" s="17"/>
      <c r="K60" s="17"/>
      <c r="L60" s="247"/>
      <c r="M60" s="253">
        <v>79.592575073242188</v>
      </c>
      <c r="N60" s="47"/>
      <c r="O60" s="221">
        <v>-0.5</v>
      </c>
      <c r="P60" s="221"/>
      <c r="Q60" s="221"/>
      <c r="R60" s="221">
        <v>-0.20139999687671661</v>
      </c>
      <c r="S60" s="221"/>
      <c r="T60" s="277"/>
      <c r="U60" s="253">
        <v>100.16509246826172</v>
      </c>
      <c r="V60" s="47"/>
      <c r="W60" s="221">
        <v>-0.67000001668930054</v>
      </c>
      <c r="X60" s="221"/>
      <c r="Y60" s="221"/>
      <c r="Z60" s="221">
        <v>-0.20708000659942627</v>
      </c>
      <c r="AA60" s="221"/>
      <c r="AB60" s="277"/>
      <c r="AC60" s="253">
        <v>116.52116394042969</v>
      </c>
      <c r="AD60" s="47"/>
      <c r="AE60" s="221">
        <v>-0.67000001668930054</v>
      </c>
      <c r="AF60" s="221"/>
      <c r="AG60" s="221"/>
      <c r="AH60" s="221">
        <v>-0.12782999873161316</v>
      </c>
      <c r="AI60" s="221"/>
      <c r="AJ60" s="277"/>
      <c r="AK60" s="253">
        <v>109.62899017333984</v>
      </c>
      <c r="AL60" s="47"/>
      <c r="AM60" s="221">
        <v>-0.64999997615814209</v>
      </c>
      <c r="AN60" s="221"/>
      <c r="AO60" s="221"/>
      <c r="AP60" s="221">
        <v>-4.9210000783205032E-2</v>
      </c>
      <c r="AQ60" s="221"/>
      <c r="AR60" s="277"/>
    </row>
    <row r="61" spans="1:44" x14ac:dyDescent="0.2">
      <c r="A61" s="48" t="s">
        <v>383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47"/>
      <c r="M61" s="253">
        <v>640</v>
      </c>
      <c r="N61" s="47"/>
      <c r="O61" s="221">
        <v>6.7199997901916504</v>
      </c>
      <c r="P61" s="221"/>
      <c r="Q61" s="221"/>
      <c r="R61" s="221">
        <v>1.1443500518798828</v>
      </c>
      <c r="S61" s="221"/>
      <c r="T61" s="277"/>
      <c r="U61" s="253">
        <v>640</v>
      </c>
      <c r="V61" s="47"/>
      <c r="W61" s="221">
        <v>6.7199997901916504</v>
      </c>
      <c r="X61" s="221"/>
      <c r="Y61" s="221"/>
      <c r="Z61" s="221">
        <v>1.09784996509552</v>
      </c>
      <c r="AA61" s="221"/>
      <c r="AB61" s="277"/>
      <c r="AC61" s="253">
        <v>630</v>
      </c>
      <c r="AD61" s="47"/>
      <c r="AE61" s="221">
        <v>8.1599998474121094</v>
      </c>
      <c r="AF61" s="221"/>
      <c r="AG61" s="221"/>
      <c r="AH61" s="221">
        <v>1.1360000371932983</v>
      </c>
      <c r="AI61" s="221"/>
      <c r="AJ61" s="277"/>
      <c r="AK61" s="253">
        <v>630</v>
      </c>
      <c r="AL61" s="47"/>
      <c r="AM61" s="221">
        <v>7.1999998092651367</v>
      </c>
      <c r="AN61" s="221"/>
      <c r="AO61" s="221"/>
      <c r="AP61" s="221">
        <v>1.2220499515533447</v>
      </c>
      <c r="AQ61" s="221"/>
      <c r="AR61" s="277"/>
    </row>
    <row r="62" spans="1:44" x14ac:dyDescent="0.2">
      <c r="A62" s="48" t="s">
        <v>384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247"/>
      <c r="M62" s="253">
        <v>0</v>
      </c>
      <c r="N62" s="47"/>
      <c r="O62" s="221">
        <v>0</v>
      </c>
      <c r="P62" s="221"/>
      <c r="Q62" s="221"/>
      <c r="R62" s="221">
        <v>0</v>
      </c>
      <c r="S62" s="221"/>
      <c r="T62" s="277"/>
      <c r="U62" s="253">
        <v>0</v>
      </c>
      <c r="V62" s="47"/>
      <c r="W62" s="221">
        <v>0</v>
      </c>
      <c r="X62" s="221"/>
      <c r="Y62" s="221"/>
      <c r="Z62" s="221">
        <v>0</v>
      </c>
      <c r="AA62" s="221"/>
      <c r="AB62" s="277"/>
      <c r="AC62" s="253">
        <v>0</v>
      </c>
      <c r="AD62" s="47"/>
      <c r="AE62" s="221">
        <v>0</v>
      </c>
      <c r="AF62" s="221"/>
      <c r="AG62" s="221"/>
      <c r="AH62" s="221">
        <v>0</v>
      </c>
      <c r="AI62" s="221"/>
      <c r="AJ62" s="277"/>
      <c r="AK62" s="253">
        <v>0</v>
      </c>
      <c r="AL62" s="47"/>
      <c r="AM62" s="221">
        <v>0</v>
      </c>
      <c r="AN62" s="221"/>
      <c r="AO62" s="221"/>
      <c r="AP62" s="221">
        <v>0</v>
      </c>
      <c r="AQ62" s="221"/>
      <c r="AR62" s="277"/>
    </row>
    <row r="63" spans="1:44" x14ac:dyDescent="0.2">
      <c r="A63" s="48" t="s">
        <v>385</v>
      </c>
      <c r="B63" s="49"/>
      <c r="C63" s="49"/>
      <c r="D63" s="49"/>
      <c r="E63" s="17">
        <v>47.9</v>
      </c>
      <c r="F63" s="17">
        <v>0.5</v>
      </c>
      <c r="G63" s="17"/>
      <c r="H63" s="17"/>
      <c r="I63" s="17"/>
      <c r="J63" s="17"/>
      <c r="K63" s="17"/>
      <c r="L63" s="247"/>
      <c r="M63" s="253">
        <v>50</v>
      </c>
      <c r="N63" s="47"/>
      <c r="O63" s="221">
        <v>-0.44999998807907104</v>
      </c>
      <c r="P63" s="221"/>
      <c r="Q63" s="221"/>
      <c r="R63" s="221">
        <v>-0.23913000524044037</v>
      </c>
      <c r="S63" s="221"/>
      <c r="T63" s="277"/>
      <c r="U63" s="253">
        <v>50</v>
      </c>
      <c r="V63" s="47"/>
      <c r="W63" s="221">
        <v>-0.37999999523162842</v>
      </c>
      <c r="X63" s="221"/>
      <c r="Y63" s="221"/>
      <c r="Z63" s="221">
        <v>-0.11445999890565872</v>
      </c>
      <c r="AA63" s="221"/>
      <c r="AB63" s="277"/>
      <c r="AC63" s="253">
        <v>50</v>
      </c>
      <c r="AD63" s="47"/>
      <c r="AE63" s="221">
        <v>-0.47999998927116394</v>
      </c>
      <c r="AF63" s="221"/>
      <c r="AG63" s="221"/>
      <c r="AH63" s="221">
        <v>-0.20800000429153442</v>
      </c>
      <c r="AI63" s="221"/>
      <c r="AJ63" s="277"/>
      <c r="AK63" s="253">
        <v>50</v>
      </c>
      <c r="AL63" s="47"/>
      <c r="AM63" s="221">
        <v>-0.44999998807907104</v>
      </c>
      <c r="AN63" s="221"/>
      <c r="AO63" s="221"/>
      <c r="AP63" s="221">
        <v>-0.2637999951839447</v>
      </c>
      <c r="AQ63" s="221"/>
      <c r="AR63" s="277"/>
    </row>
    <row r="64" spans="1:44" x14ac:dyDescent="0.2">
      <c r="A64" s="48" t="s">
        <v>386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53">
        <v>10</v>
      </c>
      <c r="N64" s="47"/>
      <c r="O64" s="221">
        <v>-8.999999612569809E-3</v>
      </c>
      <c r="P64" s="221"/>
      <c r="Q64" s="221"/>
      <c r="R64" s="221">
        <v>-1.2782609090209007E-2</v>
      </c>
      <c r="S64" s="221"/>
      <c r="T64" s="277"/>
      <c r="U64" s="253">
        <v>10</v>
      </c>
      <c r="V64" s="47"/>
      <c r="W64" s="221">
        <v>-1.7999999225139618E-2</v>
      </c>
      <c r="X64" s="221"/>
      <c r="Y64" s="221"/>
      <c r="Z64" s="221">
        <v>-2.4369228631258011E-2</v>
      </c>
      <c r="AA64" s="221"/>
      <c r="AB64" s="277"/>
      <c r="AC64" s="253">
        <v>10</v>
      </c>
      <c r="AD64" s="47"/>
      <c r="AE64" s="221">
        <v>-1.7999999225139618E-2</v>
      </c>
      <c r="AF64" s="221"/>
      <c r="AG64" s="221"/>
      <c r="AH64" s="221">
        <v>-3.0299995094537735E-2</v>
      </c>
      <c r="AI64" s="221"/>
      <c r="AJ64" s="277"/>
      <c r="AK64" s="253">
        <v>10</v>
      </c>
      <c r="AL64" s="47"/>
      <c r="AM64" s="221">
        <v>-1.7999999225139618E-2</v>
      </c>
      <c r="AN64" s="221"/>
      <c r="AO64" s="221"/>
      <c r="AP64" s="221">
        <v>-2.9055114835500717E-2</v>
      </c>
      <c r="AQ64" s="221"/>
      <c r="AR64" s="277"/>
    </row>
    <row r="65" spans="1:44" ht="13.5" thickBot="1" x14ac:dyDescent="0.25">
      <c r="A65" s="68" t="s">
        <v>387</v>
      </c>
      <c r="B65" s="69"/>
      <c r="C65" s="69"/>
      <c r="D65" s="69"/>
      <c r="E65" s="70"/>
      <c r="F65" s="70"/>
      <c r="G65" s="70"/>
      <c r="H65" s="70"/>
      <c r="I65" s="70"/>
      <c r="J65" s="70"/>
      <c r="K65" s="70"/>
      <c r="L65" s="249"/>
      <c r="M65" s="231"/>
      <c r="N65" s="67"/>
      <c r="O65" s="55">
        <f>SUM(O51:Q64)</f>
        <v>0.62899989262223244</v>
      </c>
      <c r="P65" s="55"/>
      <c r="Q65" s="55"/>
      <c r="R65" s="55">
        <f>SUM(R51:T64)</f>
        <v>9.8168074283748865</v>
      </c>
      <c r="S65" s="55"/>
      <c r="T65" s="56"/>
      <c r="U65" s="231"/>
      <c r="V65" s="67"/>
      <c r="W65" s="55">
        <f>SUM(W51:Y64)</f>
        <v>-0.77800034731626511</v>
      </c>
      <c r="X65" s="55"/>
      <c r="Y65" s="55"/>
      <c r="Z65" s="55">
        <f>SUM(Z51:AB64)</f>
        <v>8.5427206046879292</v>
      </c>
      <c r="AA65" s="55"/>
      <c r="AB65" s="56"/>
      <c r="AC65" s="231"/>
      <c r="AD65" s="67"/>
      <c r="AE65" s="55">
        <f>SUM(AE51:AG64)</f>
        <v>2.4600000157952309</v>
      </c>
      <c r="AF65" s="55"/>
      <c r="AG65" s="55"/>
      <c r="AH65" s="55">
        <f>SUM(AH51:AJ64)</f>
        <v>9.5330001972615719</v>
      </c>
      <c r="AI65" s="55"/>
      <c r="AJ65" s="56"/>
      <c r="AK65" s="231"/>
      <c r="AL65" s="67"/>
      <c r="AM65" s="55">
        <f>SUM(AM51:AO64)</f>
        <v>-0.24400072544813156</v>
      </c>
      <c r="AN65" s="55"/>
      <c r="AO65" s="55"/>
      <c r="AP65" s="55">
        <f>SUM(AP51:AR64)</f>
        <v>10.248735085129738</v>
      </c>
      <c r="AQ65" s="55"/>
      <c r="AR65" s="56"/>
    </row>
    <row r="66" spans="1:44" x14ac:dyDescent="0.2">
      <c r="A66" s="246" t="s">
        <v>388</v>
      </c>
      <c r="B66" s="58"/>
      <c r="C66" s="58"/>
      <c r="D66" s="58"/>
      <c r="E66" s="21"/>
      <c r="F66" s="21"/>
      <c r="G66" s="21"/>
      <c r="H66" s="21"/>
      <c r="I66" s="21"/>
      <c r="J66" s="21"/>
      <c r="K66" s="21"/>
      <c r="L66" s="59"/>
      <c r="M66" s="60"/>
      <c r="N66" s="61"/>
      <c r="O66" s="62"/>
      <c r="P66" s="62"/>
      <c r="Q66" s="62"/>
      <c r="R66" s="62"/>
      <c r="S66" s="62"/>
      <c r="T66" s="63"/>
      <c r="U66" s="60"/>
      <c r="V66" s="61"/>
      <c r="W66" s="62"/>
      <c r="X66" s="62"/>
      <c r="Y66" s="62"/>
      <c r="Z66" s="62"/>
      <c r="AA66" s="62"/>
      <c r="AB66" s="63"/>
      <c r="AC66" s="60"/>
      <c r="AD66" s="61"/>
      <c r="AE66" s="62"/>
      <c r="AF66" s="62"/>
      <c r="AG66" s="62"/>
      <c r="AH66" s="62"/>
      <c r="AI66" s="62"/>
      <c r="AJ66" s="63"/>
      <c r="AK66" s="60"/>
      <c r="AL66" s="61"/>
      <c r="AM66" s="62"/>
      <c r="AN66" s="62"/>
      <c r="AO66" s="62"/>
      <c r="AP66" s="62"/>
      <c r="AQ66" s="62"/>
      <c r="AR66" s="63"/>
    </row>
    <row r="67" spans="1:44" x14ac:dyDescent="0.2">
      <c r="A67" s="48" t="s">
        <v>389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47"/>
      <c r="M67" s="248">
        <f>M10</f>
        <v>929.5038130922236</v>
      </c>
      <c r="N67" s="54"/>
      <c r="O67" s="50">
        <f>O10</f>
        <v>1.0080000162124634</v>
      </c>
      <c r="P67" s="50"/>
      <c r="Q67" s="50"/>
      <c r="R67" s="50">
        <f>Q10</f>
        <v>10.416000366210937</v>
      </c>
      <c r="S67" s="50"/>
      <c r="T67" s="52"/>
      <c r="U67" s="248">
        <f>U10</f>
        <v>788.79539164645371</v>
      </c>
      <c r="V67" s="54"/>
      <c r="W67" s="50">
        <f>W10</f>
        <v>9.6000000834465027E-2</v>
      </c>
      <c r="X67" s="50"/>
      <c r="Y67" s="50"/>
      <c r="Z67" s="50">
        <f>Y10</f>
        <v>8.880000114440918</v>
      </c>
      <c r="AA67" s="50"/>
      <c r="AB67" s="52"/>
      <c r="AC67" s="248">
        <f>AC10</f>
        <v>840.99284892627622</v>
      </c>
      <c r="AD67" s="54"/>
      <c r="AE67" s="50">
        <f>AE10</f>
        <v>0.47999998927116394</v>
      </c>
      <c r="AF67" s="50"/>
      <c r="AG67" s="50"/>
      <c r="AH67" s="50">
        <f>AG10</f>
        <v>9.4560003280639648</v>
      </c>
      <c r="AI67" s="50"/>
      <c r="AJ67" s="52"/>
      <c r="AK67" s="248">
        <f>AK10</f>
        <v>878.83305621742647</v>
      </c>
      <c r="AL67" s="54"/>
      <c r="AM67" s="50">
        <f>AM10</f>
        <v>0.28799998760223389</v>
      </c>
      <c r="AN67" s="50"/>
      <c r="AO67" s="50"/>
      <c r="AP67" s="50">
        <f>AO10</f>
        <v>9.8900003433227539</v>
      </c>
      <c r="AQ67" s="50"/>
      <c r="AR67" s="52"/>
    </row>
    <row r="68" spans="1:44" x14ac:dyDescent="0.2">
      <c r="A68" s="48" t="s">
        <v>390</v>
      </c>
      <c r="B68" s="49"/>
      <c r="C68" s="49"/>
      <c r="D68" s="49"/>
      <c r="E68" s="17"/>
      <c r="F68" s="17"/>
      <c r="G68" s="17"/>
      <c r="H68" s="17"/>
      <c r="I68" s="17"/>
      <c r="J68" s="17"/>
      <c r="K68" s="17"/>
      <c r="L68" s="247"/>
      <c r="M68" s="248" t="s">
        <v>59</v>
      </c>
      <c r="N68" s="54"/>
      <c r="O68" s="50">
        <v>0</v>
      </c>
      <c r="P68" s="50"/>
      <c r="Q68" s="50"/>
      <c r="R68" s="50">
        <v>0</v>
      </c>
      <c r="S68" s="50"/>
      <c r="T68" s="52"/>
      <c r="U68" s="248" t="s">
        <v>59</v>
      </c>
      <c r="V68" s="54"/>
      <c r="W68" s="50">
        <v>0</v>
      </c>
      <c r="X68" s="50"/>
      <c r="Y68" s="50"/>
      <c r="Z68" s="50">
        <v>0</v>
      </c>
      <c r="AA68" s="50"/>
      <c r="AB68" s="52"/>
      <c r="AC68" s="248" t="s">
        <v>59</v>
      </c>
      <c r="AD68" s="54"/>
      <c r="AE68" s="50">
        <v>0</v>
      </c>
      <c r="AF68" s="50"/>
      <c r="AG68" s="50"/>
      <c r="AH68" s="50">
        <v>0</v>
      </c>
      <c r="AI68" s="50"/>
      <c r="AJ68" s="52"/>
      <c r="AK68" s="248" t="s">
        <v>59</v>
      </c>
      <c r="AL68" s="54"/>
      <c r="AM68" s="50">
        <v>0</v>
      </c>
      <c r="AN68" s="50"/>
      <c r="AO68" s="50"/>
      <c r="AP68" s="50">
        <v>0</v>
      </c>
      <c r="AQ68" s="50"/>
      <c r="AR68" s="52"/>
    </row>
    <row r="69" spans="1:44" x14ac:dyDescent="0.2">
      <c r="A69" s="48" t="s">
        <v>391</v>
      </c>
      <c r="B69" s="49"/>
      <c r="C69" s="49"/>
      <c r="D69" s="49"/>
      <c r="E69" s="17"/>
      <c r="F69" s="17"/>
      <c r="G69" s="17"/>
      <c r="H69" s="17"/>
      <c r="I69" s="17"/>
      <c r="J69" s="17"/>
      <c r="K69" s="17"/>
      <c r="L69" s="247"/>
      <c r="M69" s="253">
        <v>10</v>
      </c>
      <c r="N69" s="47"/>
      <c r="O69" s="221">
        <v>-2.4000000208616257E-2</v>
      </c>
      <c r="P69" s="221"/>
      <c r="Q69" s="221"/>
      <c r="R69" s="221">
        <v>-9.9999997764825821E-3</v>
      </c>
      <c r="S69" s="221"/>
      <c r="T69" s="277"/>
      <c r="U69" s="253">
        <v>10</v>
      </c>
      <c r="V69" s="47"/>
      <c r="W69" s="221">
        <v>-1.2000000104308128E-2</v>
      </c>
      <c r="X69" s="221"/>
      <c r="Y69" s="221"/>
      <c r="Z69" s="221">
        <v>-9.9999997764825821E-3</v>
      </c>
      <c r="AA69" s="221"/>
      <c r="AB69" s="277"/>
      <c r="AC69" s="253">
        <v>10</v>
      </c>
      <c r="AD69" s="47"/>
      <c r="AE69" s="221">
        <v>-3.5999998450279236E-2</v>
      </c>
      <c r="AF69" s="221"/>
      <c r="AG69" s="221"/>
      <c r="AH69" s="221">
        <v>-9.2000000178813934E-2</v>
      </c>
      <c r="AI69" s="221"/>
      <c r="AJ69" s="277"/>
      <c r="AK69" s="253">
        <v>10</v>
      </c>
      <c r="AL69" s="47"/>
      <c r="AM69" s="221">
        <v>-1.2000000104308128E-2</v>
      </c>
      <c r="AN69" s="221"/>
      <c r="AO69" s="221"/>
      <c r="AP69" s="221">
        <v>-1.2000000104308128E-2</v>
      </c>
      <c r="AQ69" s="221"/>
      <c r="AR69" s="277"/>
    </row>
    <row r="70" spans="1:44" x14ac:dyDescent="0.2">
      <c r="A70" s="48" t="s">
        <v>392</v>
      </c>
      <c r="B70" s="49"/>
      <c r="C70" s="49"/>
      <c r="D70" s="49"/>
      <c r="E70" s="17"/>
      <c r="F70" s="17"/>
      <c r="G70" s="17"/>
      <c r="H70" s="17"/>
      <c r="I70" s="17"/>
      <c r="J70" s="17"/>
      <c r="K70" s="17"/>
      <c r="L70" s="247"/>
      <c r="M70" s="253">
        <v>10</v>
      </c>
      <c r="N70" s="47"/>
      <c r="O70" s="221">
        <v>-0.28799998760223389</v>
      </c>
      <c r="P70" s="221"/>
      <c r="Q70" s="221"/>
      <c r="R70" s="221">
        <v>-7.5999997556209564E-2</v>
      </c>
      <c r="S70" s="221"/>
      <c r="T70" s="277"/>
      <c r="U70" s="253">
        <v>10</v>
      </c>
      <c r="V70" s="47"/>
      <c r="W70" s="221">
        <v>-0.36000001430511475</v>
      </c>
      <c r="X70" s="221"/>
      <c r="Y70" s="221"/>
      <c r="Z70" s="221">
        <v>-0.30000001192092896</v>
      </c>
      <c r="AA70" s="221"/>
      <c r="AB70" s="277"/>
      <c r="AC70" s="253">
        <v>10</v>
      </c>
      <c r="AD70" s="47"/>
      <c r="AE70" s="221">
        <v>-0.36000001430511475</v>
      </c>
      <c r="AF70" s="221"/>
      <c r="AG70" s="221"/>
      <c r="AH70" s="221">
        <v>-9.2000000178813934E-2</v>
      </c>
      <c r="AI70" s="221"/>
      <c r="AJ70" s="277"/>
      <c r="AK70" s="253">
        <v>10</v>
      </c>
      <c r="AL70" s="47"/>
      <c r="AM70" s="221">
        <v>-0.28799998760223389</v>
      </c>
      <c r="AN70" s="221"/>
      <c r="AO70" s="221"/>
      <c r="AP70" s="221">
        <v>-8.7999999523162842E-2</v>
      </c>
      <c r="AQ70" s="221"/>
      <c r="AR70" s="277"/>
    </row>
    <row r="71" spans="1:44" x14ac:dyDescent="0.2">
      <c r="A71" s="48" t="s">
        <v>393</v>
      </c>
      <c r="B71" s="49"/>
      <c r="C71" s="49"/>
      <c r="D71" s="49"/>
      <c r="E71" s="17">
        <v>47.9</v>
      </c>
      <c r="F71" s="17">
        <v>0.5</v>
      </c>
      <c r="G71" s="17">
        <v>48.9</v>
      </c>
      <c r="H71" s="17">
        <v>35</v>
      </c>
      <c r="I71" s="17"/>
      <c r="J71" s="17"/>
      <c r="K71" s="17"/>
      <c r="L71" s="247"/>
      <c r="M71" s="253">
        <v>50</v>
      </c>
      <c r="N71" s="47"/>
      <c r="O71" s="221">
        <v>-0.87999999523162842</v>
      </c>
      <c r="P71" s="221"/>
      <c r="Q71" s="221"/>
      <c r="R71" s="221">
        <v>-9.0000003576278687E-2</v>
      </c>
      <c r="S71" s="221"/>
      <c r="T71" s="277"/>
      <c r="U71" s="253">
        <v>50</v>
      </c>
      <c r="V71" s="47"/>
      <c r="W71" s="221">
        <v>-0.85000002384185791</v>
      </c>
      <c r="X71" s="221"/>
      <c r="Y71" s="221"/>
      <c r="Z71" s="221">
        <v>-0.62501001358032227</v>
      </c>
      <c r="AA71" s="221"/>
      <c r="AB71" s="277"/>
      <c r="AC71" s="253">
        <v>50</v>
      </c>
      <c r="AD71" s="47"/>
      <c r="AE71" s="221">
        <v>-0.8399999737739563</v>
      </c>
      <c r="AF71" s="221"/>
      <c r="AG71" s="221"/>
      <c r="AH71" s="221">
        <v>-0.54799997806549072</v>
      </c>
      <c r="AI71" s="221"/>
      <c r="AJ71" s="277"/>
      <c r="AK71" s="253">
        <v>50</v>
      </c>
      <c r="AL71" s="47"/>
      <c r="AM71" s="221">
        <v>-0.73000001907348633</v>
      </c>
      <c r="AN71" s="221"/>
      <c r="AO71" s="221"/>
      <c r="AP71" s="221">
        <v>-6.3330002129077911E-2</v>
      </c>
      <c r="AQ71" s="221"/>
      <c r="AR71" s="277"/>
    </row>
    <row r="72" spans="1:44" x14ac:dyDescent="0.2">
      <c r="A72" s="48" t="s">
        <v>394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47"/>
      <c r="M72" s="253">
        <v>480</v>
      </c>
      <c r="N72" s="47"/>
      <c r="O72" s="221">
        <v>4.8000001907348633</v>
      </c>
      <c r="P72" s="221"/>
      <c r="Q72" s="221"/>
      <c r="R72" s="221">
        <v>1.6000100374221802</v>
      </c>
      <c r="S72" s="221"/>
      <c r="T72" s="277"/>
      <c r="U72" s="253">
        <v>480</v>
      </c>
      <c r="V72" s="47"/>
      <c r="W72" s="221">
        <v>5.2800002098083496</v>
      </c>
      <c r="X72" s="221"/>
      <c r="Y72" s="221"/>
      <c r="Z72" s="221">
        <v>1.4000200033187866</v>
      </c>
      <c r="AA72" s="221"/>
      <c r="AB72" s="277"/>
      <c r="AC72" s="253">
        <v>480</v>
      </c>
      <c r="AD72" s="47"/>
      <c r="AE72" s="221">
        <v>5.7600002288818359</v>
      </c>
      <c r="AF72" s="221"/>
      <c r="AG72" s="221"/>
      <c r="AH72" s="221">
        <v>1.4720100164413452</v>
      </c>
      <c r="AI72" s="221"/>
      <c r="AJ72" s="277"/>
      <c r="AK72" s="253">
        <v>480</v>
      </c>
      <c r="AL72" s="47"/>
      <c r="AM72" s="221">
        <v>4.8000001907348633</v>
      </c>
      <c r="AN72" s="221"/>
      <c r="AO72" s="221"/>
      <c r="AP72" s="221">
        <v>1.7999999523162842</v>
      </c>
      <c r="AQ72" s="221"/>
      <c r="AR72" s="277"/>
    </row>
    <row r="73" spans="1:44" x14ac:dyDescent="0.2">
      <c r="A73" s="48" t="s">
        <v>395</v>
      </c>
      <c r="B73" s="49"/>
      <c r="C73" s="49"/>
      <c r="D73" s="49"/>
      <c r="E73" s="17">
        <v>47.6</v>
      </c>
      <c r="F73" s="17">
        <v>0.5</v>
      </c>
      <c r="G73" s="17">
        <v>48.9</v>
      </c>
      <c r="H73" s="17">
        <v>35</v>
      </c>
      <c r="I73" s="17"/>
      <c r="J73" s="17"/>
      <c r="K73" s="17"/>
      <c r="L73" s="247"/>
      <c r="M73" s="253">
        <v>80</v>
      </c>
      <c r="N73" s="47"/>
      <c r="O73" s="221">
        <v>-0.47999998927116394</v>
      </c>
      <c r="P73" s="221"/>
      <c r="Q73" s="221"/>
      <c r="R73" s="221">
        <v>-0.15999999642372131</v>
      </c>
      <c r="S73" s="221"/>
      <c r="T73" s="277"/>
      <c r="U73" s="253">
        <v>80</v>
      </c>
      <c r="V73" s="47"/>
      <c r="W73" s="221">
        <v>-0.38999998569488525</v>
      </c>
      <c r="X73" s="221"/>
      <c r="Y73" s="221"/>
      <c r="Z73" s="221">
        <v>-7.5000002980232239E-2</v>
      </c>
      <c r="AA73" s="221"/>
      <c r="AB73" s="277"/>
      <c r="AC73" s="253">
        <v>80</v>
      </c>
      <c r="AD73" s="47"/>
      <c r="AE73" s="221">
        <v>-0.47999998927116394</v>
      </c>
      <c r="AF73" s="221"/>
      <c r="AG73" s="221"/>
      <c r="AH73" s="221">
        <v>-0.45600000023841858</v>
      </c>
      <c r="AI73" s="221"/>
      <c r="AJ73" s="277"/>
      <c r="AK73" s="253">
        <v>80</v>
      </c>
      <c r="AL73" s="47"/>
      <c r="AM73" s="221">
        <v>-0.41999998688697815</v>
      </c>
      <c r="AN73" s="221"/>
      <c r="AO73" s="221"/>
      <c r="AP73" s="221">
        <v>-0.41999998688697815</v>
      </c>
      <c r="AQ73" s="221"/>
      <c r="AR73" s="277"/>
    </row>
    <row r="74" spans="1:44" x14ac:dyDescent="0.2">
      <c r="A74" s="48" t="s">
        <v>396</v>
      </c>
      <c r="B74" s="49"/>
      <c r="C74" s="49"/>
      <c r="D74" s="49"/>
      <c r="E74" s="17">
        <v>48.7</v>
      </c>
      <c r="F74" s="17">
        <v>0.5</v>
      </c>
      <c r="G74" s="17"/>
      <c r="H74" s="17"/>
      <c r="I74" s="17"/>
      <c r="J74" s="17"/>
      <c r="K74" s="17"/>
      <c r="L74" s="247"/>
      <c r="M74" s="253">
        <v>300</v>
      </c>
      <c r="N74" s="47"/>
      <c r="O74" s="221">
        <v>-3.130000114440918</v>
      </c>
      <c r="P74" s="221"/>
      <c r="Q74" s="221"/>
      <c r="R74" s="221">
        <v>-1.3433300256729126</v>
      </c>
      <c r="S74" s="221"/>
      <c r="T74" s="277"/>
      <c r="U74" s="253">
        <v>300</v>
      </c>
      <c r="V74" s="47"/>
      <c r="W74" s="221">
        <v>-3.1800000667572021</v>
      </c>
      <c r="X74" s="221"/>
      <c r="Y74" s="221"/>
      <c r="Z74" s="221">
        <v>-1.1500200033187866</v>
      </c>
      <c r="AA74" s="221"/>
      <c r="AB74" s="277"/>
      <c r="AC74" s="253">
        <v>300</v>
      </c>
      <c r="AD74" s="47"/>
      <c r="AE74" s="221">
        <v>-3.1400001049041748</v>
      </c>
      <c r="AF74" s="221"/>
      <c r="AG74" s="221"/>
      <c r="AH74" s="221">
        <v>-1.8580100536346436</v>
      </c>
      <c r="AI74" s="221"/>
      <c r="AJ74" s="277"/>
      <c r="AK74" s="253">
        <v>300</v>
      </c>
      <c r="AL74" s="47"/>
      <c r="AM74" s="221">
        <v>-3.2000000476837158</v>
      </c>
      <c r="AN74" s="221"/>
      <c r="AO74" s="221"/>
      <c r="AP74" s="221">
        <v>-1.8666700124740601</v>
      </c>
      <c r="AQ74" s="221"/>
      <c r="AR74" s="277"/>
    </row>
    <row r="75" spans="1:44" x14ac:dyDescent="0.2">
      <c r="A75" s="48" t="s">
        <v>397</v>
      </c>
      <c r="B75" s="49"/>
      <c r="C75" s="49"/>
      <c r="D75" s="49"/>
      <c r="E75" s="17">
        <v>47.9</v>
      </c>
      <c r="F75" s="17">
        <v>0.5</v>
      </c>
      <c r="G75" s="17">
        <v>48.9</v>
      </c>
      <c r="H75" s="17">
        <v>35</v>
      </c>
      <c r="I75" s="17"/>
      <c r="J75" s="17"/>
      <c r="K75" s="17"/>
      <c r="L75" s="247"/>
      <c r="M75" s="253">
        <v>130</v>
      </c>
      <c r="N75" s="47"/>
      <c r="O75" s="221">
        <v>-1.1499999761581421</v>
      </c>
      <c r="P75" s="221"/>
      <c r="Q75" s="221"/>
      <c r="R75" s="221">
        <v>-0.88332998752593994</v>
      </c>
      <c r="S75" s="221"/>
      <c r="T75" s="277"/>
      <c r="U75" s="253">
        <v>130</v>
      </c>
      <c r="V75" s="47"/>
      <c r="W75" s="221">
        <v>-1.2000000476837158</v>
      </c>
      <c r="X75" s="221"/>
      <c r="Y75" s="221"/>
      <c r="Z75" s="221">
        <v>-0.46349999308586121</v>
      </c>
      <c r="AA75" s="221"/>
      <c r="AB75" s="277"/>
      <c r="AC75" s="253">
        <v>130</v>
      </c>
      <c r="AD75" s="47"/>
      <c r="AE75" s="221">
        <v>-1.2000000476837158</v>
      </c>
      <c r="AF75" s="221"/>
      <c r="AG75" s="221"/>
      <c r="AH75" s="221">
        <v>-0.63999998569488525</v>
      </c>
      <c r="AI75" s="221"/>
      <c r="AJ75" s="277"/>
      <c r="AK75" s="253">
        <v>130</v>
      </c>
      <c r="AL75" s="47"/>
      <c r="AM75" s="221">
        <v>-1.1499999761581421</v>
      </c>
      <c r="AN75" s="221"/>
      <c r="AO75" s="221"/>
      <c r="AP75" s="221">
        <v>-0.48333001136779785</v>
      </c>
      <c r="AQ75" s="221"/>
      <c r="AR75" s="277"/>
    </row>
    <row r="76" spans="1:44" x14ac:dyDescent="0.2">
      <c r="A76" s="48" t="s">
        <v>398</v>
      </c>
      <c r="B76" s="49"/>
      <c r="C76" s="49"/>
      <c r="D76" s="49"/>
      <c r="E76" s="17"/>
      <c r="F76" s="17"/>
      <c r="G76" s="17"/>
      <c r="H76" s="17"/>
      <c r="I76" s="17"/>
      <c r="J76" s="17"/>
      <c r="K76" s="17"/>
      <c r="L76" s="247"/>
      <c r="M76" s="253">
        <v>300</v>
      </c>
      <c r="N76" s="47"/>
      <c r="O76" s="221">
        <v>-3.9600000381469727</v>
      </c>
      <c r="P76" s="221"/>
      <c r="Q76" s="221"/>
      <c r="R76" s="221">
        <v>-1.9199999570846558</v>
      </c>
      <c r="S76" s="221"/>
      <c r="T76" s="277"/>
      <c r="U76" s="253">
        <v>300</v>
      </c>
      <c r="V76" s="47"/>
      <c r="W76" s="221">
        <v>-5.0399999618530273</v>
      </c>
      <c r="X76" s="221"/>
      <c r="Y76" s="221"/>
      <c r="Z76" s="221">
        <v>-1.2000099420547485</v>
      </c>
      <c r="AA76" s="221"/>
      <c r="AB76" s="277"/>
      <c r="AC76" s="253">
        <v>300</v>
      </c>
      <c r="AD76" s="47"/>
      <c r="AE76" s="221">
        <v>-4.320000171661377</v>
      </c>
      <c r="AF76" s="221"/>
      <c r="AG76" s="221"/>
      <c r="AH76" s="221">
        <v>-1.1040099859237671</v>
      </c>
      <c r="AI76" s="221"/>
      <c r="AJ76" s="277"/>
      <c r="AK76" s="253">
        <v>300</v>
      </c>
      <c r="AL76" s="47"/>
      <c r="AM76" s="221">
        <v>-4.5</v>
      </c>
      <c r="AN76" s="221"/>
      <c r="AO76" s="221"/>
      <c r="AP76" s="221">
        <v>-1.5</v>
      </c>
      <c r="AQ76" s="221"/>
      <c r="AR76" s="277"/>
    </row>
    <row r="77" spans="1:44" x14ac:dyDescent="0.2">
      <c r="A77" s="48" t="s">
        <v>399</v>
      </c>
      <c r="B77" s="49"/>
      <c r="C77" s="49"/>
      <c r="D77" s="49"/>
      <c r="E77" s="17">
        <v>47.9</v>
      </c>
      <c r="F77" s="17">
        <v>0.5</v>
      </c>
      <c r="G77" s="17">
        <v>48.9</v>
      </c>
      <c r="H77" s="17">
        <v>35</v>
      </c>
      <c r="I77" s="17"/>
      <c r="J77" s="17"/>
      <c r="K77" s="17"/>
      <c r="L77" s="247"/>
      <c r="M77" s="253">
        <v>10</v>
      </c>
      <c r="N77" s="47"/>
      <c r="O77" s="221">
        <v>-0.31000000238418579</v>
      </c>
      <c r="P77" s="221"/>
      <c r="Q77" s="221"/>
      <c r="R77" s="221">
        <v>-0.20332999527454376</v>
      </c>
      <c r="S77" s="221"/>
      <c r="T77" s="277"/>
      <c r="U77" s="253">
        <v>10</v>
      </c>
      <c r="V77" s="47"/>
      <c r="W77" s="221">
        <v>-0.36000001430511475</v>
      </c>
      <c r="X77" s="221"/>
      <c r="Y77" s="221"/>
      <c r="Z77" s="221">
        <v>-0.30000001192092896</v>
      </c>
      <c r="AA77" s="221"/>
      <c r="AB77" s="277"/>
      <c r="AC77" s="253">
        <v>10</v>
      </c>
      <c r="AD77" s="47"/>
      <c r="AE77" s="221">
        <v>-0.34999999403953552</v>
      </c>
      <c r="AF77" s="221"/>
      <c r="AG77" s="221"/>
      <c r="AH77" s="221">
        <v>-0.19499999284744263</v>
      </c>
      <c r="AI77" s="221"/>
      <c r="AJ77" s="277"/>
      <c r="AK77" s="253">
        <v>10</v>
      </c>
      <c r="AL77" s="47"/>
      <c r="AM77" s="221">
        <v>-0.34000000357627869</v>
      </c>
      <c r="AN77" s="221"/>
      <c r="AO77" s="221"/>
      <c r="AP77" s="221">
        <v>-0.33300000429153442</v>
      </c>
      <c r="AQ77" s="221"/>
      <c r="AR77" s="277"/>
    </row>
    <row r="78" spans="1:44" x14ac:dyDescent="0.2">
      <c r="A78" s="48" t="s">
        <v>400</v>
      </c>
      <c r="B78" s="49"/>
      <c r="C78" s="49"/>
      <c r="D78" s="49"/>
      <c r="E78" s="17"/>
      <c r="F78" s="17"/>
      <c r="G78" s="17"/>
      <c r="H78" s="17"/>
      <c r="I78" s="17"/>
      <c r="J78" s="17"/>
      <c r="K78" s="17"/>
      <c r="L78" s="247"/>
      <c r="M78" s="253">
        <v>100</v>
      </c>
      <c r="N78" s="47"/>
      <c r="O78" s="221">
        <v>-1.3200000524520874</v>
      </c>
      <c r="P78" s="221"/>
      <c r="Q78" s="221"/>
      <c r="R78" s="221">
        <v>-0.63999998569488525</v>
      </c>
      <c r="S78" s="221"/>
      <c r="T78" s="277"/>
      <c r="U78" s="253">
        <v>100</v>
      </c>
      <c r="V78" s="47"/>
      <c r="W78" s="221">
        <v>-1.0800000429153442</v>
      </c>
      <c r="X78" s="221"/>
      <c r="Y78" s="221"/>
      <c r="Z78" s="221">
        <v>-0.90000998973846436</v>
      </c>
      <c r="AA78" s="221"/>
      <c r="AB78" s="277"/>
      <c r="AC78" s="253">
        <v>100</v>
      </c>
      <c r="AD78" s="47"/>
      <c r="AE78" s="221">
        <v>-1.3200000524520874</v>
      </c>
      <c r="AF78" s="221"/>
      <c r="AG78" s="221"/>
      <c r="AH78" s="221">
        <v>-1.0039999485015869</v>
      </c>
      <c r="AI78" s="221"/>
      <c r="AJ78" s="277"/>
      <c r="AK78" s="253">
        <v>100</v>
      </c>
      <c r="AL78" s="47"/>
      <c r="AM78" s="221">
        <v>-1.559999942779541</v>
      </c>
      <c r="AN78" s="221"/>
      <c r="AO78" s="221"/>
      <c r="AP78" s="221">
        <v>-0.56000000238418579</v>
      </c>
      <c r="AQ78" s="221"/>
      <c r="AR78" s="277"/>
    </row>
    <row r="79" spans="1:44" x14ac:dyDescent="0.2">
      <c r="A79" s="48" t="s">
        <v>401</v>
      </c>
      <c r="B79" s="49"/>
      <c r="C79" s="49"/>
      <c r="D79" s="49"/>
      <c r="E79" s="17"/>
      <c r="F79" s="17"/>
      <c r="G79" s="17"/>
      <c r="H79" s="17"/>
      <c r="I79" s="17"/>
      <c r="J79" s="17"/>
      <c r="K79" s="17"/>
      <c r="L79" s="247"/>
      <c r="M79" s="253">
        <v>150</v>
      </c>
      <c r="N79" s="47"/>
      <c r="O79" s="221">
        <v>-1.0800000429153442</v>
      </c>
      <c r="P79" s="221"/>
      <c r="Q79" s="221"/>
      <c r="R79" s="221">
        <v>-1</v>
      </c>
      <c r="S79" s="221"/>
      <c r="T79" s="277"/>
      <c r="U79" s="253">
        <v>150</v>
      </c>
      <c r="V79" s="47"/>
      <c r="W79" s="221">
        <v>-1.0800000429153442</v>
      </c>
      <c r="X79" s="221"/>
      <c r="Y79" s="221"/>
      <c r="Z79" s="221">
        <v>-0.90000998973846436</v>
      </c>
      <c r="AA79" s="221"/>
      <c r="AB79" s="277"/>
      <c r="AC79" s="253">
        <v>150</v>
      </c>
      <c r="AD79" s="47"/>
      <c r="AE79" s="221">
        <v>-1.440000057220459</v>
      </c>
      <c r="AF79" s="221"/>
      <c r="AG79" s="221"/>
      <c r="AH79" s="221">
        <v>-0.68000000715255737</v>
      </c>
      <c r="AI79" s="221"/>
      <c r="AJ79" s="277"/>
      <c r="AK79" s="253">
        <v>150</v>
      </c>
      <c r="AL79" s="47"/>
      <c r="AM79" s="221">
        <v>-1.7999999523162842</v>
      </c>
      <c r="AN79" s="221"/>
      <c r="AO79" s="221"/>
      <c r="AP79" s="221">
        <v>-0.80000001192092896</v>
      </c>
      <c r="AQ79" s="221"/>
      <c r="AR79" s="277"/>
    </row>
    <row r="80" spans="1:44" x14ac:dyDescent="0.2">
      <c r="A80" s="48" t="s">
        <v>402</v>
      </c>
      <c r="B80" s="49"/>
      <c r="C80" s="49"/>
      <c r="D80" s="49"/>
      <c r="E80" s="17"/>
      <c r="F80" s="17"/>
      <c r="G80" s="17"/>
      <c r="H80" s="17"/>
      <c r="I80" s="17"/>
      <c r="J80" s="17"/>
      <c r="K80" s="17"/>
      <c r="L80" s="247"/>
      <c r="M80" s="253">
        <v>500</v>
      </c>
      <c r="N80" s="47"/>
      <c r="O80" s="221">
        <v>4.8000001907348633</v>
      </c>
      <c r="P80" s="221"/>
      <c r="Q80" s="221"/>
      <c r="R80" s="221">
        <v>1.6000100374221802</v>
      </c>
      <c r="S80" s="221"/>
      <c r="T80" s="277"/>
      <c r="U80" s="253">
        <v>500</v>
      </c>
      <c r="V80" s="47"/>
      <c r="W80" s="221">
        <v>4.8000001907348633</v>
      </c>
      <c r="X80" s="221"/>
      <c r="Y80" s="221"/>
      <c r="Z80" s="221">
        <v>1.4000300168991089</v>
      </c>
      <c r="AA80" s="221"/>
      <c r="AB80" s="277"/>
      <c r="AC80" s="253">
        <v>500</v>
      </c>
      <c r="AD80" s="47"/>
      <c r="AE80" s="221">
        <v>5.7600002288818359</v>
      </c>
      <c r="AF80" s="221"/>
      <c r="AG80" s="221"/>
      <c r="AH80" s="221">
        <v>1.4720100164413452</v>
      </c>
      <c r="AI80" s="221"/>
      <c r="AJ80" s="277"/>
      <c r="AK80" s="253">
        <v>500</v>
      </c>
      <c r="AL80" s="47"/>
      <c r="AM80" s="221">
        <v>4.8000001907348633</v>
      </c>
      <c r="AN80" s="221"/>
      <c r="AO80" s="221"/>
      <c r="AP80" s="221">
        <v>1.7999999523162842</v>
      </c>
      <c r="AQ80" s="221"/>
      <c r="AR80" s="277"/>
    </row>
    <row r="81" spans="1:44" ht="13.5" thickBot="1" x14ac:dyDescent="0.25">
      <c r="A81" s="68" t="s">
        <v>403</v>
      </c>
      <c r="B81" s="69"/>
      <c r="C81" s="69"/>
      <c r="D81" s="69"/>
      <c r="E81" s="70"/>
      <c r="F81" s="70"/>
      <c r="G81" s="70"/>
      <c r="H81" s="70"/>
      <c r="I81" s="70"/>
      <c r="J81" s="70"/>
      <c r="K81" s="70"/>
      <c r="L81" s="249"/>
      <c r="M81" s="231"/>
      <c r="N81" s="67"/>
      <c r="O81" s="55">
        <f>SUM(O67:Q80)</f>
        <v>-2.0139998011291027</v>
      </c>
      <c r="P81" s="55"/>
      <c r="Q81" s="55"/>
      <c r="R81" s="55">
        <f>SUM(R67:T80)</f>
        <v>7.2900304924696684</v>
      </c>
      <c r="S81" s="55"/>
      <c r="T81" s="56"/>
      <c r="U81" s="231"/>
      <c r="V81" s="67"/>
      <c r="W81" s="55">
        <f>SUM(W67:Y80)</f>
        <v>-3.3759997989982367</v>
      </c>
      <c r="X81" s="55"/>
      <c r="Y81" s="55"/>
      <c r="Z81" s="55">
        <f>SUM(Z67:AB80)</f>
        <v>5.7564901765435934</v>
      </c>
      <c r="AA81" s="55"/>
      <c r="AB81" s="56"/>
      <c r="AC81" s="231"/>
      <c r="AD81" s="67"/>
      <c r="AE81" s="55">
        <f>SUM(AE67:AG80)</f>
        <v>-1.4859999567270279</v>
      </c>
      <c r="AF81" s="55"/>
      <c r="AG81" s="55"/>
      <c r="AH81" s="55">
        <f>SUM(AH67:AJ80)</f>
        <v>5.7310004085302353</v>
      </c>
      <c r="AI81" s="55"/>
      <c r="AJ81" s="56"/>
      <c r="AK81" s="231"/>
      <c r="AL81" s="67"/>
      <c r="AM81" s="55">
        <f>SUM(AM67:AO80)</f>
        <v>-4.1119995471090078</v>
      </c>
      <c r="AN81" s="55"/>
      <c r="AO81" s="55"/>
      <c r="AP81" s="55">
        <f>SUM(AP67:AR80)</f>
        <v>7.3636702168732882</v>
      </c>
      <c r="AQ81" s="55"/>
      <c r="AR81" s="56"/>
    </row>
    <row r="82" spans="1:44" x14ac:dyDescent="0.2">
      <c r="A82" s="246" t="s">
        <v>404</v>
      </c>
      <c r="B82" s="58"/>
      <c r="C82" s="58"/>
      <c r="D82" s="58"/>
      <c r="E82" s="21"/>
      <c r="F82" s="21"/>
      <c r="G82" s="21"/>
      <c r="H82" s="21"/>
      <c r="I82" s="21"/>
      <c r="J82" s="21"/>
      <c r="K82" s="21"/>
      <c r="L82" s="59"/>
      <c r="M82" s="60"/>
      <c r="N82" s="61"/>
      <c r="O82" s="62"/>
      <c r="P82" s="62"/>
      <c r="Q82" s="62"/>
      <c r="R82" s="62"/>
      <c r="S82" s="62"/>
      <c r="T82" s="63"/>
      <c r="U82" s="60"/>
      <c r="V82" s="61"/>
      <c r="W82" s="62"/>
      <c r="X82" s="62"/>
      <c r="Y82" s="62"/>
      <c r="Z82" s="62"/>
      <c r="AA82" s="62"/>
      <c r="AB82" s="63"/>
      <c r="AC82" s="60"/>
      <c r="AD82" s="61"/>
      <c r="AE82" s="62"/>
      <c r="AF82" s="62"/>
      <c r="AG82" s="62"/>
      <c r="AH82" s="62"/>
      <c r="AI82" s="62"/>
      <c r="AJ82" s="63"/>
      <c r="AK82" s="60"/>
      <c r="AL82" s="61"/>
      <c r="AM82" s="62"/>
      <c r="AN82" s="62"/>
      <c r="AO82" s="62"/>
      <c r="AP82" s="62"/>
      <c r="AQ82" s="62"/>
      <c r="AR82" s="63"/>
    </row>
    <row r="83" spans="1:44" x14ac:dyDescent="0.2">
      <c r="A83" s="48" t="s">
        <v>405</v>
      </c>
      <c r="B83" s="49"/>
      <c r="C83" s="49"/>
      <c r="D83" s="49"/>
      <c r="E83" s="17"/>
      <c r="F83" s="17"/>
      <c r="G83" s="17"/>
      <c r="H83" s="17"/>
      <c r="I83" s="17"/>
      <c r="J83" s="17"/>
      <c r="K83" s="17"/>
      <c r="L83" s="247"/>
      <c r="M83" s="248">
        <f>M13</f>
        <v>565.9397653879231</v>
      </c>
      <c r="N83" s="54"/>
      <c r="O83" s="50">
        <f>O13</f>
        <v>5.4720001220703125</v>
      </c>
      <c r="P83" s="50"/>
      <c r="Q83" s="50"/>
      <c r="R83" s="50">
        <f>Q13</f>
        <v>3.2639999389648437</v>
      </c>
      <c r="S83" s="50"/>
      <c r="T83" s="52"/>
      <c r="U83" s="248">
        <f>U13</f>
        <v>954.96909097447985</v>
      </c>
      <c r="V83" s="54"/>
      <c r="W83" s="50">
        <f>W13</f>
        <v>9.1680002212524414</v>
      </c>
      <c r="X83" s="50"/>
      <c r="Y83" s="50"/>
      <c r="Z83" s="50">
        <f>Y13</f>
        <v>5.6160001754760742</v>
      </c>
      <c r="AA83" s="50"/>
      <c r="AB83" s="52"/>
      <c r="AC83" s="248">
        <f>AC13</f>
        <v>789.02579120884741</v>
      </c>
      <c r="AD83" s="54"/>
      <c r="AE83" s="50">
        <f>AE13</f>
        <v>7.679999828338623</v>
      </c>
      <c r="AF83" s="50"/>
      <c r="AG83" s="50"/>
      <c r="AH83" s="50">
        <f>AG13</f>
        <v>4.4640002250671387</v>
      </c>
      <c r="AI83" s="50"/>
      <c r="AJ83" s="52"/>
      <c r="AK83" s="248">
        <f>AK13</f>
        <v>719.51069438238483</v>
      </c>
      <c r="AL83" s="54"/>
      <c r="AM83" s="50">
        <f>AM13</f>
        <v>6.9120001792907715</v>
      </c>
      <c r="AN83" s="50"/>
      <c r="AO83" s="50"/>
      <c r="AP83" s="50">
        <f>AO13</f>
        <v>4.2239999771118164</v>
      </c>
      <c r="AQ83" s="50"/>
      <c r="AR83" s="52"/>
    </row>
    <row r="84" spans="1:44" x14ac:dyDescent="0.2">
      <c r="A84" s="48" t="s">
        <v>406</v>
      </c>
      <c r="B84" s="49"/>
      <c r="C84" s="49"/>
      <c r="D84" s="49"/>
      <c r="E84" s="17"/>
      <c r="F84" s="17"/>
      <c r="G84" s="17"/>
      <c r="H84" s="17"/>
      <c r="I84" s="17"/>
      <c r="J84" s="17"/>
      <c r="K84" s="17"/>
      <c r="L84" s="247"/>
      <c r="M84" s="248" t="s">
        <v>59</v>
      </c>
      <c r="N84" s="54"/>
      <c r="O84" s="50">
        <v>0</v>
      </c>
      <c r="P84" s="50"/>
      <c r="Q84" s="50"/>
      <c r="R84" s="50">
        <v>0</v>
      </c>
      <c r="S84" s="50"/>
      <c r="T84" s="52"/>
      <c r="U84" s="248" t="s">
        <v>59</v>
      </c>
      <c r="V84" s="54"/>
      <c r="W84" s="50">
        <v>0</v>
      </c>
      <c r="X84" s="50"/>
      <c r="Y84" s="50"/>
      <c r="Z84" s="50">
        <v>0</v>
      </c>
      <c r="AA84" s="50"/>
      <c r="AB84" s="52"/>
      <c r="AC84" s="248" t="s">
        <v>59</v>
      </c>
      <c r="AD84" s="54"/>
      <c r="AE84" s="50">
        <v>0</v>
      </c>
      <c r="AF84" s="50"/>
      <c r="AG84" s="50"/>
      <c r="AH84" s="50">
        <v>0</v>
      </c>
      <c r="AI84" s="50"/>
      <c r="AJ84" s="52"/>
      <c r="AK84" s="248" t="s">
        <v>59</v>
      </c>
      <c r="AL84" s="54"/>
      <c r="AM84" s="50">
        <v>0</v>
      </c>
      <c r="AN84" s="50"/>
      <c r="AO84" s="50"/>
      <c r="AP84" s="50">
        <v>0</v>
      </c>
      <c r="AQ84" s="50"/>
      <c r="AR84" s="52"/>
    </row>
    <row r="85" spans="1:44" x14ac:dyDescent="0.2">
      <c r="A85" s="48" t="s">
        <v>407</v>
      </c>
      <c r="B85" s="49"/>
      <c r="C85" s="49"/>
      <c r="D85" s="49"/>
      <c r="E85" s="17"/>
      <c r="F85" s="17"/>
      <c r="G85" s="17"/>
      <c r="H85" s="17"/>
      <c r="I85" s="17"/>
      <c r="J85" s="17"/>
      <c r="K85" s="17"/>
      <c r="L85" s="247"/>
      <c r="M85" s="248" t="s">
        <v>59</v>
      </c>
      <c r="N85" s="54"/>
      <c r="O85" s="50">
        <v>0</v>
      </c>
      <c r="P85" s="50"/>
      <c r="Q85" s="50"/>
      <c r="R85" s="50">
        <v>0</v>
      </c>
      <c r="S85" s="50"/>
      <c r="T85" s="52"/>
      <c r="U85" s="248" t="s">
        <v>59</v>
      </c>
      <c r="V85" s="54"/>
      <c r="W85" s="50">
        <v>0</v>
      </c>
      <c r="X85" s="50"/>
      <c r="Y85" s="50"/>
      <c r="Z85" s="50">
        <v>0</v>
      </c>
      <c r="AA85" s="50"/>
      <c r="AB85" s="52"/>
      <c r="AC85" s="248" t="s">
        <v>59</v>
      </c>
      <c r="AD85" s="54"/>
      <c r="AE85" s="50">
        <v>0</v>
      </c>
      <c r="AF85" s="50"/>
      <c r="AG85" s="50"/>
      <c r="AH85" s="50">
        <v>0</v>
      </c>
      <c r="AI85" s="50"/>
      <c r="AJ85" s="52"/>
      <c r="AK85" s="248" t="s">
        <v>59</v>
      </c>
      <c r="AL85" s="54"/>
      <c r="AM85" s="50">
        <v>0</v>
      </c>
      <c r="AN85" s="50"/>
      <c r="AO85" s="50"/>
      <c r="AP85" s="50">
        <v>0</v>
      </c>
      <c r="AQ85" s="50"/>
      <c r="AR85" s="52"/>
    </row>
    <row r="86" spans="1:44" x14ac:dyDescent="0.2">
      <c r="A86" s="48" t="s">
        <v>408</v>
      </c>
      <c r="B86" s="49"/>
      <c r="C86" s="49"/>
      <c r="D86" s="49"/>
      <c r="E86" s="17">
        <v>47.9</v>
      </c>
      <c r="F86" s="17">
        <v>0.5</v>
      </c>
      <c r="G86" s="17">
        <v>48.9</v>
      </c>
      <c r="H86" s="17">
        <v>35</v>
      </c>
      <c r="I86" s="17"/>
      <c r="J86" s="17"/>
      <c r="K86" s="17"/>
      <c r="L86" s="247"/>
      <c r="M86" s="253">
        <v>10</v>
      </c>
      <c r="N86" s="47"/>
      <c r="O86" s="221">
        <v>-2.9999999329447746E-2</v>
      </c>
      <c r="P86" s="221"/>
      <c r="Q86" s="221"/>
      <c r="R86" s="221">
        <v>-1.7894737422466278E-2</v>
      </c>
      <c r="S86" s="221"/>
      <c r="T86" s="277"/>
      <c r="U86" s="253">
        <v>10</v>
      </c>
      <c r="V86" s="47"/>
      <c r="W86" s="221">
        <v>-0.11999999731779099</v>
      </c>
      <c r="X86" s="221"/>
      <c r="Y86" s="221"/>
      <c r="Z86" s="221">
        <v>-7.3507852852344513E-2</v>
      </c>
      <c r="AA86" s="221"/>
      <c r="AB86" s="277"/>
      <c r="AC86" s="253">
        <v>10</v>
      </c>
      <c r="AD86" s="47"/>
      <c r="AE86" s="221">
        <v>-0.14000000059604645</v>
      </c>
      <c r="AF86" s="221"/>
      <c r="AG86" s="221"/>
      <c r="AH86" s="221">
        <v>-8.1374995410442352E-2</v>
      </c>
      <c r="AI86" s="221"/>
      <c r="AJ86" s="277"/>
      <c r="AK86" s="253">
        <v>10</v>
      </c>
      <c r="AL86" s="47"/>
      <c r="AM86" s="221">
        <v>-2.9999999329447746E-2</v>
      </c>
      <c r="AN86" s="221"/>
      <c r="AO86" s="221"/>
      <c r="AP86" s="221">
        <v>-1.8333330750465393E-2</v>
      </c>
      <c r="AQ86" s="221"/>
      <c r="AR86" s="277"/>
    </row>
    <row r="87" spans="1:44" x14ac:dyDescent="0.2">
      <c r="A87" s="48" t="s">
        <v>409</v>
      </c>
      <c r="B87" s="49"/>
      <c r="C87" s="49"/>
      <c r="D87" s="49"/>
      <c r="E87" s="17"/>
      <c r="F87" s="17"/>
      <c r="G87" s="17"/>
      <c r="H87" s="17"/>
      <c r="I87" s="17"/>
      <c r="J87" s="17"/>
      <c r="K87" s="17"/>
      <c r="L87" s="247"/>
      <c r="M87" s="253">
        <v>260</v>
      </c>
      <c r="N87" s="47"/>
      <c r="O87" s="221">
        <v>-1.6799999475479126</v>
      </c>
      <c r="P87" s="221"/>
      <c r="Q87" s="221"/>
      <c r="R87" s="221">
        <v>-1.0021053552627563</v>
      </c>
      <c r="S87" s="221"/>
      <c r="T87" s="277"/>
      <c r="U87" s="253">
        <v>280</v>
      </c>
      <c r="V87" s="47"/>
      <c r="W87" s="221">
        <v>-1.7999999523162842</v>
      </c>
      <c r="X87" s="221"/>
      <c r="Y87" s="221"/>
      <c r="Z87" s="221">
        <v>-1.1026177406311035</v>
      </c>
      <c r="AA87" s="221"/>
      <c r="AB87" s="277"/>
      <c r="AC87" s="253">
        <v>260</v>
      </c>
      <c r="AD87" s="47"/>
      <c r="AE87" s="221">
        <v>-2.2799999713897705</v>
      </c>
      <c r="AF87" s="221"/>
      <c r="AG87" s="221"/>
      <c r="AH87" s="221">
        <v>-1.3252499103546143</v>
      </c>
      <c r="AI87" s="221"/>
      <c r="AJ87" s="277"/>
      <c r="AK87" s="253">
        <v>260</v>
      </c>
      <c r="AL87" s="47"/>
      <c r="AM87" s="221">
        <v>-2.0399999618530273</v>
      </c>
      <c r="AN87" s="221"/>
      <c r="AO87" s="221"/>
      <c r="AP87" s="221">
        <v>-1.2466665506362915</v>
      </c>
      <c r="AQ87" s="221"/>
      <c r="AR87" s="277"/>
    </row>
    <row r="88" spans="1:44" x14ac:dyDescent="0.2">
      <c r="A88" s="48" t="s">
        <v>410</v>
      </c>
      <c r="B88" s="49"/>
      <c r="C88" s="49"/>
      <c r="D88" s="49"/>
      <c r="E88" s="17">
        <v>48.1</v>
      </c>
      <c r="F88" s="17">
        <v>0.5</v>
      </c>
      <c r="G88" s="17">
        <v>48.9</v>
      </c>
      <c r="H88" s="17">
        <v>35</v>
      </c>
      <c r="I88" s="17"/>
      <c r="J88" s="17"/>
      <c r="K88" s="17"/>
      <c r="L88" s="247"/>
      <c r="M88" s="253">
        <v>67.226028442382813</v>
      </c>
      <c r="N88" s="47"/>
      <c r="O88" s="221">
        <v>-0.64999997615814209</v>
      </c>
      <c r="P88" s="221"/>
      <c r="Q88" s="221"/>
      <c r="R88" s="221">
        <v>-0.38771933317184448</v>
      </c>
      <c r="S88" s="221"/>
      <c r="T88" s="277"/>
      <c r="U88" s="253">
        <v>173.95269775390625</v>
      </c>
      <c r="V88" s="47"/>
      <c r="W88" s="221">
        <v>-1.6699999570846558</v>
      </c>
      <c r="X88" s="221"/>
      <c r="Y88" s="221"/>
      <c r="Z88" s="221">
        <v>-1.0229842662811279</v>
      </c>
      <c r="AA88" s="221"/>
      <c r="AB88" s="277"/>
      <c r="AC88" s="253">
        <v>110.95675659179687</v>
      </c>
      <c r="AD88" s="47"/>
      <c r="AE88" s="221">
        <v>-1.0800000429153442</v>
      </c>
      <c r="AF88" s="221"/>
      <c r="AG88" s="221"/>
      <c r="AH88" s="221">
        <v>-0.6277499794960022</v>
      </c>
      <c r="AI88" s="221"/>
      <c r="AJ88" s="277"/>
      <c r="AK88" s="253">
        <v>126.99696350097656</v>
      </c>
      <c r="AL88" s="47"/>
      <c r="AM88" s="221">
        <v>-1.2200000286102295</v>
      </c>
      <c r="AN88" s="221"/>
      <c r="AO88" s="221"/>
      <c r="AP88" s="221">
        <v>-0.74555552005767822</v>
      </c>
      <c r="AQ88" s="221"/>
      <c r="AR88" s="277"/>
    </row>
    <row r="89" spans="1:44" ht="13.5" thickBot="1" x14ac:dyDescent="0.25">
      <c r="A89" s="68" t="s">
        <v>411</v>
      </c>
      <c r="B89" s="69"/>
      <c r="C89" s="69"/>
      <c r="D89" s="69"/>
      <c r="E89" s="70"/>
      <c r="F89" s="70"/>
      <c r="G89" s="70"/>
      <c r="H89" s="70"/>
      <c r="I89" s="70"/>
      <c r="J89" s="70"/>
      <c r="K89" s="70"/>
      <c r="L89" s="249"/>
      <c r="M89" s="231"/>
      <c r="N89" s="67"/>
      <c r="O89" s="55">
        <f>SUM(O83:Q88)</f>
        <v>3.1120001990348101</v>
      </c>
      <c r="P89" s="55"/>
      <c r="Q89" s="55"/>
      <c r="R89" s="55">
        <f>SUM(R83:T88)</f>
        <v>1.8562805131077766</v>
      </c>
      <c r="S89" s="55"/>
      <c r="T89" s="56"/>
      <c r="U89" s="231"/>
      <c r="V89" s="67"/>
      <c r="W89" s="55">
        <f>SUM(W83:Y88)</f>
        <v>5.5780003145337105</v>
      </c>
      <c r="X89" s="55"/>
      <c r="Y89" s="55"/>
      <c r="Z89" s="55">
        <f>SUM(Z83:AB88)</f>
        <v>3.4168903157114983</v>
      </c>
      <c r="AA89" s="55"/>
      <c r="AB89" s="56"/>
      <c r="AC89" s="231"/>
      <c r="AD89" s="67"/>
      <c r="AE89" s="55">
        <f>SUM(AE83:AG88)</f>
        <v>4.1799998134374619</v>
      </c>
      <c r="AF89" s="55"/>
      <c r="AG89" s="55"/>
      <c r="AH89" s="55">
        <f>SUM(AH83:AJ88)</f>
        <v>2.4296253398060799</v>
      </c>
      <c r="AI89" s="55"/>
      <c r="AJ89" s="56"/>
      <c r="AK89" s="231"/>
      <c r="AL89" s="67"/>
      <c r="AM89" s="55">
        <f>SUM(AM83:AO88)</f>
        <v>3.6220001894980669</v>
      </c>
      <c r="AN89" s="55"/>
      <c r="AO89" s="55"/>
      <c r="AP89" s="55">
        <f>SUM(AP83:AR88)</f>
        <v>2.2134445756673813</v>
      </c>
      <c r="AQ89" s="55"/>
      <c r="AR89" s="56"/>
    </row>
    <row r="90" spans="1:44" x14ac:dyDescent="0.2">
      <c r="A90" s="246" t="s">
        <v>412</v>
      </c>
      <c r="B90" s="58"/>
      <c r="C90" s="58"/>
      <c r="D90" s="58"/>
      <c r="E90" s="21"/>
      <c r="F90" s="21"/>
      <c r="G90" s="21"/>
      <c r="H90" s="21"/>
      <c r="I90" s="21"/>
      <c r="J90" s="21"/>
      <c r="K90" s="21"/>
      <c r="L90" s="59"/>
      <c r="M90" s="60"/>
      <c r="N90" s="61"/>
      <c r="O90" s="62"/>
      <c r="P90" s="62"/>
      <c r="Q90" s="62"/>
      <c r="R90" s="62"/>
      <c r="S90" s="62"/>
      <c r="T90" s="63"/>
      <c r="U90" s="60"/>
      <c r="V90" s="61"/>
      <c r="W90" s="62"/>
      <c r="X90" s="62"/>
      <c r="Y90" s="62"/>
      <c r="Z90" s="62"/>
      <c r="AA90" s="62"/>
      <c r="AB90" s="63"/>
      <c r="AC90" s="60"/>
      <c r="AD90" s="61"/>
      <c r="AE90" s="62"/>
      <c r="AF90" s="62"/>
      <c r="AG90" s="62"/>
      <c r="AH90" s="62"/>
      <c r="AI90" s="62"/>
      <c r="AJ90" s="63"/>
      <c r="AK90" s="60"/>
      <c r="AL90" s="61"/>
      <c r="AM90" s="62"/>
      <c r="AN90" s="62"/>
      <c r="AO90" s="62"/>
      <c r="AP90" s="62"/>
      <c r="AQ90" s="62"/>
      <c r="AR90" s="63"/>
    </row>
    <row r="91" spans="1:44" x14ac:dyDescent="0.2">
      <c r="A91" s="48" t="s">
        <v>413</v>
      </c>
      <c r="B91" s="49"/>
      <c r="C91" s="49"/>
      <c r="D91" s="49"/>
      <c r="E91" s="17"/>
      <c r="F91" s="17"/>
      <c r="G91" s="17"/>
      <c r="H91" s="17"/>
      <c r="I91" s="17"/>
      <c r="J91" s="17"/>
      <c r="K91" s="17"/>
      <c r="L91" s="247"/>
      <c r="M91" s="248" t="s">
        <v>59</v>
      </c>
      <c r="N91" s="54"/>
      <c r="O91" s="50">
        <v>0</v>
      </c>
      <c r="P91" s="50"/>
      <c r="Q91" s="50"/>
      <c r="R91" s="50">
        <v>0</v>
      </c>
      <c r="S91" s="50"/>
      <c r="T91" s="52"/>
      <c r="U91" s="248" t="s">
        <v>59</v>
      </c>
      <c r="V91" s="54"/>
      <c r="W91" s="50">
        <v>0</v>
      </c>
      <c r="X91" s="50"/>
      <c r="Y91" s="50"/>
      <c r="Z91" s="50">
        <v>0</v>
      </c>
      <c r="AA91" s="50"/>
      <c r="AB91" s="52"/>
      <c r="AC91" s="248" t="s">
        <v>59</v>
      </c>
      <c r="AD91" s="54"/>
      <c r="AE91" s="50">
        <v>0</v>
      </c>
      <c r="AF91" s="50"/>
      <c r="AG91" s="50"/>
      <c r="AH91" s="50">
        <v>0</v>
      </c>
      <c r="AI91" s="50"/>
      <c r="AJ91" s="52"/>
      <c r="AK91" s="248" t="s">
        <v>59</v>
      </c>
      <c r="AL91" s="54"/>
      <c r="AM91" s="50">
        <v>0</v>
      </c>
      <c r="AN91" s="50"/>
      <c r="AO91" s="50"/>
      <c r="AP91" s="50">
        <v>0</v>
      </c>
      <c r="AQ91" s="50"/>
      <c r="AR91" s="52"/>
    </row>
    <row r="92" spans="1:44" x14ac:dyDescent="0.2">
      <c r="A92" s="48" t="s">
        <v>414</v>
      </c>
      <c r="B92" s="49"/>
      <c r="C92" s="49"/>
      <c r="D92" s="49"/>
      <c r="E92" s="17"/>
      <c r="F92" s="17"/>
      <c r="G92" s="17"/>
      <c r="H92" s="17"/>
      <c r="I92" s="17"/>
      <c r="J92" s="17"/>
      <c r="K92" s="17"/>
      <c r="L92" s="247"/>
      <c r="M92" s="248" t="s">
        <v>59</v>
      </c>
      <c r="N92" s="54"/>
      <c r="O92" s="50">
        <v>0</v>
      </c>
      <c r="P92" s="50"/>
      <c r="Q92" s="50"/>
      <c r="R92" s="50">
        <v>0</v>
      </c>
      <c r="S92" s="50"/>
      <c r="T92" s="52"/>
      <c r="U92" s="248" t="s">
        <v>59</v>
      </c>
      <c r="V92" s="54"/>
      <c r="W92" s="50">
        <v>0</v>
      </c>
      <c r="X92" s="50"/>
      <c r="Y92" s="50"/>
      <c r="Z92" s="50">
        <v>0</v>
      </c>
      <c r="AA92" s="50"/>
      <c r="AB92" s="52"/>
      <c r="AC92" s="248" t="s">
        <v>59</v>
      </c>
      <c r="AD92" s="54"/>
      <c r="AE92" s="50">
        <v>0</v>
      </c>
      <c r="AF92" s="50"/>
      <c r="AG92" s="50"/>
      <c r="AH92" s="50">
        <v>0</v>
      </c>
      <c r="AI92" s="50"/>
      <c r="AJ92" s="52"/>
      <c r="AK92" s="248" t="s">
        <v>59</v>
      </c>
      <c r="AL92" s="54"/>
      <c r="AM92" s="50">
        <v>0</v>
      </c>
      <c r="AN92" s="50"/>
      <c r="AO92" s="50"/>
      <c r="AP92" s="50">
        <v>0</v>
      </c>
      <c r="AQ92" s="50"/>
      <c r="AR92" s="52"/>
    </row>
    <row r="93" spans="1:44" x14ac:dyDescent="0.2">
      <c r="A93" s="48" t="s">
        <v>415</v>
      </c>
      <c r="B93" s="49"/>
      <c r="C93" s="49"/>
      <c r="D93" s="49"/>
      <c r="E93" s="17">
        <v>48.1</v>
      </c>
      <c r="F93" s="17">
        <v>0.5</v>
      </c>
      <c r="G93" s="17">
        <v>48.9</v>
      </c>
      <c r="H93" s="17">
        <v>35</v>
      </c>
      <c r="I93" s="17"/>
      <c r="J93" s="17"/>
      <c r="K93" s="17"/>
      <c r="L93" s="247"/>
      <c r="M93" s="253">
        <v>100</v>
      </c>
      <c r="N93" s="47"/>
      <c r="O93" s="221">
        <v>-1.190000057220459</v>
      </c>
      <c r="P93" s="221"/>
      <c r="Q93" s="221"/>
      <c r="R93" s="221">
        <v>-0.96670001745223999</v>
      </c>
      <c r="S93" s="221"/>
      <c r="T93" s="277"/>
      <c r="U93" s="253">
        <v>100</v>
      </c>
      <c r="V93" s="47"/>
      <c r="W93" s="221">
        <v>-0.72000002861022949</v>
      </c>
      <c r="X93" s="221"/>
      <c r="Y93" s="221"/>
      <c r="Z93" s="221">
        <v>-0.6000099778175354</v>
      </c>
      <c r="AA93" s="221"/>
      <c r="AB93" s="277"/>
      <c r="AC93" s="253">
        <v>100</v>
      </c>
      <c r="AD93" s="47"/>
      <c r="AE93" s="221">
        <v>-0.5</v>
      </c>
      <c r="AF93" s="221"/>
      <c r="AG93" s="221"/>
      <c r="AH93" s="221">
        <v>-0.15000000596046448</v>
      </c>
      <c r="AI93" s="221"/>
      <c r="AJ93" s="277"/>
      <c r="AK93" s="253">
        <v>100</v>
      </c>
      <c r="AL93" s="47"/>
      <c r="AM93" s="221">
        <v>-0.56000000238418579</v>
      </c>
      <c r="AN93" s="221"/>
      <c r="AO93" s="221"/>
      <c r="AP93" s="221">
        <v>-0.22666999697685242</v>
      </c>
      <c r="AQ93" s="221"/>
      <c r="AR93" s="277"/>
    </row>
    <row r="94" spans="1:44" x14ac:dyDescent="0.2">
      <c r="A94" s="48" t="s">
        <v>416</v>
      </c>
      <c r="B94" s="49"/>
      <c r="C94" s="49"/>
      <c r="D94" s="49"/>
      <c r="E94" s="17">
        <v>48.1</v>
      </c>
      <c r="F94" s="17">
        <v>0.5</v>
      </c>
      <c r="G94" s="17">
        <v>48.9</v>
      </c>
      <c r="H94" s="17">
        <v>35</v>
      </c>
      <c r="I94" s="17"/>
      <c r="J94" s="17"/>
      <c r="K94" s="17"/>
      <c r="L94" s="247"/>
      <c r="M94" s="253">
        <v>100</v>
      </c>
      <c r="N94" s="47"/>
      <c r="O94" s="221">
        <v>-0.85000002384185791</v>
      </c>
      <c r="P94" s="221"/>
      <c r="Q94" s="221"/>
      <c r="R94" s="221">
        <v>-0.78333002328872681</v>
      </c>
      <c r="S94" s="221"/>
      <c r="T94" s="277"/>
      <c r="U94" s="253">
        <v>200</v>
      </c>
      <c r="V94" s="47"/>
      <c r="W94" s="221">
        <v>-2.8199999332427979</v>
      </c>
      <c r="X94" s="221"/>
      <c r="Y94" s="221"/>
      <c r="Z94" s="221">
        <v>-0.8500099778175354</v>
      </c>
      <c r="AA94" s="221"/>
      <c r="AB94" s="277"/>
      <c r="AC94" s="253">
        <v>150</v>
      </c>
      <c r="AD94" s="47"/>
      <c r="AE94" s="221">
        <v>-2.3199999332427979</v>
      </c>
      <c r="AF94" s="221"/>
      <c r="AG94" s="221"/>
      <c r="AH94" s="221">
        <v>-0.70399999618530273</v>
      </c>
      <c r="AI94" s="221"/>
      <c r="AJ94" s="277"/>
      <c r="AK94" s="253">
        <v>160</v>
      </c>
      <c r="AL94" s="47"/>
      <c r="AM94" s="221">
        <v>-1.9600000381469727</v>
      </c>
      <c r="AN94" s="221"/>
      <c r="AO94" s="221"/>
      <c r="AP94" s="221">
        <v>-0.29333001375198364</v>
      </c>
      <c r="AQ94" s="221"/>
      <c r="AR94" s="277"/>
    </row>
    <row r="95" spans="1:44" x14ac:dyDescent="0.2">
      <c r="A95" s="48" t="s">
        <v>417</v>
      </c>
      <c r="B95" s="49"/>
      <c r="C95" s="49"/>
      <c r="D95" s="49"/>
      <c r="E95" s="17">
        <v>47.9</v>
      </c>
      <c r="F95" s="17">
        <v>0.5</v>
      </c>
      <c r="G95" s="17">
        <v>48.9</v>
      </c>
      <c r="H95" s="17">
        <v>35</v>
      </c>
      <c r="I95" s="17"/>
      <c r="J95" s="17"/>
      <c r="K95" s="17"/>
      <c r="L95" s="247"/>
      <c r="M95" s="253">
        <v>120</v>
      </c>
      <c r="N95" s="47"/>
      <c r="O95" s="221">
        <v>-1.0700000524520874</v>
      </c>
      <c r="P95" s="221"/>
      <c r="Q95" s="221"/>
      <c r="R95" s="221">
        <v>-0.15667000412940979</v>
      </c>
      <c r="S95" s="221"/>
      <c r="T95" s="277"/>
      <c r="U95" s="253">
        <v>200</v>
      </c>
      <c r="V95" s="47"/>
      <c r="W95" s="221">
        <v>-2.0399999618530273</v>
      </c>
      <c r="X95" s="221"/>
      <c r="Y95" s="221"/>
      <c r="Z95" s="221">
        <v>-0.69999998807907104</v>
      </c>
      <c r="AA95" s="221"/>
      <c r="AB95" s="277"/>
      <c r="AC95" s="253">
        <v>160</v>
      </c>
      <c r="AD95" s="47"/>
      <c r="AE95" s="221">
        <v>-1.7400000095367432</v>
      </c>
      <c r="AF95" s="221"/>
      <c r="AG95" s="221"/>
      <c r="AH95" s="221">
        <v>-0.27799999713897705</v>
      </c>
      <c r="AI95" s="221"/>
      <c r="AJ95" s="277"/>
      <c r="AK95" s="253">
        <v>150</v>
      </c>
      <c r="AL95" s="47"/>
      <c r="AM95" s="221">
        <v>-1.5199999809265137</v>
      </c>
      <c r="AN95" s="221"/>
      <c r="AO95" s="221"/>
      <c r="AP95" s="221">
        <v>-0.18667000532150269</v>
      </c>
      <c r="AQ95" s="221"/>
      <c r="AR95" s="277"/>
    </row>
    <row r="96" spans="1:44" ht="13.5" thickBot="1" x14ac:dyDescent="0.25">
      <c r="A96" s="250" t="s">
        <v>418</v>
      </c>
      <c r="B96" s="42"/>
      <c r="C96" s="42"/>
      <c r="D96" s="42"/>
      <c r="E96" s="43"/>
      <c r="F96" s="43"/>
      <c r="G96" s="43"/>
      <c r="H96" s="43"/>
      <c r="I96" s="43"/>
      <c r="J96" s="43"/>
      <c r="K96" s="43"/>
      <c r="L96" s="44"/>
      <c r="M96" s="33"/>
      <c r="N96" s="34"/>
      <c r="O96" s="31">
        <f>SUM(O91:Q95)</f>
        <v>-3.1100001335144043</v>
      </c>
      <c r="P96" s="31"/>
      <c r="Q96" s="31"/>
      <c r="R96" s="31">
        <f>SUM(R91:T95)</f>
        <v>-1.9067000448703766</v>
      </c>
      <c r="S96" s="31"/>
      <c r="T96" s="32"/>
      <c r="U96" s="33"/>
      <c r="V96" s="34"/>
      <c r="W96" s="31">
        <f>SUM(W91:Y95)</f>
        <v>-5.5799999237060547</v>
      </c>
      <c r="X96" s="31"/>
      <c r="Y96" s="31"/>
      <c r="Z96" s="31">
        <f>SUM(Z91:AB95)</f>
        <v>-2.1500199437141418</v>
      </c>
      <c r="AA96" s="31"/>
      <c r="AB96" s="32"/>
      <c r="AC96" s="33"/>
      <c r="AD96" s="34"/>
      <c r="AE96" s="31">
        <f>SUM(AE91:AG95)</f>
        <v>-4.559999942779541</v>
      </c>
      <c r="AF96" s="31"/>
      <c r="AG96" s="31"/>
      <c r="AH96" s="31">
        <f>SUM(AH91:AJ95)</f>
        <v>-1.1319999992847443</v>
      </c>
      <c r="AI96" s="31"/>
      <c r="AJ96" s="32"/>
      <c r="AK96" s="33"/>
      <c r="AL96" s="34"/>
      <c r="AM96" s="31">
        <f>SUM(AM91:AO95)</f>
        <v>-4.0400000214576721</v>
      </c>
      <c r="AN96" s="31"/>
      <c r="AO96" s="31"/>
      <c r="AP96" s="31">
        <f>SUM(AP91:AR95)</f>
        <v>-0.70667001605033875</v>
      </c>
      <c r="AQ96" s="31"/>
      <c r="AR96" s="32"/>
    </row>
    <row r="97" spans="1:44" ht="13.5" thickBot="1" x14ac:dyDescent="0.25">
      <c r="A97" s="251" t="s">
        <v>78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29"/>
      <c r="N97" s="30"/>
      <c r="O97" s="19">
        <f>SUM(O51:Q64)+SUM(O67:Q80)+SUM(O83:Q88)+SUM(O91:Q95)</f>
        <v>-1.3829998429864645</v>
      </c>
      <c r="P97" s="19"/>
      <c r="Q97" s="19"/>
      <c r="R97" s="19">
        <f>SUM(R51:T64)+SUM(R67:T80)+SUM(R83:T88)+SUM(R91:T95)</f>
        <v>17.056418389081955</v>
      </c>
      <c r="S97" s="19"/>
      <c r="T97" s="28"/>
      <c r="U97" s="29"/>
      <c r="V97" s="30"/>
      <c r="W97" s="19">
        <f>SUM(W51:Y64)+SUM(W67:Y80)+SUM(W83:Y88)+SUM(W91:Y95)</f>
        <v>-4.155999755486846</v>
      </c>
      <c r="X97" s="19"/>
      <c r="Y97" s="19"/>
      <c r="Z97" s="19">
        <f>SUM(Z51:AB64)+SUM(Z67:AB80)+SUM(Z83:AB88)+SUM(Z91:AB95)</f>
        <v>15.566081153228879</v>
      </c>
      <c r="AA97" s="19"/>
      <c r="AB97" s="28"/>
      <c r="AC97" s="29"/>
      <c r="AD97" s="30"/>
      <c r="AE97" s="19">
        <f>SUM(AE51:AG64)+SUM(AE67:AG80)+SUM(AE83:AG88)+SUM(AE91:AG95)</f>
        <v>0.59399992972612381</v>
      </c>
      <c r="AF97" s="19"/>
      <c r="AG97" s="19"/>
      <c r="AH97" s="19">
        <f>SUM(AH51:AJ64)+SUM(AH67:AJ80)+SUM(AH83:AJ88)+SUM(AH91:AJ95)</f>
        <v>16.561625946313143</v>
      </c>
      <c r="AI97" s="19"/>
      <c r="AJ97" s="28"/>
      <c r="AK97" s="29"/>
      <c r="AL97" s="30"/>
      <c r="AM97" s="19">
        <f>SUM(AM51:AO64)+SUM(AM67:AO80)+SUM(AM83:AO88)+SUM(AM91:AO95)</f>
        <v>-4.7740001045167446</v>
      </c>
      <c r="AN97" s="19"/>
      <c r="AO97" s="19"/>
      <c r="AP97" s="19">
        <f>SUM(AP51:AR64)+SUM(AP67:AR80)+SUM(AP83:AR88)+SUM(AP91:AR95)</f>
        <v>19.119179861620069</v>
      </c>
      <c r="AQ97" s="19"/>
      <c r="AR97" s="28"/>
    </row>
    <row r="98" spans="1:44" ht="13.5" thickBo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</row>
    <row r="99" spans="1:44" ht="13.5" thickBot="1" x14ac:dyDescent="0.25">
      <c r="A99" s="22" t="s">
        <v>79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4"/>
      <c r="M99" s="25" t="s">
        <v>419</v>
      </c>
      <c r="N99" s="26"/>
      <c r="O99" s="26"/>
      <c r="P99" s="26"/>
      <c r="Q99" s="26"/>
      <c r="R99" s="26"/>
      <c r="S99" s="26"/>
      <c r="T99" s="27"/>
      <c r="U99" s="25" t="s">
        <v>420</v>
      </c>
      <c r="V99" s="26"/>
      <c r="W99" s="26"/>
      <c r="X99" s="26"/>
      <c r="Y99" s="26"/>
      <c r="Z99" s="26"/>
      <c r="AA99" s="26"/>
      <c r="AB99" s="27"/>
      <c r="AC99" s="25" t="s">
        <v>420</v>
      </c>
      <c r="AD99" s="26"/>
      <c r="AE99" s="26"/>
      <c r="AF99" s="26"/>
      <c r="AG99" s="26"/>
      <c r="AH99" s="26"/>
      <c r="AI99" s="26"/>
      <c r="AJ99" s="27"/>
      <c r="AK99" s="25" t="s">
        <v>421</v>
      </c>
      <c r="AL99" s="26"/>
      <c r="AM99" s="26"/>
      <c r="AN99" s="26"/>
      <c r="AO99" s="26"/>
      <c r="AP99" s="26"/>
      <c r="AQ99" s="26"/>
      <c r="AR99" s="27"/>
    </row>
    <row r="103" spans="1:44" x14ac:dyDescent="0.2">
      <c r="H103" s="2" t="s">
        <v>119</v>
      </c>
    </row>
    <row r="104" spans="1:44" x14ac:dyDescent="0.2">
      <c r="H104" s="2" t="s">
        <v>120</v>
      </c>
      <c r="AD104" s="2" t="s">
        <v>121</v>
      </c>
    </row>
    <row r="107" spans="1:44" x14ac:dyDescent="0.2">
      <c r="H107" s="2" t="s">
        <v>122</v>
      </c>
      <c r="AD107" s="2" t="s">
        <v>123</v>
      </c>
    </row>
    <row r="110" spans="1:44" x14ac:dyDescent="0.2">
      <c r="E110" s="2" t="s">
        <v>124</v>
      </c>
    </row>
    <row r="111" spans="1:44" x14ac:dyDescent="0.2">
      <c r="E111" s="2" t="s">
        <v>125</v>
      </c>
    </row>
    <row r="112" spans="1:44" x14ac:dyDescent="0.2">
      <c r="E112" s="2" t="s">
        <v>126</v>
      </c>
    </row>
  </sheetData>
  <mergeCells count="1147">
    <mergeCell ref="AP97:AR97"/>
    <mergeCell ref="A98:AR98"/>
    <mergeCell ref="A99:L99"/>
    <mergeCell ref="M99:T99"/>
    <mergeCell ref="U99:AB99"/>
    <mergeCell ref="AC99:AJ99"/>
    <mergeCell ref="AK99:AR99"/>
    <mergeCell ref="Z97:AB97"/>
    <mergeCell ref="AC97:AD97"/>
    <mergeCell ref="AE97:AG97"/>
    <mergeCell ref="AH97:AJ97"/>
    <mergeCell ref="AK97:AL97"/>
    <mergeCell ref="AM97:AO97"/>
    <mergeCell ref="AH96:AJ96"/>
    <mergeCell ref="AK96:AL96"/>
    <mergeCell ref="AM96:AO96"/>
    <mergeCell ref="AP96:AR96"/>
    <mergeCell ref="A97:L97"/>
    <mergeCell ref="M97:N97"/>
    <mergeCell ref="O97:Q97"/>
    <mergeCell ref="R97:T97"/>
    <mergeCell ref="U97:V97"/>
    <mergeCell ref="W97:Y97"/>
    <mergeCell ref="AP95:AR95"/>
    <mergeCell ref="A96:L96"/>
    <mergeCell ref="M96:N96"/>
    <mergeCell ref="O96:Q96"/>
    <mergeCell ref="R96:T96"/>
    <mergeCell ref="U96:V96"/>
    <mergeCell ref="W96:Y96"/>
    <mergeCell ref="Z96:AB96"/>
    <mergeCell ref="AC96:AD96"/>
    <mergeCell ref="AE96:AG96"/>
    <mergeCell ref="Z95:AB95"/>
    <mergeCell ref="AC95:AD95"/>
    <mergeCell ref="AE95:AG95"/>
    <mergeCell ref="AH95:AJ95"/>
    <mergeCell ref="AK95:AL95"/>
    <mergeCell ref="AM95:AO95"/>
    <mergeCell ref="AH94:AJ94"/>
    <mergeCell ref="AK94:AL94"/>
    <mergeCell ref="AM94:AO94"/>
    <mergeCell ref="AP94:AR94"/>
    <mergeCell ref="A95:D95"/>
    <mergeCell ref="M95:N95"/>
    <mergeCell ref="O95:Q95"/>
    <mergeCell ref="R95:T95"/>
    <mergeCell ref="U95:V95"/>
    <mergeCell ref="W95:Y95"/>
    <mergeCell ref="AP93:AR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Z93:AB93"/>
    <mergeCell ref="AC93:AD93"/>
    <mergeCell ref="AE93:AG93"/>
    <mergeCell ref="AH93:AJ93"/>
    <mergeCell ref="AK93:AL93"/>
    <mergeCell ref="AM93:AO93"/>
    <mergeCell ref="AH92:AJ92"/>
    <mergeCell ref="AK92:AL92"/>
    <mergeCell ref="AM92:AO92"/>
    <mergeCell ref="AP92:AR92"/>
    <mergeCell ref="A93:D93"/>
    <mergeCell ref="M93:N93"/>
    <mergeCell ref="O93:Q93"/>
    <mergeCell ref="R93:T93"/>
    <mergeCell ref="U93:V93"/>
    <mergeCell ref="W93:Y93"/>
    <mergeCell ref="AP91:AR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Z91:AB91"/>
    <mergeCell ref="AC91:AD91"/>
    <mergeCell ref="AE91:AG91"/>
    <mergeCell ref="AH91:AJ91"/>
    <mergeCell ref="AK91:AL91"/>
    <mergeCell ref="AM91:AO91"/>
    <mergeCell ref="A91:D91"/>
    <mergeCell ref="M91:N91"/>
    <mergeCell ref="O91:Q91"/>
    <mergeCell ref="R91:T91"/>
    <mergeCell ref="U91:V91"/>
    <mergeCell ref="W91:Y91"/>
    <mergeCell ref="AH89:AJ89"/>
    <mergeCell ref="AK89:AL89"/>
    <mergeCell ref="AM89:AO89"/>
    <mergeCell ref="AP89:AR89"/>
    <mergeCell ref="A90:D90"/>
    <mergeCell ref="E90:AR90"/>
    <mergeCell ref="AP88:AR88"/>
    <mergeCell ref="A89:L89"/>
    <mergeCell ref="M89:N89"/>
    <mergeCell ref="O89:Q89"/>
    <mergeCell ref="R89:T89"/>
    <mergeCell ref="U89:V89"/>
    <mergeCell ref="W89:Y89"/>
    <mergeCell ref="Z89:AB89"/>
    <mergeCell ref="AC89:AD89"/>
    <mergeCell ref="AE89:AG89"/>
    <mergeCell ref="Z88:AB88"/>
    <mergeCell ref="AC88:AD88"/>
    <mergeCell ref="AE88:AG88"/>
    <mergeCell ref="AH88:AJ88"/>
    <mergeCell ref="AK88:AL88"/>
    <mergeCell ref="AM88:AO88"/>
    <mergeCell ref="AH87:AJ87"/>
    <mergeCell ref="AK87:AL87"/>
    <mergeCell ref="AM87:AO87"/>
    <mergeCell ref="AP87:AR87"/>
    <mergeCell ref="A88:D88"/>
    <mergeCell ref="M88:N88"/>
    <mergeCell ref="O88:Q88"/>
    <mergeCell ref="R88:T88"/>
    <mergeCell ref="U88:V88"/>
    <mergeCell ref="W88:Y88"/>
    <mergeCell ref="AP86:AR86"/>
    <mergeCell ref="A87:D87"/>
    <mergeCell ref="M87:N87"/>
    <mergeCell ref="O87:Q87"/>
    <mergeCell ref="R87:T87"/>
    <mergeCell ref="U87:V87"/>
    <mergeCell ref="W87:Y87"/>
    <mergeCell ref="Z87:AB87"/>
    <mergeCell ref="AC87:AD87"/>
    <mergeCell ref="AE87:AG87"/>
    <mergeCell ref="Z86:AB86"/>
    <mergeCell ref="AC86:AD86"/>
    <mergeCell ref="AE86:AG86"/>
    <mergeCell ref="AH86:AJ86"/>
    <mergeCell ref="AK86:AL86"/>
    <mergeCell ref="AM86:AO86"/>
    <mergeCell ref="AH85:AJ85"/>
    <mergeCell ref="AK85:AL85"/>
    <mergeCell ref="AM85:AO85"/>
    <mergeCell ref="AP85:AR85"/>
    <mergeCell ref="A86:D86"/>
    <mergeCell ref="M86:N86"/>
    <mergeCell ref="O86:Q86"/>
    <mergeCell ref="R86:T86"/>
    <mergeCell ref="U86:V86"/>
    <mergeCell ref="W86:Y86"/>
    <mergeCell ref="AP84:AR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84:D84"/>
    <mergeCell ref="M84:N84"/>
    <mergeCell ref="O84:Q84"/>
    <mergeCell ref="R84:T84"/>
    <mergeCell ref="U84:V84"/>
    <mergeCell ref="W84:Y84"/>
    <mergeCell ref="AC83:AD83"/>
    <mergeCell ref="AE83:AG83"/>
    <mergeCell ref="AH83:AJ83"/>
    <mergeCell ref="AK83:AL83"/>
    <mergeCell ref="AM83:AO83"/>
    <mergeCell ref="AP83:AR83"/>
    <mergeCell ref="AP81:AR81"/>
    <mergeCell ref="A82:D82"/>
    <mergeCell ref="E82:AR82"/>
    <mergeCell ref="A83:D83"/>
    <mergeCell ref="M83:N83"/>
    <mergeCell ref="O83:Q83"/>
    <mergeCell ref="R83:T83"/>
    <mergeCell ref="U83:V83"/>
    <mergeCell ref="W83:Y83"/>
    <mergeCell ref="Z83:AB83"/>
    <mergeCell ref="Z81:AB81"/>
    <mergeCell ref="AC81:AD81"/>
    <mergeCell ref="AE81:AG81"/>
    <mergeCell ref="AH81:AJ81"/>
    <mergeCell ref="AK81:AL81"/>
    <mergeCell ref="AM81:AO81"/>
    <mergeCell ref="AH80:AJ80"/>
    <mergeCell ref="AK80:AL80"/>
    <mergeCell ref="AM80:AO80"/>
    <mergeCell ref="AP80:AR80"/>
    <mergeCell ref="A81:L81"/>
    <mergeCell ref="M81:N81"/>
    <mergeCell ref="O81:Q81"/>
    <mergeCell ref="R81:T81"/>
    <mergeCell ref="U81:V81"/>
    <mergeCell ref="W81:Y81"/>
    <mergeCell ref="AP79:AR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Z79:AB79"/>
    <mergeCell ref="AC79:AD79"/>
    <mergeCell ref="AE79:AG79"/>
    <mergeCell ref="AH79:AJ79"/>
    <mergeCell ref="AK79:AL79"/>
    <mergeCell ref="AM79:AO79"/>
    <mergeCell ref="AH78:AJ78"/>
    <mergeCell ref="AK78:AL78"/>
    <mergeCell ref="AM78:AO78"/>
    <mergeCell ref="AP78:AR78"/>
    <mergeCell ref="A79:D79"/>
    <mergeCell ref="M79:N79"/>
    <mergeCell ref="O79:Q79"/>
    <mergeCell ref="R79:T79"/>
    <mergeCell ref="U79:V79"/>
    <mergeCell ref="W79:Y79"/>
    <mergeCell ref="AP77:AR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Z77:AB77"/>
    <mergeCell ref="AC77:AD77"/>
    <mergeCell ref="AE77:AG77"/>
    <mergeCell ref="AH77:AJ77"/>
    <mergeCell ref="AK77:AL77"/>
    <mergeCell ref="AM77:AO77"/>
    <mergeCell ref="AH76:AJ76"/>
    <mergeCell ref="AK76:AL76"/>
    <mergeCell ref="AM76:AO76"/>
    <mergeCell ref="AP76:AR76"/>
    <mergeCell ref="A77:D77"/>
    <mergeCell ref="M77:N77"/>
    <mergeCell ref="O77:Q77"/>
    <mergeCell ref="R77:T77"/>
    <mergeCell ref="U77:V77"/>
    <mergeCell ref="W77:Y77"/>
    <mergeCell ref="AP75:AR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D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D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67:D67"/>
    <mergeCell ref="M67:N67"/>
    <mergeCell ref="O67:Q67"/>
    <mergeCell ref="R67:T67"/>
    <mergeCell ref="U67:V67"/>
    <mergeCell ref="W67:Y67"/>
    <mergeCell ref="AH65:AJ65"/>
    <mergeCell ref="AK65:AL65"/>
    <mergeCell ref="AM65:AO65"/>
    <mergeCell ref="AP65:AR65"/>
    <mergeCell ref="A66:D66"/>
    <mergeCell ref="E66:AR66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C51:AD51"/>
    <mergeCell ref="AE51:AG51"/>
    <mergeCell ref="AH51:AJ51"/>
    <mergeCell ref="AK51:AL51"/>
    <mergeCell ref="AM51:AO51"/>
    <mergeCell ref="AP51:AR51"/>
    <mergeCell ref="AP49:AR49"/>
    <mergeCell ref="A50:D50"/>
    <mergeCell ref="E50:AR50"/>
    <mergeCell ref="A51:D51"/>
    <mergeCell ref="M51:N51"/>
    <mergeCell ref="O51:Q51"/>
    <mergeCell ref="R51:T51"/>
    <mergeCell ref="U51:V51"/>
    <mergeCell ref="W51:Y51"/>
    <mergeCell ref="Z51:AB51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L49"/>
    <mergeCell ref="M49:N49"/>
    <mergeCell ref="O49:Q49"/>
    <mergeCell ref="R49:T49"/>
    <mergeCell ref="U49:V49"/>
    <mergeCell ref="W49:Y49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C44:AD44"/>
    <mergeCell ref="AE44:AG44"/>
    <mergeCell ref="AH44:AJ44"/>
    <mergeCell ref="AK44:AL44"/>
    <mergeCell ref="AM44:AO44"/>
    <mergeCell ref="AP44:AR44"/>
    <mergeCell ref="AP42:AR42"/>
    <mergeCell ref="A43:D43"/>
    <mergeCell ref="E43:AR43"/>
    <mergeCell ref="A44:D44"/>
    <mergeCell ref="M44:N44"/>
    <mergeCell ref="O44:Q44"/>
    <mergeCell ref="R44:T44"/>
    <mergeCell ref="U44:V44"/>
    <mergeCell ref="W44:Y44"/>
    <mergeCell ref="Z44:AB44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M33:AO34"/>
    <mergeCell ref="AP33:AR34"/>
    <mergeCell ref="A35:D35"/>
    <mergeCell ref="E35:AR35"/>
    <mergeCell ref="A36:D36"/>
    <mergeCell ref="M36:N36"/>
    <mergeCell ref="O36:Q36"/>
    <mergeCell ref="R36:T36"/>
    <mergeCell ref="U36:V36"/>
    <mergeCell ref="W36:Y36"/>
    <mergeCell ref="W33:Y34"/>
    <mergeCell ref="Z33:AB34"/>
    <mergeCell ref="AC33:AD34"/>
    <mergeCell ref="AE33:AG34"/>
    <mergeCell ref="AH33:AJ34"/>
    <mergeCell ref="AK33:AL34"/>
    <mergeCell ref="A32:AR32"/>
    <mergeCell ref="A33:D34"/>
    <mergeCell ref="E33:F33"/>
    <mergeCell ref="G33:H33"/>
    <mergeCell ref="I33:J33"/>
    <mergeCell ref="K33:L33"/>
    <mergeCell ref="M33:N34"/>
    <mergeCell ref="O33:Q34"/>
    <mergeCell ref="R33:T34"/>
    <mergeCell ref="U33:V34"/>
    <mergeCell ref="AK30:AR30"/>
    <mergeCell ref="A31:B31"/>
    <mergeCell ref="C31:D31"/>
    <mergeCell ref="E31:L31"/>
    <mergeCell ref="M31:T31"/>
    <mergeCell ref="U31:AB31"/>
    <mergeCell ref="AC31:AJ31"/>
    <mergeCell ref="AK31:AR31"/>
    <mergeCell ref="A30:B30"/>
    <mergeCell ref="C30:D30"/>
    <mergeCell ref="E30:L30"/>
    <mergeCell ref="M30:T30"/>
    <mergeCell ref="U30:AB30"/>
    <mergeCell ref="AC30:AJ30"/>
    <mergeCell ref="AK28:AR28"/>
    <mergeCell ref="A29:B29"/>
    <mergeCell ref="C29:D29"/>
    <mergeCell ref="E29:L29"/>
    <mergeCell ref="M29:T29"/>
    <mergeCell ref="U29:AB29"/>
    <mergeCell ref="AC29:AJ29"/>
    <mergeCell ref="AK29:AR29"/>
    <mergeCell ref="A28:B28"/>
    <mergeCell ref="C28:D28"/>
    <mergeCell ref="E28:L28"/>
    <mergeCell ref="M28:T28"/>
    <mergeCell ref="U28:AB28"/>
    <mergeCell ref="AC28:AJ28"/>
    <mergeCell ref="AK26:AR26"/>
    <mergeCell ref="A27:B27"/>
    <mergeCell ref="C27:D27"/>
    <mergeCell ref="E27:L27"/>
    <mergeCell ref="M27:T27"/>
    <mergeCell ref="U27:AB27"/>
    <mergeCell ref="AC27:AJ27"/>
    <mergeCell ref="AK27:AR27"/>
    <mergeCell ref="A26:B26"/>
    <mergeCell ref="C26:D26"/>
    <mergeCell ref="E26:L26"/>
    <mergeCell ref="M26:T26"/>
    <mergeCell ref="U26:AB26"/>
    <mergeCell ref="AC26:AJ26"/>
    <mergeCell ref="AP23:AR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Z23:AB23"/>
    <mergeCell ref="AC23:AE23"/>
    <mergeCell ref="AF23:AG23"/>
    <mergeCell ref="AH23:AJ23"/>
    <mergeCell ref="AK23:AM23"/>
    <mergeCell ref="AN23:AO23"/>
    <mergeCell ref="AH22:AJ22"/>
    <mergeCell ref="AK22:AM22"/>
    <mergeCell ref="AN22:AO22"/>
    <mergeCell ref="AP22:AR22"/>
    <mergeCell ref="I23:L23"/>
    <mergeCell ref="M23:O23"/>
    <mergeCell ref="P23:Q23"/>
    <mergeCell ref="R23:T23"/>
    <mergeCell ref="U23:W23"/>
    <mergeCell ref="X23:Y23"/>
    <mergeCell ref="AP21:AR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Z21:AB21"/>
    <mergeCell ref="AC21:AE21"/>
    <mergeCell ref="AF21:AG21"/>
    <mergeCell ref="AH21:AJ21"/>
    <mergeCell ref="AK21:AM21"/>
    <mergeCell ref="AN21:AO21"/>
    <mergeCell ref="I21:L21"/>
    <mergeCell ref="M21:O21"/>
    <mergeCell ref="P21:Q21"/>
    <mergeCell ref="R21:T21"/>
    <mergeCell ref="U21:W21"/>
    <mergeCell ref="X21:Y21"/>
    <mergeCell ref="AC20:AE20"/>
    <mergeCell ref="AF20:AG20"/>
    <mergeCell ref="AH20:AJ20"/>
    <mergeCell ref="AK20:AM20"/>
    <mergeCell ref="AN20:AO20"/>
    <mergeCell ref="AP20:AR20"/>
    <mergeCell ref="AP19:AR19"/>
    <mergeCell ref="A20:D23"/>
    <mergeCell ref="E20:H23"/>
    <mergeCell ref="I20:L20"/>
    <mergeCell ref="M20:O20"/>
    <mergeCell ref="P20:Q20"/>
    <mergeCell ref="R20:T20"/>
    <mergeCell ref="U20:W20"/>
    <mergeCell ref="X20:Y20"/>
    <mergeCell ref="Z20:AB20"/>
    <mergeCell ref="Z19:AB19"/>
    <mergeCell ref="AC19:AE19"/>
    <mergeCell ref="AF19:AG19"/>
    <mergeCell ref="AH19:AJ19"/>
    <mergeCell ref="AK19:AM19"/>
    <mergeCell ref="AN19:AO19"/>
    <mergeCell ref="AH18:AJ18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AO16:AP16"/>
    <mergeCell ref="AQ16:AR16"/>
    <mergeCell ref="A17:D19"/>
    <mergeCell ref="E17:H19"/>
    <mergeCell ref="I17:L17"/>
    <mergeCell ref="M17:O17"/>
    <mergeCell ref="P17:Q17"/>
    <mergeCell ref="R17:T17"/>
    <mergeCell ref="U17:W17"/>
    <mergeCell ref="X17:Y17"/>
    <mergeCell ref="AC16:AD16"/>
    <mergeCell ref="AE16:AF16"/>
    <mergeCell ref="AG16:AH16"/>
    <mergeCell ref="AI16:AJ16"/>
    <mergeCell ref="AK16:AL16"/>
    <mergeCell ref="AM16:AN16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F14:AG14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AO13:AP13"/>
    <mergeCell ref="AQ13:AR13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4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pane ySplit="3" topLeftCell="A4" activePane="bottomLeft" state="frozenSplit"/>
      <selection pane="bottomLeft" activeCell="S54" sqref="S54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422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423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102" t="s">
        <v>3</v>
      </c>
      <c r="B5" s="103"/>
      <c r="C5" s="103"/>
      <c r="D5" s="207"/>
      <c r="E5" s="206" t="s">
        <v>424</v>
      </c>
      <c r="F5" s="207"/>
      <c r="G5" s="103"/>
      <c r="H5" s="103"/>
      <c r="I5" s="103"/>
      <c r="J5" s="103"/>
      <c r="K5" s="103"/>
      <c r="L5" s="104"/>
      <c r="M5" s="239" t="s">
        <v>11</v>
      </c>
      <c r="N5" s="122"/>
      <c r="O5" s="122" t="s">
        <v>12</v>
      </c>
      <c r="P5" s="122"/>
      <c r="Q5" s="122" t="s">
        <v>13</v>
      </c>
      <c r="R5" s="122"/>
      <c r="S5" s="122" t="s">
        <v>32</v>
      </c>
      <c r="T5" s="240"/>
      <c r="U5" s="239" t="s">
        <v>11</v>
      </c>
      <c r="V5" s="122"/>
      <c r="W5" s="122" t="s">
        <v>12</v>
      </c>
      <c r="X5" s="122"/>
      <c r="Y5" s="122" t="s">
        <v>13</v>
      </c>
      <c r="Z5" s="122"/>
      <c r="AA5" s="122" t="s">
        <v>32</v>
      </c>
      <c r="AB5" s="240"/>
      <c r="AC5" s="239" t="s">
        <v>11</v>
      </c>
      <c r="AD5" s="122"/>
      <c r="AE5" s="122" t="s">
        <v>12</v>
      </c>
      <c r="AF5" s="122"/>
      <c r="AG5" s="122" t="s">
        <v>13</v>
      </c>
      <c r="AH5" s="122"/>
      <c r="AI5" s="122" t="s">
        <v>32</v>
      </c>
      <c r="AJ5" s="240"/>
      <c r="AK5" s="239" t="s">
        <v>11</v>
      </c>
      <c r="AL5" s="122"/>
      <c r="AM5" s="122" t="s">
        <v>12</v>
      </c>
      <c r="AN5" s="122"/>
      <c r="AO5" s="122" t="s">
        <v>13</v>
      </c>
      <c r="AP5" s="122"/>
      <c r="AQ5" s="122" t="s">
        <v>32</v>
      </c>
      <c r="AR5" s="240"/>
    </row>
    <row r="6" spans="1:44" x14ac:dyDescent="0.2">
      <c r="A6" s="269" t="s">
        <v>425</v>
      </c>
      <c r="B6" s="270"/>
      <c r="C6" s="270"/>
      <c r="D6" s="278"/>
      <c r="E6" s="279" t="s">
        <v>53</v>
      </c>
      <c r="F6" s="278"/>
      <c r="G6" s="270"/>
      <c r="H6" s="270"/>
      <c r="I6" s="270"/>
      <c r="J6" s="270"/>
      <c r="K6" s="270"/>
      <c r="L6" s="271"/>
      <c r="M6" s="217">
        <v>0</v>
      </c>
      <c r="N6" s="188"/>
      <c r="O6" s="216">
        <v>0</v>
      </c>
      <c r="P6" s="216"/>
      <c r="Q6" s="216">
        <v>0</v>
      </c>
      <c r="R6" s="216"/>
      <c r="S6" s="216">
        <v>0</v>
      </c>
      <c r="T6" s="280"/>
      <c r="U6" s="217">
        <v>0</v>
      </c>
      <c r="V6" s="188"/>
      <c r="W6" s="216">
        <v>0</v>
      </c>
      <c r="X6" s="216"/>
      <c r="Y6" s="216">
        <v>0</v>
      </c>
      <c r="Z6" s="216"/>
      <c r="AA6" s="216">
        <v>0</v>
      </c>
      <c r="AB6" s="280"/>
      <c r="AC6" s="217">
        <v>0</v>
      </c>
      <c r="AD6" s="188"/>
      <c r="AE6" s="216">
        <v>0</v>
      </c>
      <c r="AF6" s="216"/>
      <c r="AG6" s="216">
        <v>0</v>
      </c>
      <c r="AH6" s="216"/>
      <c r="AI6" s="216">
        <v>0</v>
      </c>
      <c r="AJ6" s="280"/>
      <c r="AK6" s="217">
        <v>0</v>
      </c>
      <c r="AL6" s="188"/>
      <c r="AM6" s="216">
        <v>0</v>
      </c>
      <c r="AN6" s="216"/>
      <c r="AO6" s="216">
        <v>0</v>
      </c>
      <c r="AP6" s="216"/>
      <c r="AQ6" s="216">
        <v>0</v>
      </c>
      <c r="AR6" s="280"/>
    </row>
    <row r="7" spans="1:44" ht="13.5" thickBot="1" x14ac:dyDescent="0.25">
      <c r="A7" s="281" t="s">
        <v>426</v>
      </c>
      <c r="B7" s="282"/>
      <c r="C7" s="282"/>
      <c r="D7" s="283"/>
      <c r="E7" s="284" t="s">
        <v>66</v>
      </c>
      <c r="F7" s="283"/>
      <c r="G7" s="282"/>
      <c r="H7" s="282"/>
      <c r="I7" s="282"/>
      <c r="J7" s="282"/>
      <c r="K7" s="282"/>
      <c r="L7" s="285"/>
      <c r="M7" s="286">
        <v>0</v>
      </c>
      <c r="N7" s="287"/>
      <c r="O7" s="288">
        <v>0</v>
      </c>
      <c r="P7" s="288"/>
      <c r="Q7" s="288">
        <v>0</v>
      </c>
      <c r="R7" s="288"/>
      <c r="S7" s="288">
        <v>0</v>
      </c>
      <c r="T7" s="289"/>
      <c r="U7" s="286">
        <v>0</v>
      </c>
      <c r="V7" s="287"/>
      <c r="W7" s="288">
        <v>0</v>
      </c>
      <c r="X7" s="288"/>
      <c r="Y7" s="288">
        <v>0</v>
      </c>
      <c r="Z7" s="288"/>
      <c r="AA7" s="288">
        <v>0</v>
      </c>
      <c r="AB7" s="289"/>
      <c r="AC7" s="286">
        <v>0</v>
      </c>
      <c r="AD7" s="287"/>
      <c r="AE7" s="288">
        <v>0</v>
      </c>
      <c r="AF7" s="288"/>
      <c r="AG7" s="288">
        <v>0</v>
      </c>
      <c r="AH7" s="288"/>
      <c r="AI7" s="288">
        <v>0</v>
      </c>
      <c r="AJ7" s="289"/>
      <c r="AK7" s="286">
        <v>0</v>
      </c>
      <c r="AL7" s="287"/>
      <c r="AM7" s="288">
        <v>0</v>
      </c>
      <c r="AN7" s="288"/>
      <c r="AO7" s="288">
        <v>0</v>
      </c>
      <c r="AP7" s="288"/>
      <c r="AQ7" s="288">
        <v>0</v>
      </c>
      <c r="AR7" s="289"/>
    </row>
    <row r="8" spans="1:44" ht="13.5" thickBot="1" x14ac:dyDescent="0.25">
      <c r="A8" s="290" t="s">
        <v>21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2"/>
      <c r="M8" s="293">
        <f>SUM(M6:N7)</f>
        <v>0</v>
      </c>
      <c r="N8" s="294"/>
      <c r="O8" s="295">
        <f>SUM(O6:P7)</f>
        <v>0</v>
      </c>
      <c r="P8" s="295"/>
      <c r="Q8" s="295">
        <f>SUM(Q6:R7)</f>
        <v>0</v>
      </c>
      <c r="R8" s="295"/>
      <c r="S8" s="295"/>
      <c r="T8" s="296"/>
      <c r="U8" s="293">
        <f>SUM(U6:V7)</f>
        <v>0</v>
      </c>
      <c r="V8" s="294"/>
      <c r="W8" s="295">
        <f>SUM(W6:X7)</f>
        <v>0</v>
      </c>
      <c r="X8" s="295"/>
      <c r="Y8" s="295">
        <f>SUM(Y6:Z7)</f>
        <v>0</v>
      </c>
      <c r="Z8" s="295"/>
      <c r="AA8" s="295"/>
      <c r="AB8" s="296"/>
      <c r="AC8" s="293">
        <f>SUM(AC6:AD7)</f>
        <v>0</v>
      </c>
      <c r="AD8" s="294"/>
      <c r="AE8" s="295">
        <f>SUM(AE6:AF7)</f>
        <v>0</v>
      </c>
      <c r="AF8" s="295"/>
      <c r="AG8" s="295">
        <f>SUM(AG6:AH7)</f>
        <v>0</v>
      </c>
      <c r="AH8" s="295"/>
      <c r="AI8" s="295"/>
      <c r="AJ8" s="296"/>
      <c r="AK8" s="293">
        <f>SUM(AK6:AL7)</f>
        <v>0</v>
      </c>
      <c r="AL8" s="294"/>
      <c r="AM8" s="295">
        <f>SUM(AM6:AN7)</f>
        <v>0</v>
      </c>
      <c r="AN8" s="295"/>
      <c r="AO8" s="295">
        <f>SUM(AO6:AP7)</f>
        <v>0</v>
      </c>
      <c r="AP8" s="295"/>
      <c r="AQ8" s="295"/>
      <c r="AR8" s="296"/>
    </row>
    <row r="9" spans="1:44" ht="30" customHeight="1" thickBot="1" x14ac:dyDescent="0.25">
      <c r="A9" s="85" t="s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44" ht="15.75" customHeight="1" thickBot="1" x14ac:dyDescent="0.25">
      <c r="A10" s="213" t="s">
        <v>3</v>
      </c>
      <c r="B10" s="6" t="s">
        <v>4</v>
      </c>
      <c r="C10" s="6" t="s">
        <v>5</v>
      </c>
      <c r="D10" s="7" t="s">
        <v>6</v>
      </c>
      <c r="E10" s="102" t="s">
        <v>7</v>
      </c>
      <c r="F10" s="207"/>
      <c r="G10" s="206" t="s">
        <v>8</v>
      </c>
      <c r="H10" s="207"/>
      <c r="I10" s="206" t="s">
        <v>9</v>
      </c>
      <c r="J10" s="207"/>
      <c r="K10" s="206" t="s">
        <v>10</v>
      </c>
      <c r="L10" s="104"/>
      <c r="M10" s="102" t="s">
        <v>11</v>
      </c>
      <c r="N10" s="207"/>
      <c r="O10" s="206" t="s">
        <v>12</v>
      </c>
      <c r="P10" s="207"/>
      <c r="Q10" s="206" t="s">
        <v>13</v>
      </c>
      <c r="R10" s="207"/>
      <c r="S10" s="206" t="s">
        <v>14</v>
      </c>
      <c r="T10" s="104"/>
      <c r="U10" s="102" t="s">
        <v>11</v>
      </c>
      <c r="V10" s="207"/>
      <c r="W10" s="206" t="s">
        <v>12</v>
      </c>
      <c r="X10" s="207"/>
      <c r="Y10" s="206" t="s">
        <v>13</v>
      </c>
      <c r="Z10" s="207"/>
      <c r="AA10" s="206" t="s">
        <v>14</v>
      </c>
      <c r="AB10" s="104"/>
      <c r="AC10" s="102" t="s">
        <v>11</v>
      </c>
      <c r="AD10" s="207"/>
      <c r="AE10" s="206" t="s">
        <v>12</v>
      </c>
      <c r="AF10" s="207"/>
      <c r="AG10" s="206" t="s">
        <v>13</v>
      </c>
      <c r="AH10" s="207"/>
      <c r="AI10" s="206" t="s">
        <v>14</v>
      </c>
      <c r="AJ10" s="104"/>
      <c r="AK10" s="102" t="s">
        <v>11</v>
      </c>
      <c r="AL10" s="207"/>
      <c r="AM10" s="206" t="s">
        <v>12</v>
      </c>
      <c r="AN10" s="207"/>
      <c r="AO10" s="206" t="s">
        <v>13</v>
      </c>
      <c r="AP10" s="207"/>
      <c r="AQ10" s="206" t="s">
        <v>14</v>
      </c>
      <c r="AR10" s="104"/>
    </row>
    <row r="11" spans="1:44" x14ac:dyDescent="0.2">
      <c r="A11" s="14" t="s">
        <v>15</v>
      </c>
      <c r="B11" s="10">
        <v>6.3000001907348633</v>
      </c>
      <c r="C11" s="11">
        <v>2.0000000949949026E-3</v>
      </c>
      <c r="D11" s="12">
        <v>1.9999999552965164E-2</v>
      </c>
      <c r="E11" s="105">
        <v>110</v>
      </c>
      <c r="F11" s="106"/>
      <c r="G11" s="214" t="s">
        <v>82</v>
      </c>
      <c r="H11" s="214"/>
      <c r="I11" s="204">
        <v>4.3999999761581421E-2</v>
      </c>
      <c r="J11" s="204"/>
      <c r="K11" s="204">
        <v>10.399999618530273</v>
      </c>
      <c r="L11" s="215"/>
      <c r="M11" s="197"/>
      <c r="N11" s="188"/>
      <c r="O11" s="189">
        <f>M17</f>
        <v>0.84335688987603785</v>
      </c>
      <c r="P11" s="189"/>
      <c r="Q11" s="189">
        <f>R17</f>
        <v>0.76020574104880267</v>
      </c>
      <c r="R11" s="189"/>
      <c r="S11" s="190">
        <f>IF(O11=0,0,COS(ATAN(Q11/O11)))</f>
        <v>0.74277517085936495</v>
      </c>
      <c r="T11" s="191"/>
      <c r="U11" s="217"/>
      <c r="V11" s="188"/>
      <c r="W11" s="189">
        <f>U17</f>
        <v>0.72314941647584718</v>
      </c>
      <c r="X11" s="189"/>
      <c r="Y11" s="189">
        <f>Z17</f>
        <v>0.75711545694886906</v>
      </c>
      <c r="Z11" s="189"/>
      <c r="AA11" s="190">
        <f>IF(W11=0,0,COS(ATAN(Y11/W11)))</f>
        <v>0.690699756964817</v>
      </c>
      <c r="AB11" s="191"/>
      <c r="AC11" s="217"/>
      <c r="AD11" s="188"/>
      <c r="AE11" s="189">
        <f>AC17</f>
        <v>0.96380387865056116</v>
      </c>
      <c r="AF11" s="189"/>
      <c r="AG11" s="189">
        <f>AH17</f>
        <v>0.88686168440666402</v>
      </c>
      <c r="AH11" s="189"/>
      <c r="AI11" s="190">
        <f>IF(AE11=0,0,COS(ATAN(AG11/AE11)))</f>
        <v>0.73586933499778429</v>
      </c>
      <c r="AJ11" s="191"/>
      <c r="AK11" s="217"/>
      <c r="AL11" s="188"/>
      <c r="AM11" s="189">
        <f>AK17</f>
        <v>0.84356441811250171</v>
      </c>
      <c r="AN11" s="189"/>
      <c r="AO11" s="189">
        <f>AP17</f>
        <v>0.8832959703124631</v>
      </c>
      <c r="AP11" s="189"/>
      <c r="AQ11" s="190">
        <f>IF(AM11=0,0,COS(ATAN(AO11/AM11)))</f>
        <v>0.69065490883615066</v>
      </c>
      <c r="AR11" s="191"/>
    </row>
    <row r="12" spans="1:44" x14ac:dyDescent="0.2">
      <c r="A12" s="198"/>
      <c r="B12" s="199"/>
      <c r="C12" s="199"/>
      <c r="D12" s="200"/>
      <c r="E12" s="98">
        <v>6</v>
      </c>
      <c r="F12" s="99"/>
      <c r="G12" s="100" t="s">
        <v>427</v>
      </c>
      <c r="H12" s="100"/>
      <c r="I12" s="193">
        <f>I11</f>
        <v>4.3999999761581421E-2</v>
      </c>
      <c r="J12" s="193"/>
      <c r="K12" s="193">
        <f>K11</f>
        <v>10.399999618530273</v>
      </c>
      <c r="L12" s="218"/>
      <c r="M12" s="219">
        <f>IF(OR(M21=0,O12=0),0,ABS(1000*O12/(SQRT(3)*M21*COS(ATAN(Q12/O12)))))</f>
        <v>101.38869155904399</v>
      </c>
      <c r="N12" s="220"/>
      <c r="O12" s="221">
        <v>0.8399999737739563</v>
      </c>
      <c r="P12" s="221"/>
      <c r="Q12" s="221">
        <v>0.72000002861022949</v>
      </c>
      <c r="R12" s="221"/>
      <c r="S12" s="222">
        <f>IF(O12=0,0,COS(ATAN(Q12/O12)))</f>
        <v>0.75925657954753811</v>
      </c>
      <c r="T12" s="223"/>
      <c r="U12" s="224">
        <f>IF(OR(U21=0,W12=0),0,ABS(1000*W12/(SQRT(3)*U21*COS(ATAN(Y12/W12)))))</f>
        <v>93.313895846016536</v>
      </c>
      <c r="V12" s="220"/>
      <c r="W12" s="221">
        <v>0.72000002861022949</v>
      </c>
      <c r="X12" s="221"/>
      <c r="Y12" s="221">
        <v>0.72000002861022949</v>
      </c>
      <c r="Z12" s="221"/>
      <c r="AA12" s="222">
        <f>IF(W12=0,0,COS(ATAN(Y12/W12)))</f>
        <v>0.70710678118654757</v>
      </c>
      <c r="AB12" s="223"/>
      <c r="AC12" s="224">
        <f>IF(OR(AC21=0,AE12=0),0,ABS(1000*AE12/(SQRT(3)*AC21*COS(ATAN(AG12/AE12)))))</f>
        <v>116.9012799983398</v>
      </c>
      <c r="AD12" s="220"/>
      <c r="AE12" s="221">
        <v>0.95999997854232788</v>
      </c>
      <c r="AF12" s="221"/>
      <c r="AG12" s="221">
        <v>0.8399999737739563</v>
      </c>
      <c r="AH12" s="221"/>
      <c r="AI12" s="222">
        <f>IF(AE12=0,0,COS(ATAN(AG12/AE12)))</f>
        <v>0.75257669760141577</v>
      </c>
      <c r="AJ12" s="223"/>
      <c r="AK12" s="224">
        <f>IF(OR(AK21=0,AM12=0),0,ABS(1000*AM12/(SQRT(3)*AK21*COS(ATAN(AO12/AM12)))))</f>
        <v>108.86620409543403</v>
      </c>
      <c r="AL12" s="220"/>
      <c r="AM12" s="221">
        <v>0.8399999737739563</v>
      </c>
      <c r="AN12" s="221"/>
      <c r="AO12" s="221">
        <v>0.8399999737739563</v>
      </c>
      <c r="AP12" s="221"/>
      <c r="AQ12" s="222">
        <f>IF(AM12=0,0,COS(ATAN(AO12/AM12)))</f>
        <v>0.70710678118654757</v>
      </c>
      <c r="AR12" s="223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/>
      <c r="N13" s="178"/>
      <c r="O13" s="178"/>
      <c r="P13" s="162" t="s">
        <v>18</v>
      </c>
      <c r="Q13" s="162"/>
      <c r="R13" s="175"/>
      <c r="S13" s="175"/>
      <c r="T13" s="179"/>
      <c r="U13" s="225"/>
      <c r="V13" s="178"/>
      <c r="W13" s="178"/>
      <c r="X13" s="162" t="s">
        <v>18</v>
      </c>
      <c r="Y13" s="162"/>
      <c r="Z13" s="175"/>
      <c r="AA13" s="175"/>
      <c r="AB13" s="179"/>
      <c r="AC13" s="225"/>
      <c r="AD13" s="178"/>
      <c r="AE13" s="178"/>
      <c r="AF13" s="162" t="s">
        <v>18</v>
      </c>
      <c r="AG13" s="162"/>
      <c r="AH13" s="175"/>
      <c r="AI13" s="175"/>
      <c r="AJ13" s="179"/>
      <c r="AK13" s="225"/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227" t="s">
        <v>21</v>
      </c>
      <c r="B14" s="77"/>
      <c r="C14" s="77"/>
      <c r="D14" s="77"/>
      <c r="E14" s="228" t="s">
        <v>85</v>
      </c>
      <c r="F14" s="107"/>
      <c r="G14" s="107"/>
      <c r="H14" s="107"/>
      <c r="I14" s="107"/>
      <c r="J14" s="107"/>
      <c r="K14" s="107"/>
      <c r="L14" s="108"/>
      <c r="M14" s="182">
        <f>SUM(M11)</f>
        <v>0</v>
      </c>
      <c r="N14" s="167"/>
      <c r="O14" s="172">
        <f>SUM(O11)</f>
        <v>0.84335688987603785</v>
      </c>
      <c r="P14" s="167"/>
      <c r="Q14" s="172">
        <f>SUM(Q11)</f>
        <v>0.76020574104880267</v>
      </c>
      <c r="R14" s="167"/>
      <c r="S14" s="167"/>
      <c r="T14" s="168"/>
      <c r="U14" s="229">
        <f>SUM(U11)</f>
        <v>0</v>
      </c>
      <c r="V14" s="167"/>
      <c r="W14" s="172">
        <f>SUM(W11)</f>
        <v>0.72314941647584718</v>
      </c>
      <c r="X14" s="167"/>
      <c r="Y14" s="172">
        <f>SUM(Y11)</f>
        <v>0.75711545694886906</v>
      </c>
      <c r="Z14" s="167"/>
      <c r="AA14" s="167"/>
      <c r="AB14" s="168"/>
      <c r="AC14" s="229">
        <f>SUM(AC11)</f>
        <v>0</v>
      </c>
      <c r="AD14" s="167"/>
      <c r="AE14" s="172">
        <f>SUM(AE11)</f>
        <v>0.96380387865056116</v>
      </c>
      <c r="AF14" s="167"/>
      <c r="AG14" s="172">
        <f>SUM(AG11)</f>
        <v>0.88686168440666402</v>
      </c>
      <c r="AH14" s="167"/>
      <c r="AI14" s="167"/>
      <c r="AJ14" s="168"/>
      <c r="AK14" s="229">
        <f>SUM(AK11)</f>
        <v>0</v>
      </c>
      <c r="AL14" s="167"/>
      <c r="AM14" s="172">
        <f>SUM(AM11)</f>
        <v>0.84356441811250171</v>
      </c>
      <c r="AN14" s="167"/>
      <c r="AO14" s="172">
        <f>SUM(AO11)</f>
        <v>0.8832959703124631</v>
      </c>
      <c r="AP14" s="167"/>
      <c r="AQ14" s="167"/>
      <c r="AR14" s="168"/>
    </row>
    <row r="15" spans="1:44" ht="13.5" thickBot="1" x14ac:dyDescent="0.25">
      <c r="A15" s="74"/>
      <c r="B15" s="79"/>
      <c r="C15" s="79"/>
      <c r="D15" s="79"/>
      <c r="E15" s="230" t="s">
        <v>23</v>
      </c>
      <c r="F15" s="93"/>
      <c r="G15" s="93"/>
      <c r="H15" s="93"/>
      <c r="I15" s="93"/>
      <c r="J15" s="93"/>
      <c r="K15" s="93"/>
      <c r="L15" s="94"/>
      <c r="M15" s="171">
        <f>SUM(M12)</f>
        <v>101.38869155904399</v>
      </c>
      <c r="N15" s="164"/>
      <c r="O15" s="55">
        <f>SUM(O12)</f>
        <v>0.8399999737739563</v>
      </c>
      <c r="P15" s="164"/>
      <c r="Q15" s="55">
        <f>SUM(Q12)</f>
        <v>0.72000002861022949</v>
      </c>
      <c r="R15" s="164"/>
      <c r="S15" s="164"/>
      <c r="T15" s="165"/>
      <c r="U15" s="231">
        <f>SUM(U12)</f>
        <v>93.313895846016536</v>
      </c>
      <c r="V15" s="164"/>
      <c r="W15" s="55">
        <f>SUM(W12)</f>
        <v>0.72000002861022949</v>
      </c>
      <c r="X15" s="164"/>
      <c r="Y15" s="55">
        <f>SUM(Y12)</f>
        <v>0.72000002861022949</v>
      </c>
      <c r="Z15" s="164"/>
      <c r="AA15" s="164"/>
      <c r="AB15" s="165"/>
      <c r="AC15" s="231">
        <f>SUM(AC12)</f>
        <v>116.9012799983398</v>
      </c>
      <c r="AD15" s="164"/>
      <c r="AE15" s="55">
        <f>SUM(AE12)</f>
        <v>0.95999997854232788</v>
      </c>
      <c r="AF15" s="164"/>
      <c r="AG15" s="55">
        <f>SUM(AG12)</f>
        <v>0.8399999737739563</v>
      </c>
      <c r="AH15" s="164"/>
      <c r="AI15" s="164"/>
      <c r="AJ15" s="165"/>
      <c r="AK15" s="231">
        <f>SUM(AK12)</f>
        <v>108.86620409543403</v>
      </c>
      <c r="AL15" s="164"/>
      <c r="AM15" s="55">
        <f>SUM(AM12)</f>
        <v>0.8399999737739563</v>
      </c>
      <c r="AN15" s="164"/>
      <c r="AO15" s="55">
        <f>SUM(AO12)</f>
        <v>0.8399999737739563</v>
      </c>
      <c r="AP15" s="164"/>
      <c r="AQ15" s="164"/>
      <c r="AR15" s="165"/>
    </row>
    <row r="16" spans="1:44" ht="13.5" thickBot="1" x14ac:dyDescent="0.25">
      <c r="A16" s="102" t="s">
        <v>24</v>
      </c>
      <c r="B16" s="103"/>
      <c r="C16" s="103"/>
      <c r="D16" s="103"/>
      <c r="E16" s="103" t="s">
        <v>25</v>
      </c>
      <c r="F16" s="103"/>
      <c r="G16" s="103"/>
      <c r="H16" s="103"/>
      <c r="I16" s="297" t="s">
        <v>15</v>
      </c>
      <c r="J16" s="298"/>
      <c r="K16" s="298"/>
      <c r="L16" s="299"/>
      <c r="M16" s="300">
        <f>I11*(POWER(O12,2)+POWER(Q12,2))/POWER(B11,2)</f>
        <v>1.3569160070866638E-3</v>
      </c>
      <c r="N16" s="300"/>
      <c r="O16" s="300"/>
      <c r="P16" s="301" t="s">
        <v>26</v>
      </c>
      <c r="Q16" s="301"/>
      <c r="R16" s="302">
        <f>K11*(POWER(O12,2)+POWER(Q12,2))/(100*B11)</f>
        <v>2.0205712885608008E-2</v>
      </c>
      <c r="S16" s="302"/>
      <c r="T16" s="303"/>
      <c r="U16" s="304">
        <f>I11*(POWER(W12,2)+POWER(Y12,2))/POWER(B11,2)</f>
        <v>1.149387770622804E-3</v>
      </c>
      <c r="V16" s="300"/>
      <c r="W16" s="300"/>
      <c r="X16" s="301" t="s">
        <v>26</v>
      </c>
      <c r="Y16" s="301"/>
      <c r="Z16" s="302">
        <f>K11*(POWER(W12,2)+POWER(Y12,2))/(100*B11)</f>
        <v>1.7115428785674396E-2</v>
      </c>
      <c r="AA16" s="302"/>
      <c r="AB16" s="303"/>
      <c r="AC16" s="304">
        <f>I11*(POWER(AE12,2)+POWER(AG12,2))/POWER(B11,2)</f>
        <v>1.8039000132384117E-3</v>
      </c>
      <c r="AD16" s="300"/>
      <c r="AE16" s="300"/>
      <c r="AF16" s="301" t="s">
        <v>26</v>
      </c>
      <c r="AG16" s="301"/>
      <c r="AH16" s="302">
        <f>K11*(POWER(AE12,2)+POWER(AG12,2))/(100*B11)</f>
        <v>2.6861711079742532E-2</v>
      </c>
      <c r="AI16" s="302"/>
      <c r="AJ16" s="303"/>
      <c r="AK16" s="304">
        <f>I11*(POWER(AM12,2)+POWER(AO12,2))/POWER(B11,2)</f>
        <v>1.5644442435505236E-3</v>
      </c>
      <c r="AL16" s="300"/>
      <c r="AM16" s="300"/>
      <c r="AN16" s="301" t="s">
        <v>26</v>
      </c>
      <c r="AO16" s="301"/>
      <c r="AP16" s="302">
        <f>K11*(POWER(AM12,2)+POWER(AO12,2))/(100*B11)</f>
        <v>2.3295996985541616E-2</v>
      </c>
      <c r="AQ16" s="302"/>
      <c r="AR16" s="303"/>
    </row>
    <row r="17" spans="1:44" x14ac:dyDescent="0.2">
      <c r="A17" s="235" t="s">
        <v>87</v>
      </c>
      <c r="B17" s="115"/>
      <c r="C17" s="115"/>
      <c r="D17" s="115"/>
      <c r="E17" s="77" t="s">
        <v>28</v>
      </c>
      <c r="F17" s="77"/>
      <c r="G17" s="77"/>
      <c r="H17" s="77"/>
      <c r="I17" s="232" t="s">
        <v>15</v>
      </c>
      <c r="J17" s="150"/>
      <c r="K17" s="150"/>
      <c r="L17" s="233"/>
      <c r="M17" s="144">
        <f>SUM(O12:P12)+C11+M16</f>
        <v>0.84335688987603785</v>
      </c>
      <c r="N17" s="144"/>
      <c r="O17" s="144"/>
      <c r="P17" s="145" t="s">
        <v>26</v>
      </c>
      <c r="Q17" s="145"/>
      <c r="R17" s="137">
        <f>SUM(Q12:R12)+D11+R16</f>
        <v>0.76020574104880267</v>
      </c>
      <c r="S17" s="137"/>
      <c r="T17" s="142"/>
      <c r="U17" s="143">
        <f>SUM(W12:X12)+C11+U16</f>
        <v>0.72314941647584718</v>
      </c>
      <c r="V17" s="144"/>
      <c r="W17" s="144"/>
      <c r="X17" s="145" t="s">
        <v>26</v>
      </c>
      <c r="Y17" s="145"/>
      <c r="Z17" s="137">
        <f>SUM(Y12:Z12)+D11+Z16</f>
        <v>0.75711545694886906</v>
      </c>
      <c r="AA17" s="137"/>
      <c r="AB17" s="142"/>
      <c r="AC17" s="143">
        <f>SUM(AE12:AF12)+C11+AC16</f>
        <v>0.96380387865056116</v>
      </c>
      <c r="AD17" s="144"/>
      <c r="AE17" s="144"/>
      <c r="AF17" s="145" t="s">
        <v>26</v>
      </c>
      <c r="AG17" s="145"/>
      <c r="AH17" s="137">
        <f>SUM(AG12:AH12)+D11+AH16</f>
        <v>0.88686168440666402</v>
      </c>
      <c r="AI17" s="137"/>
      <c r="AJ17" s="142"/>
      <c r="AK17" s="143">
        <f>SUM(AM12:AN12)+C11+AK16</f>
        <v>0.84356441811250171</v>
      </c>
      <c r="AL17" s="144"/>
      <c r="AM17" s="144"/>
      <c r="AN17" s="145" t="s">
        <v>26</v>
      </c>
      <c r="AO17" s="145"/>
      <c r="AP17" s="137">
        <f>SUM(AO12:AP12)+D11+AP16</f>
        <v>0.8832959703124631</v>
      </c>
      <c r="AQ17" s="137"/>
      <c r="AR17" s="142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SUM(M17)</f>
        <v>0.84335688987603785</v>
      </c>
      <c r="N18" s="126"/>
      <c r="O18" s="126"/>
      <c r="P18" s="127" t="s">
        <v>26</v>
      </c>
      <c r="Q18" s="127"/>
      <c r="R18" s="112">
        <f>SUM(R17)</f>
        <v>0.76020574104880267</v>
      </c>
      <c r="S18" s="112"/>
      <c r="T18" s="113"/>
      <c r="U18" s="238">
        <f>SUM(U17)</f>
        <v>0.72314941647584718</v>
      </c>
      <c r="V18" s="126"/>
      <c r="W18" s="126"/>
      <c r="X18" s="127" t="s">
        <v>26</v>
      </c>
      <c r="Y18" s="127"/>
      <c r="Z18" s="112">
        <f>SUM(Z17)</f>
        <v>0.75711545694886906</v>
      </c>
      <c r="AA18" s="112"/>
      <c r="AB18" s="113"/>
      <c r="AC18" s="238">
        <f>SUM(AC17)</f>
        <v>0.96380387865056116</v>
      </c>
      <c r="AD18" s="126"/>
      <c r="AE18" s="126"/>
      <c r="AF18" s="127" t="s">
        <v>26</v>
      </c>
      <c r="AG18" s="127"/>
      <c r="AH18" s="112">
        <f>SUM(AH17)</f>
        <v>0.88686168440666402</v>
      </c>
      <c r="AI18" s="112"/>
      <c r="AJ18" s="113"/>
      <c r="AK18" s="238">
        <f>SUM(AK17)</f>
        <v>0.84356441811250171</v>
      </c>
      <c r="AL18" s="126"/>
      <c r="AM18" s="126"/>
      <c r="AN18" s="127" t="s">
        <v>26</v>
      </c>
      <c r="AO18" s="127"/>
      <c r="AP18" s="112">
        <f>SUM(AP17)</f>
        <v>0.8832959703124631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6</v>
      </c>
      <c r="B21" s="106"/>
      <c r="C21" s="106" t="s">
        <v>16</v>
      </c>
      <c r="D21" s="106"/>
      <c r="E21" s="107" t="s">
        <v>35</v>
      </c>
      <c r="F21" s="107"/>
      <c r="G21" s="107"/>
      <c r="H21" s="107"/>
      <c r="I21" s="107"/>
      <c r="J21" s="107"/>
      <c r="K21" s="107"/>
      <c r="L21" s="108"/>
      <c r="M21" s="241">
        <v>6.3000001907348633</v>
      </c>
      <c r="N21" s="110"/>
      <c r="O21" s="110"/>
      <c r="P21" s="110"/>
      <c r="Q21" s="110"/>
      <c r="R21" s="110"/>
      <c r="S21" s="110"/>
      <c r="T21" s="242"/>
      <c r="U21" s="241">
        <v>6.3000001907348633</v>
      </c>
      <c r="V21" s="110"/>
      <c r="W21" s="110"/>
      <c r="X21" s="110"/>
      <c r="Y21" s="110"/>
      <c r="Z21" s="110"/>
      <c r="AA21" s="110"/>
      <c r="AB21" s="242"/>
      <c r="AC21" s="241">
        <v>6.3000001907348633</v>
      </c>
      <c r="AD21" s="110"/>
      <c r="AE21" s="110"/>
      <c r="AF21" s="110"/>
      <c r="AG21" s="110"/>
      <c r="AH21" s="110"/>
      <c r="AI21" s="110"/>
      <c r="AJ21" s="242"/>
      <c r="AK21" s="241">
        <v>6.3000001907348633</v>
      </c>
      <c r="AL21" s="110"/>
      <c r="AM21" s="110"/>
      <c r="AN21" s="110"/>
      <c r="AO21" s="110"/>
      <c r="AP21" s="110"/>
      <c r="AQ21" s="110"/>
      <c r="AR21" s="242"/>
    </row>
    <row r="22" spans="1:44" ht="13.5" thickBot="1" x14ac:dyDescent="0.25">
      <c r="A22" s="91">
        <v>6</v>
      </c>
      <c r="B22" s="92"/>
      <c r="C22" s="92" t="s">
        <v>20</v>
      </c>
      <c r="D22" s="92"/>
      <c r="E22" s="93" t="s">
        <v>35</v>
      </c>
      <c r="F22" s="93"/>
      <c r="G22" s="93"/>
      <c r="H22" s="93"/>
      <c r="I22" s="93"/>
      <c r="J22" s="93"/>
      <c r="K22" s="93"/>
      <c r="L22" s="94"/>
      <c r="M22" s="82">
        <v>6.3000001907348633</v>
      </c>
      <c r="N22" s="83"/>
      <c r="O22" s="83"/>
      <c r="P22" s="83"/>
      <c r="Q22" s="83"/>
      <c r="R22" s="83"/>
      <c r="S22" s="83"/>
      <c r="T22" s="84"/>
      <c r="U22" s="82">
        <v>6.3000001907348633</v>
      </c>
      <c r="V22" s="83"/>
      <c r="W22" s="83"/>
      <c r="X22" s="83"/>
      <c r="Y22" s="83"/>
      <c r="Z22" s="83"/>
      <c r="AA22" s="83"/>
      <c r="AB22" s="84"/>
      <c r="AC22" s="82">
        <v>6.3000001907348633</v>
      </c>
      <c r="AD22" s="83"/>
      <c r="AE22" s="83"/>
      <c r="AF22" s="83"/>
      <c r="AG22" s="83"/>
      <c r="AH22" s="83"/>
      <c r="AI22" s="83"/>
      <c r="AJ22" s="84"/>
      <c r="AK22" s="82">
        <v>6.3000001907348633</v>
      </c>
      <c r="AL22" s="83"/>
      <c r="AM22" s="83"/>
      <c r="AN22" s="83"/>
      <c r="AO22" s="83"/>
      <c r="AP22" s="83"/>
      <c r="AQ22" s="83"/>
      <c r="AR22" s="84"/>
    </row>
    <row r="23" spans="1:44" ht="30" customHeight="1" thickBot="1" x14ac:dyDescent="0.25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ht="15" customHeight="1" x14ac:dyDescent="0.2">
      <c r="A24" s="86" t="s">
        <v>3</v>
      </c>
      <c r="B24" s="87"/>
      <c r="C24" s="87"/>
      <c r="D24" s="87"/>
      <c r="E24" s="87" t="s">
        <v>38</v>
      </c>
      <c r="F24" s="87"/>
      <c r="G24" s="87" t="s">
        <v>39</v>
      </c>
      <c r="H24" s="87"/>
      <c r="I24" s="87" t="s">
        <v>40</v>
      </c>
      <c r="J24" s="87"/>
      <c r="K24" s="87" t="s">
        <v>41</v>
      </c>
      <c r="L24" s="90"/>
      <c r="M24" s="227" t="s">
        <v>11</v>
      </c>
      <c r="N24" s="73"/>
      <c r="O24" s="76" t="s">
        <v>12</v>
      </c>
      <c r="P24" s="77"/>
      <c r="Q24" s="73"/>
      <c r="R24" s="76" t="s">
        <v>13</v>
      </c>
      <c r="S24" s="77"/>
      <c r="T24" s="245"/>
      <c r="U24" s="227" t="s">
        <v>11</v>
      </c>
      <c r="V24" s="73"/>
      <c r="W24" s="76" t="s">
        <v>12</v>
      </c>
      <c r="X24" s="77"/>
      <c r="Y24" s="73"/>
      <c r="Z24" s="76" t="s">
        <v>13</v>
      </c>
      <c r="AA24" s="77"/>
      <c r="AB24" s="245"/>
      <c r="AC24" s="227" t="s">
        <v>11</v>
      </c>
      <c r="AD24" s="73"/>
      <c r="AE24" s="76" t="s">
        <v>12</v>
      </c>
      <c r="AF24" s="77"/>
      <c r="AG24" s="73"/>
      <c r="AH24" s="76" t="s">
        <v>13</v>
      </c>
      <c r="AI24" s="77"/>
      <c r="AJ24" s="245"/>
      <c r="AK24" s="227" t="s">
        <v>11</v>
      </c>
      <c r="AL24" s="73"/>
      <c r="AM24" s="76" t="s">
        <v>12</v>
      </c>
      <c r="AN24" s="77"/>
      <c r="AO24" s="73"/>
      <c r="AP24" s="76" t="s">
        <v>13</v>
      </c>
      <c r="AQ24" s="77"/>
      <c r="AR24" s="245"/>
    </row>
    <row r="25" spans="1:44" ht="15.75" customHeight="1" thickBot="1" x14ac:dyDescent="0.25">
      <c r="A25" s="88"/>
      <c r="B25" s="89"/>
      <c r="C25" s="89"/>
      <c r="D25" s="89"/>
      <c r="E25" s="15" t="s">
        <v>42</v>
      </c>
      <c r="F25" s="15" t="s">
        <v>43</v>
      </c>
      <c r="G25" s="15" t="s">
        <v>42</v>
      </c>
      <c r="H25" s="15" t="s">
        <v>43</v>
      </c>
      <c r="I25" s="15" t="s">
        <v>42</v>
      </c>
      <c r="J25" s="15" t="s">
        <v>43</v>
      </c>
      <c r="K25" s="15" t="s">
        <v>42</v>
      </c>
      <c r="L25" s="16" t="s">
        <v>43</v>
      </c>
      <c r="M25" s="74"/>
      <c r="N25" s="75"/>
      <c r="O25" s="78"/>
      <c r="P25" s="79"/>
      <c r="Q25" s="75"/>
      <c r="R25" s="78"/>
      <c r="S25" s="79"/>
      <c r="T25" s="81"/>
      <c r="U25" s="74"/>
      <c r="V25" s="75"/>
      <c r="W25" s="78"/>
      <c r="X25" s="79"/>
      <c r="Y25" s="75"/>
      <c r="Z25" s="78"/>
      <c r="AA25" s="79"/>
      <c r="AB25" s="81"/>
      <c r="AC25" s="74"/>
      <c r="AD25" s="75"/>
      <c r="AE25" s="78"/>
      <c r="AF25" s="79"/>
      <c r="AG25" s="75"/>
      <c r="AH25" s="78"/>
      <c r="AI25" s="79"/>
      <c r="AJ25" s="81"/>
      <c r="AK25" s="74"/>
      <c r="AL25" s="75"/>
      <c r="AM25" s="78"/>
      <c r="AN25" s="79"/>
      <c r="AO25" s="75"/>
      <c r="AP25" s="78"/>
      <c r="AQ25" s="79"/>
      <c r="AR25" s="81"/>
    </row>
    <row r="26" spans="1:44" x14ac:dyDescent="0.2">
      <c r="A26" s="246" t="s">
        <v>53</v>
      </c>
      <c r="B26" s="58"/>
      <c r="C26" s="58"/>
      <c r="D26" s="58"/>
      <c r="E26" s="21"/>
      <c r="F26" s="21"/>
      <c r="G26" s="21"/>
      <c r="H26" s="21"/>
      <c r="I26" s="21"/>
      <c r="J26" s="21"/>
      <c r="K26" s="21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</row>
    <row r="27" spans="1:44" x14ac:dyDescent="0.2">
      <c r="A27" s="48" t="s">
        <v>54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47"/>
      <c r="M27" s="248">
        <f>M12</f>
        <v>101.38869155904399</v>
      </c>
      <c r="N27" s="54"/>
      <c r="O27" s="50">
        <f>O12</f>
        <v>0.8399999737739563</v>
      </c>
      <c r="P27" s="50"/>
      <c r="Q27" s="50"/>
      <c r="R27" s="50">
        <f>Q12</f>
        <v>0.72000002861022949</v>
      </c>
      <c r="S27" s="50"/>
      <c r="T27" s="52"/>
      <c r="U27" s="248">
        <f>U12</f>
        <v>93.313895846016536</v>
      </c>
      <c r="V27" s="54"/>
      <c r="W27" s="50">
        <f>W12</f>
        <v>0.72000002861022949</v>
      </c>
      <c r="X27" s="50"/>
      <c r="Y27" s="50"/>
      <c r="Z27" s="50">
        <f>Y12</f>
        <v>0.72000002861022949</v>
      </c>
      <c r="AA27" s="50"/>
      <c r="AB27" s="52"/>
      <c r="AC27" s="248">
        <f>AC12</f>
        <v>116.9012799983398</v>
      </c>
      <c r="AD27" s="54"/>
      <c r="AE27" s="50">
        <f>AE12</f>
        <v>0.95999997854232788</v>
      </c>
      <c r="AF27" s="50"/>
      <c r="AG27" s="50"/>
      <c r="AH27" s="50">
        <f>AG12</f>
        <v>0.8399999737739563</v>
      </c>
      <c r="AI27" s="50"/>
      <c r="AJ27" s="52"/>
      <c r="AK27" s="248">
        <f>AK12</f>
        <v>108.86620409543403</v>
      </c>
      <c r="AL27" s="54"/>
      <c r="AM27" s="50">
        <f>AM12</f>
        <v>0.8399999737739563</v>
      </c>
      <c r="AN27" s="50"/>
      <c r="AO27" s="50"/>
      <c r="AP27" s="50">
        <f>AO12</f>
        <v>0.8399999737739563</v>
      </c>
      <c r="AQ27" s="50"/>
      <c r="AR27" s="52"/>
    </row>
    <row r="28" spans="1:44" x14ac:dyDescent="0.2">
      <c r="A28" s="48" t="s">
        <v>212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47"/>
      <c r="M28" s="248" t="s">
        <v>59</v>
      </c>
      <c r="N28" s="54"/>
      <c r="O28" s="50">
        <v>0</v>
      </c>
      <c r="P28" s="50"/>
      <c r="Q28" s="50"/>
      <c r="R28" s="50">
        <v>0</v>
      </c>
      <c r="S28" s="50"/>
      <c r="T28" s="52"/>
      <c r="U28" s="248" t="s">
        <v>59</v>
      </c>
      <c r="V28" s="54"/>
      <c r="W28" s="50">
        <v>0</v>
      </c>
      <c r="X28" s="50"/>
      <c r="Y28" s="50"/>
      <c r="Z28" s="50">
        <v>0</v>
      </c>
      <c r="AA28" s="50"/>
      <c r="AB28" s="52"/>
      <c r="AC28" s="248" t="s">
        <v>59</v>
      </c>
      <c r="AD28" s="54"/>
      <c r="AE28" s="50">
        <v>0</v>
      </c>
      <c r="AF28" s="50"/>
      <c r="AG28" s="50"/>
      <c r="AH28" s="50">
        <v>0</v>
      </c>
      <c r="AI28" s="50"/>
      <c r="AJ28" s="52"/>
      <c r="AK28" s="248" t="s">
        <v>59</v>
      </c>
      <c r="AL28" s="54"/>
      <c r="AM28" s="50">
        <v>0</v>
      </c>
      <c r="AN28" s="50"/>
      <c r="AO28" s="50"/>
      <c r="AP28" s="50">
        <v>0</v>
      </c>
      <c r="AQ28" s="50"/>
      <c r="AR28" s="52"/>
    </row>
    <row r="29" spans="1:44" x14ac:dyDescent="0.2">
      <c r="A29" s="48" t="s">
        <v>425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48">
        <f>M6</f>
        <v>0</v>
      </c>
      <c r="N29" s="54"/>
      <c r="O29" s="50">
        <f>-O6</f>
        <v>0</v>
      </c>
      <c r="P29" s="50"/>
      <c r="Q29" s="50"/>
      <c r="R29" s="50">
        <f>-Q6</f>
        <v>0</v>
      </c>
      <c r="S29" s="50"/>
      <c r="T29" s="52"/>
      <c r="U29" s="248">
        <f>U6</f>
        <v>0</v>
      </c>
      <c r="V29" s="54"/>
      <c r="W29" s="50">
        <f>-W6</f>
        <v>0</v>
      </c>
      <c r="X29" s="50"/>
      <c r="Y29" s="50"/>
      <c r="Z29" s="50">
        <f>-Y6</f>
        <v>0</v>
      </c>
      <c r="AA29" s="50"/>
      <c r="AB29" s="52"/>
      <c r="AC29" s="248">
        <f>AC6</f>
        <v>0</v>
      </c>
      <c r="AD29" s="54"/>
      <c r="AE29" s="50">
        <f>-AE6</f>
        <v>0</v>
      </c>
      <c r="AF29" s="50"/>
      <c r="AG29" s="50"/>
      <c r="AH29" s="50">
        <f>-AG6</f>
        <v>0</v>
      </c>
      <c r="AI29" s="50"/>
      <c r="AJ29" s="52"/>
      <c r="AK29" s="248">
        <f>AK6</f>
        <v>0</v>
      </c>
      <c r="AL29" s="54"/>
      <c r="AM29" s="50">
        <f>-AM6</f>
        <v>0</v>
      </c>
      <c r="AN29" s="50"/>
      <c r="AO29" s="50"/>
      <c r="AP29" s="50">
        <f>-AO6</f>
        <v>0</v>
      </c>
      <c r="AQ29" s="50"/>
      <c r="AR29" s="52"/>
    </row>
    <row r="30" spans="1:44" x14ac:dyDescent="0.2">
      <c r="A30" s="48" t="s">
        <v>428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24">
        <f>IF(OR(M21=0,S12=0),0,ABS(1000*O30/(SQRT(3)*M21*S12)))</f>
        <v>1.4484099372264938</v>
      </c>
      <c r="N30" s="220"/>
      <c r="O30" s="221">
        <v>-1.2000000104308128E-2</v>
      </c>
      <c r="P30" s="221"/>
      <c r="Q30" s="221"/>
      <c r="R30" s="39">
        <f>-ABS(O30)*TAN(ACOS(S12))</f>
        <v>-1.0285715104974074E-2</v>
      </c>
      <c r="S30" s="39"/>
      <c r="T30" s="40"/>
      <c r="U30" s="224">
        <f>IF(OR(U21=0,AA12=0),0,ABS(1000*W30/(SQRT(3)*U21*AA12)))</f>
        <v>0</v>
      </c>
      <c r="V30" s="220"/>
      <c r="W30" s="221">
        <v>0</v>
      </c>
      <c r="X30" s="221"/>
      <c r="Y30" s="221"/>
      <c r="Z30" s="39">
        <f>-ABS(W30)*TAN(ACOS(AA12))</f>
        <v>0</v>
      </c>
      <c r="AA30" s="39"/>
      <c r="AB30" s="40"/>
      <c r="AC30" s="224">
        <f>IF(OR(AC21=0,AI12=0),0,ABS(1000*AE30/(SQRT(3)*AC21*AI12)))</f>
        <v>16.073926271953731</v>
      </c>
      <c r="AD30" s="220"/>
      <c r="AE30" s="221">
        <v>-0.13199999928474426</v>
      </c>
      <c r="AF30" s="221"/>
      <c r="AG30" s="221"/>
      <c r="AH30" s="39">
        <f>-ABS(AE30)*TAN(ACOS(AI12))</f>
        <v>-0.11549999834969633</v>
      </c>
      <c r="AI30" s="39"/>
      <c r="AJ30" s="40"/>
      <c r="AK30" s="224">
        <f>IF(OR(AK21=0,AQ12=0),0,ABS(1000*AM30/(SQRT(3)*AK21*AQ12)))</f>
        <v>3.1104630983057353</v>
      </c>
      <c r="AL30" s="220"/>
      <c r="AM30" s="221">
        <v>-2.4000000208616257E-2</v>
      </c>
      <c r="AN30" s="221"/>
      <c r="AO30" s="221"/>
      <c r="AP30" s="39">
        <f>-ABS(AM30)*TAN(ACOS(AQ12))</f>
        <v>-2.400000020861625E-2</v>
      </c>
      <c r="AQ30" s="39"/>
      <c r="AR30" s="40"/>
    </row>
    <row r="31" spans="1:44" x14ac:dyDescent="0.2">
      <c r="A31" s="48" t="s">
        <v>429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24">
        <f>IF(OR(M21=0,S12=0),0,ABS(1000*O31/(SQRT(3)*M21*S12)))</f>
        <v>5.7936397489059752</v>
      </c>
      <c r="N31" s="220"/>
      <c r="O31" s="221">
        <v>-4.8000000417232513E-2</v>
      </c>
      <c r="P31" s="221"/>
      <c r="Q31" s="221"/>
      <c r="R31" s="39">
        <f>-ABS(O31)*TAN(ACOS(S12))</f>
        <v>-4.1142860419896295E-2</v>
      </c>
      <c r="S31" s="39"/>
      <c r="T31" s="40"/>
      <c r="U31" s="224">
        <f>IF(OR(U21=0,AA12=0),0,ABS(1000*W31/(SQRT(3)*U21*AA12)))</f>
        <v>9.3313888121097932</v>
      </c>
      <c r="V31" s="220"/>
      <c r="W31" s="221">
        <v>-7.1999996900558472E-2</v>
      </c>
      <c r="X31" s="221"/>
      <c r="Y31" s="221"/>
      <c r="Z31" s="39">
        <f>-ABS(W31)*TAN(ACOS(AA12))</f>
        <v>-7.1999996900558444E-2</v>
      </c>
      <c r="AA31" s="39"/>
      <c r="AB31" s="40"/>
      <c r="AC31" s="224">
        <f>IF(OR(AC21=0,AI12=0),0,ABS(1000*AE31/(SQRT(3)*AC21*AI12)))</f>
        <v>10.228862090582069</v>
      </c>
      <c r="AD31" s="220"/>
      <c r="AE31" s="221">
        <v>-8.3999998867511749E-2</v>
      </c>
      <c r="AF31" s="221"/>
      <c r="AG31" s="221"/>
      <c r="AH31" s="39">
        <f>-ABS(AE31)*TAN(ACOS(AI12))</f>
        <v>-7.3499998357146948E-2</v>
      </c>
      <c r="AI31" s="39"/>
      <c r="AJ31" s="40"/>
      <c r="AK31" s="224">
        <f>IF(OR(AK21=0,AQ12=0),0,ABS(1000*AM31/(SQRT(3)*AK21*AQ12)))</f>
        <v>9.3313888121097932</v>
      </c>
      <c r="AL31" s="220"/>
      <c r="AM31" s="221">
        <v>-7.1999996900558472E-2</v>
      </c>
      <c r="AN31" s="221"/>
      <c r="AO31" s="221"/>
      <c r="AP31" s="39">
        <f>-ABS(AM31)*TAN(ACOS(AQ12))</f>
        <v>-7.1999996900558444E-2</v>
      </c>
      <c r="AQ31" s="39"/>
      <c r="AR31" s="40"/>
    </row>
    <row r="32" spans="1:44" x14ac:dyDescent="0.2">
      <c r="A32" s="48" t="s">
        <v>430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47"/>
      <c r="M32" s="224">
        <f>IF(OR(M21=0,S12=0),0,ABS(1000*O32/(SQRT(3)*M21*S12)))</f>
        <v>72.420499109552793</v>
      </c>
      <c r="N32" s="220"/>
      <c r="O32" s="221">
        <v>-0.60000002384185791</v>
      </c>
      <c r="P32" s="221"/>
      <c r="Q32" s="221"/>
      <c r="R32" s="39">
        <f>-ABS(O32)*TAN(ACOS(S12))</f>
        <v>-0.51428577121423458</v>
      </c>
      <c r="S32" s="39"/>
      <c r="T32" s="40"/>
      <c r="U32" s="224">
        <f>IF(OR(U21=0,AA12=0),0,ABS(1000*W32/(SQRT(3)*U21*AA12)))</f>
        <v>0</v>
      </c>
      <c r="V32" s="220"/>
      <c r="W32" s="221">
        <v>0</v>
      </c>
      <c r="X32" s="221"/>
      <c r="Y32" s="221"/>
      <c r="Z32" s="39">
        <f>-ABS(W32)*TAN(ACOS(AA12))</f>
        <v>0</v>
      </c>
      <c r="AA32" s="39"/>
      <c r="AB32" s="40"/>
      <c r="AC32" s="224">
        <f>IF(OR(AC21=0,AI12=0),0,ABS(1000*AE32/(SQRT(3)*AC21*AI12)))</f>
        <v>32.147852543907462</v>
      </c>
      <c r="AD32" s="220"/>
      <c r="AE32" s="221">
        <v>-0.26399999856948853</v>
      </c>
      <c r="AF32" s="221"/>
      <c r="AG32" s="221"/>
      <c r="AH32" s="39">
        <f>-ABS(AE32)*TAN(ACOS(AI12))</f>
        <v>-0.23099999669939267</v>
      </c>
      <c r="AI32" s="39"/>
      <c r="AJ32" s="40"/>
      <c r="AK32" s="224">
        <f>IF(OR(AK21=0,AQ12=0),0,ABS(1000*AM32/(SQRT(3)*AK21*AQ12)))</f>
        <v>65.319725547227861</v>
      </c>
      <c r="AL32" s="220"/>
      <c r="AM32" s="221">
        <v>-0.50400000810623169</v>
      </c>
      <c r="AN32" s="221"/>
      <c r="AO32" s="221"/>
      <c r="AP32" s="39">
        <f>-ABS(AM32)*TAN(ACOS(AQ12))</f>
        <v>-0.50400000810623147</v>
      </c>
      <c r="AQ32" s="39"/>
      <c r="AR32" s="40"/>
    </row>
    <row r="33" spans="1:44" ht="13.5" thickBot="1" x14ac:dyDescent="0.25">
      <c r="A33" s="68" t="s">
        <v>65</v>
      </c>
      <c r="B33" s="69"/>
      <c r="C33" s="69"/>
      <c r="D33" s="69"/>
      <c r="E33" s="70"/>
      <c r="F33" s="70"/>
      <c r="G33" s="70"/>
      <c r="H33" s="70"/>
      <c r="I33" s="70"/>
      <c r="J33" s="70"/>
      <c r="K33" s="70"/>
      <c r="L33" s="249"/>
      <c r="M33" s="231"/>
      <c r="N33" s="67"/>
      <c r="O33" s="55">
        <f>SUM(O27:Q32)</f>
        <v>0.17999994941055775</v>
      </c>
      <c r="P33" s="55"/>
      <c r="Q33" s="55"/>
      <c r="R33" s="55">
        <f>SUM(R27:T32)</f>
        <v>0.15428568187112446</v>
      </c>
      <c r="S33" s="55"/>
      <c r="T33" s="56"/>
      <c r="U33" s="231"/>
      <c r="V33" s="67"/>
      <c r="W33" s="55">
        <f>SUM(W27:Y32)</f>
        <v>0.64800003170967102</v>
      </c>
      <c r="X33" s="55"/>
      <c r="Y33" s="55"/>
      <c r="Z33" s="55">
        <f>SUM(Z27:AB32)</f>
        <v>0.64800003170967102</v>
      </c>
      <c r="AA33" s="55"/>
      <c r="AB33" s="56"/>
      <c r="AC33" s="231"/>
      <c r="AD33" s="67"/>
      <c r="AE33" s="55">
        <f>SUM(AE27:AG32)</f>
        <v>0.47999998182058334</v>
      </c>
      <c r="AF33" s="55"/>
      <c r="AG33" s="55"/>
      <c r="AH33" s="55">
        <f>SUM(AH27:AJ32)</f>
        <v>0.41999998036772035</v>
      </c>
      <c r="AI33" s="55"/>
      <c r="AJ33" s="56"/>
      <c r="AK33" s="231"/>
      <c r="AL33" s="67"/>
      <c r="AM33" s="55">
        <f>SUM(AM27:AO32)</f>
        <v>0.23999996855854988</v>
      </c>
      <c r="AN33" s="55"/>
      <c r="AO33" s="55"/>
      <c r="AP33" s="55">
        <f>SUM(AP27:AR32)</f>
        <v>0.2399999685585501</v>
      </c>
      <c r="AQ33" s="55"/>
      <c r="AR33" s="56"/>
    </row>
    <row r="34" spans="1:44" x14ac:dyDescent="0.2">
      <c r="A34" s="246" t="s">
        <v>66</v>
      </c>
      <c r="B34" s="58"/>
      <c r="C34" s="58"/>
      <c r="D34" s="58"/>
      <c r="E34" s="21"/>
      <c r="F34" s="21"/>
      <c r="G34" s="21"/>
      <c r="H34" s="21"/>
      <c r="I34" s="21"/>
      <c r="J34" s="21"/>
      <c r="K34" s="21"/>
      <c r="L34" s="59"/>
      <c r="M34" s="60"/>
      <c r="N34" s="61"/>
      <c r="O34" s="62"/>
      <c r="P34" s="62"/>
      <c r="Q34" s="62"/>
      <c r="R34" s="62"/>
      <c r="S34" s="62"/>
      <c r="T34" s="63"/>
      <c r="U34" s="60"/>
      <c r="V34" s="61"/>
      <c r="W34" s="62"/>
      <c r="X34" s="62"/>
      <c r="Y34" s="62"/>
      <c r="Z34" s="62"/>
      <c r="AA34" s="62"/>
      <c r="AB34" s="63"/>
      <c r="AC34" s="60"/>
      <c r="AD34" s="61"/>
      <c r="AE34" s="62"/>
      <c r="AF34" s="62"/>
      <c r="AG34" s="62"/>
      <c r="AH34" s="62"/>
      <c r="AI34" s="62"/>
      <c r="AJ34" s="63"/>
      <c r="AK34" s="60"/>
      <c r="AL34" s="61"/>
      <c r="AM34" s="62"/>
      <c r="AN34" s="62"/>
      <c r="AO34" s="62"/>
      <c r="AP34" s="62"/>
      <c r="AQ34" s="62"/>
      <c r="AR34" s="63"/>
    </row>
    <row r="35" spans="1:44" x14ac:dyDescent="0.2">
      <c r="A35" s="48" t="s">
        <v>305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48" t="s">
        <v>59</v>
      </c>
      <c r="N35" s="54"/>
      <c r="O35" s="50">
        <v>0</v>
      </c>
      <c r="P35" s="50"/>
      <c r="Q35" s="50"/>
      <c r="R35" s="50">
        <v>0</v>
      </c>
      <c r="S35" s="50"/>
      <c r="T35" s="52"/>
      <c r="U35" s="248" t="s">
        <v>59</v>
      </c>
      <c r="V35" s="54"/>
      <c r="W35" s="50">
        <v>0</v>
      </c>
      <c r="X35" s="50"/>
      <c r="Y35" s="50"/>
      <c r="Z35" s="50">
        <v>0</v>
      </c>
      <c r="AA35" s="50"/>
      <c r="AB35" s="52"/>
      <c r="AC35" s="248" t="s">
        <v>59</v>
      </c>
      <c r="AD35" s="54"/>
      <c r="AE35" s="50">
        <v>0</v>
      </c>
      <c r="AF35" s="50"/>
      <c r="AG35" s="50"/>
      <c r="AH35" s="50">
        <v>0</v>
      </c>
      <c r="AI35" s="50"/>
      <c r="AJ35" s="52"/>
      <c r="AK35" s="248" t="s">
        <v>59</v>
      </c>
      <c r="AL35" s="54"/>
      <c r="AM35" s="50">
        <v>0</v>
      </c>
      <c r="AN35" s="50"/>
      <c r="AO35" s="50"/>
      <c r="AP35" s="50">
        <v>0</v>
      </c>
      <c r="AQ35" s="50"/>
      <c r="AR35" s="52"/>
    </row>
    <row r="36" spans="1:44" x14ac:dyDescent="0.2">
      <c r="A36" s="48" t="s">
        <v>216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48" t="s">
        <v>59</v>
      </c>
      <c r="N36" s="54"/>
      <c r="O36" s="50">
        <v>0</v>
      </c>
      <c r="P36" s="50"/>
      <c r="Q36" s="50"/>
      <c r="R36" s="50">
        <v>0</v>
      </c>
      <c r="S36" s="50"/>
      <c r="T36" s="52"/>
      <c r="U36" s="248" t="s">
        <v>59</v>
      </c>
      <c r="V36" s="54"/>
      <c r="W36" s="50">
        <v>0</v>
      </c>
      <c r="X36" s="50"/>
      <c r="Y36" s="50"/>
      <c r="Z36" s="50">
        <v>0</v>
      </c>
      <c r="AA36" s="50"/>
      <c r="AB36" s="52"/>
      <c r="AC36" s="248" t="s">
        <v>59</v>
      </c>
      <c r="AD36" s="54"/>
      <c r="AE36" s="50">
        <v>0</v>
      </c>
      <c r="AF36" s="50"/>
      <c r="AG36" s="50"/>
      <c r="AH36" s="50">
        <v>0</v>
      </c>
      <c r="AI36" s="50"/>
      <c r="AJ36" s="52"/>
      <c r="AK36" s="248" t="s">
        <v>59</v>
      </c>
      <c r="AL36" s="54"/>
      <c r="AM36" s="50">
        <v>0</v>
      </c>
      <c r="AN36" s="50"/>
      <c r="AO36" s="50"/>
      <c r="AP36" s="50">
        <v>0</v>
      </c>
      <c r="AQ36" s="50"/>
      <c r="AR36" s="52"/>
    </row>
    <row r="37" spans="1:44" x14ac:dyDescent="0.2">
      <c r="A37" s="48" t="s">
        <v>426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48">
        <f>M7</f>
        <v>0</v>
      </c>
      <c r="N37" s="54"/>
      <c r="O37" s="50">
        <f>-O7</f>
        <v>0</v>
      </c>
      <c r="P37" s="50"/>
      <c r="Q37" s="50"/>
      <c r="R37" s="50">
        <f>-Q7</f>
        <v>0</v>
      </c>
      <c r="S37" s="50"/>
      <c r="T37" s="52"/>
      <c r="U37" s="248">
        <f>U7</f>
        <v>0</v>
      </c>
      <c r="V37" s="54"/>
      <c r="W37" s="50">
        <f>-W7</f>
        <v>0</v>
      </c>
      <c r="X37" s="50"/>
      <c r="Y37" s="50"/>
      <c r="Z37" s="50">
        <f>-Y7</f>
        <v>0</v>
      </c>
      <c r="AA37" s="50"/>
      <c r="AB37" s="52"/>
      <c r="AC37" s="248">
        <f>AC7</f>
        <v>0</v>
      </c>
      <c r="AD37" s="54"/>
      <c r="AE37" s="50">
        <f>-AE7</f>
        <v>0</v>
      </c>
      <c r="AF37" s="50"/>
      <c r="AG37" s="50"/>
      <c r="AH37" s="50">
        <f>-AG7</f>
        <v>0</v>
      </c>
      <c r="AI37" s="50"/>
      <c r="AJ37" s="52"/>
      <c r="AK37" s="248">
        <f>AK7</f>
        <v>0</v>
      </c>
      <c r="AL37" s="54"/>
      <c r="AM37" s="50">
        <f>-AM7</f>
        <v>0</v>
      </c>
      <c r="AN37" s="50"/>
      <c r="AO37" s="50"/>
      <c r="AP37" s="50">
        <f>-AO7</f>
        <v>0</v>
      </c>
      <c r="AQ37" s="50"/>
      <c r="AR37" s="52"/>
    </row>
    <row r="38" spans="1:44" x14ac:dyDescent="0.2">
      <c r="A38" s="48" t="s">
        <v>431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24">
        <f>IF(OR(M22=0,S12=0),0,ABS(1000*O38/(SQRT(3)*M22*S12)))</f>
        <v>1.4484099372264938</v>
      </c>
      <c r="N38" s="220"/>
      <c r="O38" s="221">
        <v>-1.2000000104308128E-2</v>
      </c>
      <c r="P38" s="221"/>
      <c r="Q38" s="221"/>
      <c r="R38" s="39">
        <f>-ABS(O38)*TAN(ACOS(S12))</f>
        <v>-1.0285715104974074E-2</v>
      </c>
      <c r="S38" s="39"/>
      <c r="T38" s="40"/>
      <c r="U38" s="224">
        <f>IF(OR(U22=0,AA12=0),0,ABS(1000*W38/(SQRT(3)*U22*AA12)))</f>
        <v>3.1104630983057353</v>
      </c>
      <c r="V38" s="220"/>
      <c r="W38" s="221">
        <v>-2.4000000208616257E-2</v>
      </c>
      <c r="X38" s="221"/>
      <c r="Y38" s="221"/>
      <c r="Z38" s="39">
        <f>-ABS(W38)*TAN(ACOS(AA12))</f>
        <v>-2.400000020861625E-2</v>
      </c>
      <c r="AA38" s="39"/>
      <c r="AB38" s="40"/>
      <c r="AC38" s="224">
        <f>IF(OR(AC22=0,AI12=0),0,ABS(1000*AE38/(SQRT(3)*AC22*AI12)))</f>
        <v>1.4612660453429156</v>
      </c>
      <c r="AD38" s="220"/>
      <c r="AE38" s="221">
        <v>-1.2000000104308128E-2</v>
      </c>
      <c r="AF38" s="221"/>
      <c r="AG38" s="221"/>
      <c r="AH38" s="39">
        <f>-ABS(AE38)*TAN(ACOS(AI12))</f>
        <v>-1.0499999998137348E-2</v>
      </c>
      <c r="AI38" s="39"/>
      <c r="AJ38" s="40"/>
      <c r="AK38" s="224">
        <f>IF(OR(AK22=0,AQ12=0),0,ABS(1000*AM38/(SQRT(3)*AK22*AQ12)))</f>
        <v>1.5552315491528677</v>
      </c>
      <c r="AL38" s="220"/>
      <c r="AM38" s="221">
        <v>-1.2000000104308128E-2</v>
      </c>
      <c r="AN38" s="221"/>
      <c r="AO38" s="221"/>
      <c r="AP38" s="39">
        <f>-ABS(AM38)*TAN(ACOS(AQ12))</f>
        <v>-1.2000000104308125E-2</v>
      </c>
      <c r="AQ38" s="39"/>
      <c r="AR38" s="40"/>
    </row>
    <row r="39" spans="1:44" x14ac:dyDescent="0.2">
      <c r="A39" s="48" t="s">
        <v>432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24">
        <f>IF(OR(M22=0,S12=0),0,ABS(1000*O39/(SQRT(3)*M22*S12)))</f>
        <v>17.380918347426686</v>
      </c>
      <c r="N39" s="220"/>
      <c r="O39" s="221">
        <v>-0.14399999380111694</v>
      </c>
      <c r="P39" s="221"/>
      <c r="Q39" s="221"/>
      <c r="R39" s="39">
        <f>-ABS(O39)*TAN(ACOS(S12))</f>
        <v>-0.12342857487347648</v>
      </c>
      <c r="S39" s="39"/>
      <c r="T39" s="40"/>
      <c r="U39" s="224">
        <f>IF(OR(U22=0,AA12=0),0,ABS(1000*W39/(SQRT(3)*U22*AA12)))</f>
        <v>18.662777624219586</v>
      </c>
      <c r="V39" s="220"/>
      <c r="W39" s="221">
        <v>-0.14399999380111694</v>
      </c>
      <c r="X39" s="221"/>
      <c r="Y39" s="221"/>
      <c r="Z39" s="39">
        <f>-ABS(W39)*TAN(ACOS(AA12))</f>
        <v>-0.14399999380111689</v>
      </c>
      <c r="AA39" s="39"/>
      <c r="AB39" s="40"/>
      <c r="AC39" s="224">
        <f>IF(OR(AC22=0,AI12=0),0,ABS(1000*AE39/(SQRT(3)*AC22*AI12)))</f>
        <v>17.535191636841628</v>
      </c>
      <c r="AD39" s="220"/>
      <c r="AE39" s="221">
        <v>-0.14399999380111694</v>
      </c>
      <c r="AF39" s="221"/>
      <c r="AG39" s="221"/>
      <c r="AH39" s="39">
        <f>-ABS(AE39)*TAN(ACOS(AI12))</f>
        <v>-0.12599999345839022</v>
      </c>
      <c r="AI39" s="39"/>
      <c r="AJ39" s="40"/>
      <c r="AK39" s="224">
        <f>IF(OR(AK22=0,AQ12=0),0,ABS(1000*AM39/(SQRT(3)*AK22*AQ12)))</f>
        <v>18.662777624219586</v>
      </c>
      <c r="AL39" s="220"/>
      <c r="AM39" s="221">
        <v>-0.14399999380111694</v>
      </c>
      <c r="AN39" s="221"/>
      <c r="AO39" s="221"/>
      <c r="AP39" s="39">
        <f>-ABS(AM39)*TAN(ACOS(AQ12))</f>
        <v>-0.14399999380111689</v>
      </c>
      <c r="AQ39" s="39"/>
      <c r="AR39" s="40"/>
    </row>
    <row r="40" spans="1:44" x14ac:dyDescent="0.2">
      <c r="A40" s="48" t="s">
        <v>433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24">
        <f>IF(OR(M22=0,S12=0),0,ABS(1000*O40/(SQRT(3)*M22*S12)))</f>
        <v>72.420499109552793</v>
      </c>
      <c r="N40" s="220"/>
      <c r="O40" s="221">
        <v>-0.60000002384185791</v>
      </c>
      <c r="P40" s="221"/>
      <c r="Q40" s="221"/>
      <c r="R40" s="39">
        <f>-ABS(O40)*TAN(ACOS(S12))</f>
        <v>-0.51428577121423458</v>
      </c>
      <c r="S40" s="39"/>
      <c r="T40" s="40"/>
      <c r="U40" s="224">
        <f>IF(OR(U22=0,AA12=0),0,ABS(1000*W40/(SQRT(3)*U22*AA12)))</f>
        <v>0</v>
      </c>
      <c r="V40" s="220"/>
      <c r="W40" s="221">
        <v>0</v>
      </c>
      <c r="X40" s="221"/>
      <c r="Y40" s="221"/>
      <c r="Z40" s="39">
        <f>-ABS(W40)*TAN(ACOS(AA12))</f>
        <v>0</v>
      </c>
      <c r="AA40" s="39"/>
      <c r="AB40" s="40"/>
      <c r="AC40" s="224">
        <f>IF(OR(AC22=0,AI12=0),0,ABS(1000*AE40/(SQRT(3)*AC22*AI12)))</f>
        <v>32.147852543907462</v>
      </c>
      <c r="AD40" s="220"/>
      <c r="AE40" s="221">
        <v>-0.26399999856948853</v>
      </c>
      <c r="AF40" s="221"/>
      <c r="AG40" s="221"/>
      <c r="AH40" s="39">
        <f>-ABS(AE40)*TAN(ACOS(AI12))</f>
        <v>-0.23099999669939267</v>
      </c>
      <c r="AI40" s="39"/>
      <c r="AJ40" s="40"/>
      <c r="AK40" s="224">
        <f>IF(OR(AK22=0,AQ12=0),0,ABS(1000*AM40/(SQRT(3)*AK22*AQ12)))</f>
        <v>65.319725547227861</v>
      </c>
      <c r="AL40" s="220"/>
      <c r="AM40" s="221">
        <v>-0.50400000810623169</v>
      </c>
      <c r="AN40" s="221"/>
      <c r="AO40" s="221"/>
      <c r="AP40" s="39">
        <f>-ABS(AM40)*TAN(ACOS(AQ12))</f>
        <v>-0.50400000810623147</v>
      </c>
      <c r="AQ40" s="39"/>
      <c r="AR40" s="40"/>
    </row>
    <row r="41" spans="1:44" x14ac:dyDescent="0.2">
      <c r="A41" s="48" t="s">
        <v>434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47"/>
      <c r="M41" s="224">
        <f>IF(OR(M22=0,S12=0),0,ABS(1000*O41/(SQRT(3)*M22*S12)))</f>
        <v>0</v>
      </c>
      <c r="N41" s="220"/>
      <c r="O41" s="221">
        <v>0</v>
      </c>
      <c r="P41" s="221"/>
      <c r="Q41" s="221"/>
      <c r="R41" s="39">
        <f>-ABS(O41)*TAN(ACOS(S12))</f>
        <v>0</v>
      </c>
      <c r="S41" s="39"/>
      <c r="T41" s="40"/>
      <c r="U41" s="224">
        <f>IF(OR(U22=0,AA12=0),0,ABS(1000*W41/(SQRT(3)*U22*AA12)))</f>
        <v>0</v>
      </c>
      <c r="V41" s="220"/>
      <c r="W41" s="221">
        <v>0</v>
      </c>
      <c r="X41" s="221"/>
      <c r="Y41" s="221"/>
      <c r="Z41" s="39">
        <f>-ABS(W41)*TAN(ACOS(AA12))</f>
        <v>0</v>
      </c>
      <c r="AA41" s="39"/>
      <c r="AB41" s="40"/>
      <c r="AC41" s="224">
        <f>IF(OR(AC22=0,AI12=0),0,ABS(1000*AE41/(SQRT(3)*AC22*AI12)))</f>
        <v>0</v>
      </c>
      <c r="AD41" s="220"/>
      <c r="AE41" s="221">
        <v>0</v>
      </c>
      <c r="AF41" s="221"/>
      <c r="AG41" s="221"/>
      <c r="AH41" s="39">
        <f>-ABS(AE41)*TAN(ACOS(AI12))</f>
        <v>0</v>
      </c>
      <c r="AI41" s="39"/>
      <c r="AJ41" s="40"/>
      <c r="AK41" s="224">
        <f>IF(OR(AK22=0,AQ12=0),0,ABS(1000*AM41/(SQRT(3)*AK22*AQ12)))</f>
        <v>0</v>
      </c>
      <c r="AL41" s="220"/>
      <c r="AM41" s="221">
        <v>0</v>
      </c>
      <c r="AN41" s="221"/>
      <c r="AO41" s="221"/>
      <c r="AP41" s="39">
        <f>-ABS(AM41)*TAN(ACOS(AQ12))</f>
        <v>0</v>
      </c>
      <c r="AQ41" s="39"/>
      <c r="AR41" s="40"/>
    </row>
    <row r="42" spans="1:44" ht="13.5" thickBot="1" x14ac:dyDescent="0.25">
      <c r="A42" s="250" t="s">
        <v>77</v>
      </c>
      <c r="B42" s="42"/>
      <c r="C42" s="42"/>
      <c r="D42" s="42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1">
        <f>SUM(O35:Q41)</f>
        <v>-0.75600001774728298</v>
      </c>
      <c r="P42" s="31"/>
      <c r="Q42" s="31"/>
      <c r="R42" s="31">
        <f>SUM(R35:T41)</f>
        <v>-0.64800006119268516</v>
      </c>
      <c r="S42" s="31"/>
      <c r="T42" s="32"/>
      <c r="U42" s="33"/>
      <c r="V42" s="34"/>
      <c r="W42" s="31">
        <f>SUM(W35:Y41)</f>
        <v>-0.1679999940097332</v>
      </c>
      <c r="X42" s="31"/>
      <c r="Y42" s="31"/>
      <c r="Z42" s="31">
        <f>SUM(Z35:AB41)</f>
        <v>-0.16799999400973314</v>
      </c>
      <c r="AA42" s="31"/>
      <c r="AB42" s="32"/>
      <c r="AC42" s="33"/>
      <c r="AD42" s="34"/>
      <c r="AE42" s="31">
        <f>SUM(AE35:AG41)</f>
        <v>-0.4199999924749136</v>
      </c>
      <c r="AF42" s="31"/>
      <c r="AG42" s="31"/>
      <c r="AH42" s="31">
        <f>SUM(AH35:AJ41)</f>
        <v>-0.36749999015592028</v>
      </c>
      <c r="AI42" s="31"/>
      <c r="AJ42" s="32"/>
      <c r="AK42" s="33"/>
      <c r="AL42" s="34"/>
      <c r="AM42" s="31">
        <f>SUM(AM35:AO41)</f>
        <v>-0.66000000201165676</v>
      </c>
      <c r="AN42" s="31"/>
      <c r="AO42" s="31"/>
      <c r="AP42" s="31">
        <f>SUM(AP35:AR41)</f>
        <v>-0.66000000201165654</v>
      </c>
      <c r="AQ42" s="31"/>
      <c r="AR42" s="32"/>
    </row>
    <row r="43" spans="1:44" ht="13.5" thickBot="1" x14ac:dyDescent="0.25">
      <c r="A43" s="251" t="s">
        <v>78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29"/>
      <c r="N43" s="30"/>
      <c r="O43" s="19">
        <f>SUM(O27:Q32)+SUM(O35:Q41)</f>
        <v>-0.57600006833672523</v>
      </c>
      <c r="P43" s="19"/>
      <c r="Q43" s="19"/>
      <c r="R43" s="19">
        <f>SUM(R27:T32)+SUM(R35:T41)</f>
        <v>-0.4937143793215607</v>
      </c>
      <c r="S43" s="19"/>
      <c r="T43" s="28"/>
      <c r="U43" s="29"/>
      <c r="V43" s="30"/>
      <c r="W43" s="19">
        <f>SUM(W27:Y32)+SUM(W35:Y41)</f>
        <v>0.48000003769993782</v>
      </c>
      <c r="X43" s="19"/>
      <c r="Y43" s="19"/>
      <c r="Z43" s="19">
        <f>SUM(Z27:AB32)+SUM(Z35:AB41)</f>
        <v>0.48000003769993788</v>
      </c>
      <c r="AA43" s="19"/>
      <c r="AB43" s="28"/>
      <c r="AC43" s="29"/>
      <c r="AD43" s="30"/>
      <c r="AE43" s="19">
        <f>SUM(AE27:AG32)+SUM(AE35:AG41)</f>
        <v>5.9999989345669746E-2</v>
      </c>
      <c r="AF43" s="19"/>
      <c r="AG43" s="19"/>
      <c r="AH43" s="19">
        <f>SUM(AH27:AJ32)+SUM(AH35:AJ41)</f>
        <v>5.2499990211800074E-2</v>
      </c>
      <c r="AI43" s="19"/>
      <c r="AJ43" s="28"/>
      <c r="AK43" s="29"/>
      <c r="AL43" s="30"/>
      <c r="AM43" s="19">
        <f>SUM(AM27:AO32)+SUM(AM35:AO41)</f>
        <v>-0.42000003345310688</v>
      </c>
      <c r="AN43" s="19"/>
      <c r="AO43" s="19"/>
      <c r="AP43" s="19">
        <f>SUM(AP27:AR32)+SUM(AP35:AR41)</f>
        <v>-0.42000003345310644</v>
      </c>
      <c r="AQ43" s="19"/>
      <c r="AR43" s="28"/>
    </row>
    <row r="44" spans="1:44" ht="13.5" thickBo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13.5" thickBot="1" x14ac:dyDescent="0.25">
      <c r="A45" s="22" t="s">
        <v>79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 t="s">
        <v>435</v>
      </c>
      <c r="N45" s="26"/>
      <c r="O45" s="26"/>
      <c r="P45" s="26"/>
      <c r="Q45" s="26"/>
      <c r="R45" s="26"/>
      <c r="S45" s="26"/>
      <c r="T45" s="27"/>
      <c r="U45" s="25" t="s">
        <v>435</v>
      </c>
      <c r="V45" s="26"/>
      <c r="W45" s="26"/>
      <c r="X45" s="26"/>
      <c r="Y45" s="26"/>
      <c r="Z45" s="26"/>
      <c r="AA45" s="26"/>
      <c r="AB45" s="27"/>
      <c r="AC45" s="25" t="s">
        <v>436</v>
      </c>
      <c r="AD45" s="26"/>
      <c r="AE45" s="26"/>
      <c r="AF45" s="26"/>
      <c r="AG45" s="26"/>
      <c r="AH45" s="26"/>
      <c r="AI45" s="26"/>
      <c r="AJ45" s="27"/>
      <c r="AK45" s="25" t="s">
        <v>436</v>
      </c>
      <c r="AL45" s="26"/>
      <c r="AM45" s="26"/>
      <c r="AN45" s="26"/>
      <c r="AO45" s="26"/>
      <c r="AP45" s="26"/>
      <c r="AQ45" s="26"/>
      <c r="AR45" s="27"/>
    </row>
    <row r="49" spans="4:29" x14ac:dyDescent="0.2">
      <c r="G49" s="2" t="s">
        <v>119</v>
      </c>
    </row>
    <row r="50" spans="4:29" x14ac:dyDescent="0.2">
      <c r="G50" s="2" t="s">
        <v>120</v>
      </c>
      <c r="AC50" s="2" t="s">
        <v>121</v>
      </c>
    </row>
    <row r="53" spans="4:29" x14ac:dyDescent="0.2">
      <c r="G53" s="2" t="s">
        <v>122</v>
      </c>
      <c r="AC53" s="2" t="s">
        <v>123</v>
      </c>
    </row>
    <row r="56" spans="4:29" x14ac:dyDescent="0.2">
      <c r="D56" s="2" t="s">
        <v>124</v>
      </c>
    </row>
    <row r="57" spans="4:29" x14ac:dyDescent="0.2">
      <c r="D57" s="2" t="s">
        <v>125</v>
      </c>
    </row>
    <row r="58" spans="4:29" x14ac:dyDescent="0.2">
      <c r="D58" s="2" t="s">
        <v>126</v>
      </c>
    </row>
  </sheetData>
  <mergeCells count="490">
    <mergeCell ref="AP43:AR43"/>
    <mergeCell ref="A44:AR44"/>
    <mergeCell ref="A45:L45"/>
    <mergeCell ref="M45:T45"/>
    <mergeCell ref="U45:AB45"/>
    <mergeCell ref="AC45:AJ45"/>
    <mergeCell ref="AK45:AR45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L43"/>
    <mergeCell ref="M43:N43"/>
    <mergeCell ref="O43:Q43"/>
    <mergeCell ref="R43:T43"/>
    <mergeCell ref="U43:V43"/>
    <mergeCell ref="W43:Y43"/>
    <mergeCell ref="AP41:AR41"/>
    <mergeCell ref="A42:L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M33:AO33"/>
    <mergeCell ref="AP33:AR33"/>
    <mergeCell ref="A34:D34"/>
    <mergeCell ref="E34:AR34"/>
    <mergeCell ref="A35:D35"/>
    <mergeCell ref="M35:N35"/>
    <mergeCell ref="O35:Q35"/>
    <mergeCell ref="R35:T35"/>
    <mergeCell ref="U35:V35"/>
    <mergeCell ref="W35:Y35"/>
    <mergeCell ref="W33:Y33"/>
    <mergeCell ref="Z33:AB33"/>
    <mergeCell ref="AC33:AD33"/>
    <mergeCell ref="AE33:AG33"/>
    <mergeCell ref="AH33:AJ33"/>
    <mergeCell ref="AK33:AL33"/>
    <mergeCell ref="AE32:AG32"/>
    <mergeCell ref="AH32:AJ32"/>
    <mergeCell ref="AK32:AL32"/>
    <mergeCell ref="AM32:AO32"/>
    <mergeCell ref="AP32:AR32"/>
    <mergeCell ref="A33:L33"/>
    <mergeCell ref="M33:N33"/>
    <mergeCell ref="O33:Q33"/>
    <mergeCell ref="R33:T33"/>
    <mergeCell ref="U33:V33"/>
    <mergeCell ref="AM31:AO31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W31:Y31"/>
    <mergeCell ref="Z31:AB31"/>
    <mergeCell ref="AC31:AD31"/>
    <mergeCell ref="AE31:AG31"/>
    <mergeCell ref="AH31:AJ31"/>
    <mergeCell ref="AK31:AL31"/>
    <mergeCell ref="AE30:AG30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AM29:AO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W29:Y29"/>
    <mergeCell ref="Z29:AB29"/>
    <mergeCell ref="AC29:AD29"/>
    <mergeCell ref="AE29:AG29"/>
    <mergeCell ref="AH29:AJ29"/>
    <mergeCell ref="AK29:AL29"/>
    <mergeCell ref="AE28:AG28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AM27:AO27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W27:Y27"/>
    <mergeCell ref="Z27:AB27"/>
    <mergeCell ref="AC27:AD27"/>
    <mergeCell ref="AE27:AG27"/>
    <mergeCell ref="AH27:AJ27"/>
    <mergeCell ref="AK27:AL27"/>
    <mergeCell ref="AK24:AL25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U24:V25"/>
    <mergeCell ref="W24:Y25"/>
    <mergeCell ref="Z24:AB25"/>
    <mergeCell ref="AC24:AD25"/>
    <mergeCell ref="AE24:AG25"/>
    <mergeCell ref="AH24:AJ25"/>
    <mergeCell ref="AK22:AR22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A22:B22"/>
    <mergeCell ref="C22:D22"/>
    <mergeCell ref="E22:L22"/>
    <mergeCell ref="M22:T22"/>
    <mergeCell ref="U22:AB22"/>
    <mergeCell ref="AC22:AJ22"/>
    <mergeCell ref="AK20:AR20"/>
    <mergeCell ref="A21:B21"/>
    <mergeCell ref="C21:D21"/>
    <mergeCell ref="E21:L21"/>
    <mergeCell ref="M21:T21"/>
    <mergeCell ref="U21:AB21"/>
    <mergeCell ref="AC21:AJ21"/>
    <mergeCell ref="AK21:AR21"/>
    <mergeCell ref="A20:B20"/>
    <mergeCell ref="C20:D20"/>
    <mergeCell ref="E20:L20"/>
    <mergeCell ref="M20:T20"/>
    <mergeCell ref="U20:AB20"/>
    <mergeCell ref="AC20:AJ20"/>
    <mergeCell ref="AF18:AG18"/>
    <mergeCell ref="AH18:AJ18"/>
    <mergeCell ref="AK18:AM18"/>
    <mergeCell ref="AN18:AO18"/>
    <mergeCell ref="AP18:AR18"/>
    <mergeCell ref="A19:AR19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X17:Y17"/>
    <mergeCell ref="Z17:AB17"/>
    <mergeCell ref="AC17:AE17"/>
    <mergeCell ref="AF17:AG17"/>
    <mergeCell ref="AH17:AJ17"/>
    <mergeCell ref="AK17:AM17"/>
    <mergeCell ref="AK16:AM16"/>
    <mergeCell ref="AN16:AO16"/>
    <mergeCell ref="AP16:AR16"/>
    <mergeCell ref="A17:D18"/>
    <mergeCell ref="E17:H18"/>
    <mergeCell ref="I17:L17"/>
    <mergeCell ref="M17:O17"/>
    <mergeCell ref="P17:Q17"/>
    <mergeCell ref="R17:T17"/>
    <mergeCell ref="U17:W17"/>
    <mergeCell ref="U16:W16"/>
    <mergeCell ref="X16:Y16"/>
    <mergeCell ref="Z16:AB16"/>
    <mergeCell ref="AC16:AE16"/>
    <mergeCell ref="AF16:AG16"/>
    <mergeCell ref="AH16:AJ16"/>
    <mergeCell ref="AK15:AL15"/>
    <mergeCell ref="AM15:AN15"/>
    <mergeCell ref="AO15:AP15"/>
    <mergeCell ref="AQ15:AR15"/>
    <mergeCell ref="A16:D16"/>
    <mergeCell ref="E16:H16"/>
    <mergeCell ref="I16:L16"/>
    <mergeCell ref="M16:O16"/>
    <mergeCell ref="P16:Q16"/>
    <mergeCell ref="R16:T16"/>
    <mergeCell ref="Y15:Z15"/>
    <mergeCell ref="AA15:AB15"/>
    <mergeCell ref="AC15:AD15"/>
    <mergeCell ref="AE15:AF15"/>
    <mergeCell ref="AG15:AH15"/>
    <mergeCell ref="AI15:AJ15"/>
    <mergeCell ref="AM14:AN14"/>
    <mergeCell ref="AO14:AP14"/>
    <mergeCell ref="AQ14:AR14"/>
    <mergeCell ref="E15:L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AK14:AL14"/>
    <mergeCell ref="AP13:AR13"/>
    <mergeCell ref="A14:D15"/>
    <mergeCell ref="E14:L14"/>
    <mergeCell ref="M14:N14"/>
    <mergeCell ref="O14:P14"/>
    <mergeCell ref="Q14:R14"/>
    <mergeCell ref="S14:T14"/>
    <mergeCell ref="U14:V14"/>
    <mergeCell ref="W14:X14"/>
    <mergeCell ref="Y14:Z14"/>
    <mergeCell ref="Z13:AB13"/>
    <mergeCell ref="AC13:AE13"/>
    <mergeCell ref="AF13:AG13"/>
    <mergeCell ref="AH13:AJ13"/>
    <mergeCell ref="AK13:AM13"/>
    <mergeCell ref="AN13:AO13"/>
    <mergeCell ref="AK12:AL12"/>
    <mergeCell ref="AM12:AN12"/>
    <mergeCell ref="AO12:AP12"/>
    <mergeCell ref="AQ12:AR12"/>
    <mergeCell ref="E13:L13"/>
    <mergeCell ref="M13:O13"/>
    <mergeCell ref="P13:Q13"/>
    <mergeCell ref="R13:T13"/>
    <mergeCell ref="U13:W13"/>
    <mergeCell ref="X13:Y13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I11:AJ11"/>
    <mergeCell ref="AK11:AL11"/>
    <mergeCell ref="AM11:AN11"/>
    <mergeCell ref="AO11:AP11"/>
    <mergeCell ref="AQ11:AR11"/>
    <mergeCell ref="A12:D13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AQ10:AR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8:AP8"/>
    <mergeCell ref="AQ8:AR8"/>
    <mergeCell ref="A9:AR9"/>
    <mergeCell ref="E10:F10"/>
    <mergeCell ref="G10:H10"/>
    <mergeCell ref="I10:J10"/>
    <mergeCell ref="K10:L10"/>
    <mergeCell ref="M10:N10"/>
    <mergeCell ref="O10:P10"/>
    <mergeCell ref="Q10:R10"/>
    <mergeCell ref="AC8:AD8"/>
    <mergeCell ref="AE8:AF8"/>
    <mergeCell ref="AG8:AH8"/>
    <mergeCell ref="AI8:AJ8"/>
    <mergeCell ref="AK8:AL8"/>
    <mergeCell ref="AM8:AN8"/>
    <mergeCell ref="AQ7:AR7"/>
    <mergeCell ref="A8:L8"/>
    <mergeCell ref="M8:N8"/>
    <mergeCell ref="O8:P8"/>
    <mergeCell ref="Q8:R8"/>
    <mergeCell ref="S8:T8"/>
    <mergeCell ref="U8:V8"/>
    <mergeCell ref="W8:X8"/>
    <mergeCell ref="Y8:Z8"/>
    <mergeCell ref="AA8:AB8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I6:AJ6"/>
    <mergeCell ref="AK6:AL6"/>
    <mergeCell ref="AM6:AN6"/>
    <mergeCell ref="AO6:AP6"/>
    <mergeCell ref="AQ6:AR6"/>
    <mergeCell ref="A7:D7"/>
    <mergeCell ref="E7:L7"/>
    <mergeCell ref="M7:N7"/>
    <mergeCell ref="O7:P7"/>
    <mergeCell ref="Q7:R7"/>
    <mergeCell ref="W6:X6"/>
    <mergeCell ref="Y6:Z6"/>
    <mergeCell ref="AA6:AB6"/>
    <mergeCell ref="AC6:AD6"/>
    <mergeCell ref="AE6:AF6"/>
    <mergeCell ref="AG6:AH6"/>
    <mergeCell ref="AM5:AN5"/>
    <mergeCell ref="AO5:AP5"/>
    <mergeCell ref="AQ5:AR5"/>
    <mergeCell ref="A6:D6"/>
    <mergeCell ref="E6:L6"/>
    <mergeCell ref="M6:N6"/>
    <mergeCell ref="O6:P6"/>
    <mergeCell ref="Q6:R6"/>
    <mergeCell ref="S6:T6"/>
    <mergeCell ref="U6:V6"/>
    <mergeCell ref="AA5:AB5"/>
    <mergeCell ref="AC5:AD5"/>
    <mergeCell ref="AE5:AF5"/>
    <mergeCell ref="AG5:AH5"/>
    <mergeCell ref="AI5:AJ5"/>
    <mergeCell ref="AK5:AL5"/>
    <mergeCell ref="A4:AR4"/>
    <mergeCell ref="A5:D5"/>
    <mergeCell ref="E5:L5"/>
    <mergeCell ref="M5:N5"/>
    <mergeCell ref="O5:P5"/>
    <mergeCell ref="Q5:R5"/>
    <mergeCell ref="S5:T5"/>
    <mergeCell ref="U5:V5"/>
    <mergeCell ref="W5:X5"/>
    <mergeCell ref="Y5:Z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workbookViewId="0">
      <pane ySplit="3" topLeftCell="A7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437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10</v>
      </c>
      <c r="C6" s="11">
        <v>1.3000000268220901E-2</v>
      </c>
      <c r="D6" s="12">
        <v>8.5000000894069672E-2</v>
      </c>
      <c r="E6" s="105">
        <v>110</v>
      </c>
      <c r="F6" s="106"/>
      <c r="G6" s="214" t="s">
        <v>82</v>
      </c>
      <c r="H6" s="214"/>
      <c r="I6" s="204">
        <v>6.3000001013278961E-2</v>
      </c>
      <c r="J6" s="204"/>
      <c r="K6" s="204">
        <v>10.5</v>
      </c>
      <c r="L6" s="215"/>
      <c r="M6" s="197"/>
      <c r="N6" s="188"/>
      <c r="O6" s="189">
        <f>M16</f>
        <v>3.61302972939081</v>
      </c>
      <c r="P6" s="189"/>
      <c r="Q6" s="189">
        <f>R16</f>
        <v>2.6925676841318364</v>
      </c>
      <c r="R6" s="189"/>
      <c r="S6" s="190">
        <f>IF(O6=0,0,COS(ATAN(Q6/O6)))</f>
        <v>0.80182898894018373</v>
      </c>
      <c r="T6" s="191"/>
      <c r="U6" s="217"/>
      <c r="V6" s="188"/>
      <c r="W6" s="189">
        <f>U16</f>
        <v>4.1051082752275958</v>
      </c>
      <c r="X6" s="189"/>
      <c r="Y6" s="189">
        <f>Z16</f>
        <v>2.3952116786960627</v>
      </c>
      <c r="Z6" s="189"/>
      <c r="AA6" s="190">
        <f>IF(W6=0,0,COS(ATAN(Y6/W6)))</f>
        <v>0.86372713989991834</v>
      </c>
      <c r="AB6" s="191"/>
      <c r="AC6" s="217"/>
      <c r="AD6" s="188"/>
      <c r="AE6" s="189">
        <f>AC16</f>
        <v>4.2511036287096058</v>
      </c>
      <c r="AF6" s="189"/>
      <c r="AG6" s="189">
        <f>AH16</f>
        <v>2.8439020298423059</v>
      </c>
      <c r="AH6" s="189"/>
      <c r="AI6" s="190">
        <f>IF(AE6=0,0,COS(ATAN(AG6/AE6)))</f>
        <v>0.83116191974566089</v>
      </c>
      <c r="AJ6" s="191"/>
      <c r="AK6" s="217"/>
      <c r="AL6" s="188"/>
      <c r="AM6" s="189">
        <f>AK16</f>
        <v>4.0312610689801538</v>
      </c>
      <c r="AN6" s="189"/>
      <c r="AO6" s="189">
        <f>AP16</f>
        <v>2.909860017877878</v>
      </c>
      <c r="AP6" s="189"/>
      <c r="AQ6" s="190">
        <f>IF(AM6=0,0,COS(ATAN(AO6/AM6)))</f>
        <v>0.81083255225101225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6.3000001013278961E-2</v>
      </c>
      <c r="J7" s="193"/>
      <c r="K7" s="193">
        <f>K6</f>
        <v>10.5</v>
      </c>
      <c r="L7" s="218"/>
      <c r="M7" s="195">
        <v>390</v>
      </c>
      <c r="N7" s="47"/>
      <c r="O7" s="39">
        <f>SQRT(3)*M21*M7*S7/1000</f>
        <v>3.5882549983422924</v>
      </c>
      <c r="P7" s="39"/>
      <c r="Q7" s="39">
        <f>SQRT(3)*M21*M7*SIN(ACOS(S7))/1000</f>
        <v>2.4113221733891952</v>
      </c>
      <c r="R7" s="39"/>
      <c r="S7" s="183">
        <v>0.82999998331069946</v>
      </c>
      <c r="T7" s="184"/>
      <c r="U7" s="253">
        <v>420</v>
      </c>
      <c r="V7" s="47"/>
      <c r="W7" s="39">
        <f>SQRT(3)*U21*U7*AA7/1000</f>
        <v>4.0788757867053089</v>
      </c>
      <c r="X7" s="39"/>
      <c r="Y7" s="39">
        <f>SQRT(3)*U21*U7*SIN(ACOS(AA7))/1000</f>
        <v>2.0896702104480425</v>
      </c>
      <c r="Z7" s="39"/>
      <c r="AA7" s="183">
        <v>0.88999998569488525</v>
      </c>
      <c r="AB7" s="184"/>
      <c r="AC7" s="253">
        <v>450</v>
      </c>
      <c r="AD7" s="47"/>
      <c r="AE7" s="39">
        <f>SQRT(3)*AC21*AC7*AI7/1000</f>
        <v>4.2229132720272791</v>
      </c>
      <c r="AF7" s="39"/>
      <c r="AG7" s="39">
        <f>SQRT(3)*AC21*AC7*SIN(ACOS(AI7))/1000</f>
        <v>2.505729426118446</v>
      </c>
      <c r="AH7" s="39"/>
      <c r="AI7" s="183">
        <v>0.86000001430511475</v>
      </c>
      <c r="AJ7" s="184"/>
      <c r="AK7" s="253">
        <v>430</v>
      </c>
      <c r="AL7" s="47"/>
      <c r="AM7" s="39">
        <f>SQRT(3)*AK21*AK7*AQ7/1000</f>
        <v>4.0039471454951228</v>
      </c>
      <c r="AN7" s="39"/>
      <c r="AO7" s="39">
        <f>SQRT(3)*AK21*AK7*SIN(ACOS(AQ7))/1000</f>
        <v>2.5862946338740063</v>
      </c>
      <c r="AP7" s="39"/>
      <c r="AQ7" s="183">
        <v>0.8399999737739563</v>
      </c>
      <c r="AR7" s="184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8</v>
      </c>
      <c r="N8" s="178"/>
      <c r="O8" s="178"/>
      <c r="P8" s="162" t="s">
        <v>18</v>
      </c>
      <c r="Q8" s="162"/>
      <c r="R8" s="175"/>
      <c r="S8" s="175"/>
      <c r="T8" s="179"/>
      <c r="U8" s="225">
        <v>8</v>
      </c>
      <c r="V8" s="178"/>
      <c r="W8" s="178"/>
      <c r="X8" s="162" t="s">
        <v>18</v>
      </c>
      <c r="Y8" s="162"/>
      <c r="Z8" s="175"/>
      <c r="AA8" s="175"/>
      <c r="AB8" s="179"/>
      <c r="AC8" s="225">
        <v>8</v>
      </c>
      <c r="AD8" s="178"/>
      <c r="AE8" s="178"/>
      <c r="AF8" s="162" t="s">
        <v>18</v>
      </c>
      <c r="AG8" s="162"/>
      <c r="AH8" s="175"/>
      <c r="AI8" s="175"/>
      <c r="AJ8" s="179"/>
      <c r="AK8" s="225">
        <v>8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10</v>
      </c>
      <c r="C9" s="11">
        <v>1.3000000268220901E-2</v>
      </c>
      <c r="D9" s="12">
        <v>8.9000001549720764E-2</v>
      </c>
      <c r="E9" s="105">
        <v>110</v>
      </c>
      <c r="F9" s="106"/>
      <c r="G9" s="214" t="s">
        <v>82</v>
      </c>
      <c r="H9" s="214"/>
      <c r="I9" s="204">
        <v>6.1999998986721039E-2</v>
      </c>
      <c r="J9" s="204"/>
      <c r="K9" s="204">
        <v>11.100000381469727</v>
      </c>
      <c r="L9" s="215"/>
      <c r="M9" s="197"/>
      <c r="N9" s="188"/>
      <c r="O9" s="189">
        <f>M17</f>
        <v>1.0679112969222218</v>
      </c>
      <c r="P9" s="189"/>
      <c r="Q9" s="189">
        <f>R17</f>
        <v>0.95468766208606304</v>
      </c>
      <c r="R9" s="189"/>
      <c r="S9" s="190">
        <f>IF(O9=0,0,COS(ATAN(Q9/O9)))</f>
        <v>0.74552290879289862</v>
      </c>
      <c r="T9" s="191"/>
      <c r="U9" s="217"/>
      <c r="V9" s="188"/>
      <c r="W9" s="189">
        <f>U17</f>
        <v>2.838160142409671</v>
      </c>
      <c r="X9" s="189"/>
      <c r="Y9" s="189">
        <f>Z17</f>
        <v>2.1869408913416022</v>
      </c>
      <c r="Z9" s="189"/>
      <c r="AA9" s="190">
        <f>IF(W9=0,0,COS(ATAN(Y9/W9)))</f>
        <v>0.79211916438377261</v>
      </c>
      <c r="AB9" s="191"/>
      <c r="AC9" s="217"/>
      <c r="AD9" s="188"/>
      <c r="AE9" s="189">
        <f>AC17</f>
        <v>2.997557790826384</v>
      </c>
      <c r="AF9" s="189"/>
      <c r="AG9" s="189">
        <f>AH17</f>
        <v>2.1512023768673525</v>
      </c>
      <c r="AH9" s="189"/>
      <c r="AI9" s="190">
        <f>IF(AE9=0,0,COS(ATAN(AG9/AE9)))</f>
        <v>0.81243804730118119</v>
      </c>
      <c r="AJ9" s="191"/>
      <c r="AK9" s="217"/>
      <c r="AL9" s="188"/>
      <c r="AM9" s="189">
        <f>AK17</f>
        <v>2.9895763836213858</v>
      </c>
      <c r="AN9" s="189"/>
      <c r="AO9" s="189">
        <f>AP17</f>
        <v>2.4678175835635177</v>
      </c>
      <c r="AP9" s="189"/>
      <c r="AQ9" s="190">
        <f>IF(AM9=0,0,COS(ATAN(AO9/AM9)))</f>
        <v>0.77119380450534913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6.1999998986721039E-2</v>
      </c>
      <c r="J10" s="193"/>
      <c r="K10" s="193">
        <f>K9</f>
        <v>11.100000381469727</v>
      </c>
      <c r="L10" s="218"/>
      <c r="M10" s="195">
        <v>120</v>
      </c>
      <c r="N10" s="47"/>
      <c r="O10" s="39">
        <f>SQRT(3)*M22*M10*S10/1000</f>
        <v>1.0537796726724953</v>
      </c>
      <c r="P10" s="39"/>
      <c r="Q10" s="39">
        <f>SQRT(3)*M22*M10*SIN(ACOS(S10))/1000</f>
        <v>0.84542793984008369</v>
      </c>
      <c r="R10" s="39"/>
      <c r="S10" s="183">
        <v>0.77999997138977051</v>
      </c>
      <c r="T10" s="184"/>
      <c r="U10" s="253">
        <v>320</v>
      </c>
      <c r="V10" s="47"/>
      <c r="W10" s="39">
        <f>SQRT(3)*U22*U10*AA10/1000</f>
        <v>2.8178387065515746</v>
      </c>
      <c r="X10" s="39"/>
      <c r="Y10" s="39">
        <f>SQRT(3)*U22*U10*SIN(ACOS(AA10))/1000</f>
        <v>1.9668635685520379</v>
      </c>
      <c r="Z10" s="39"/>
      <c r="AA10" s="183">
        <v>0.81999999284744263</v>
      </c>
      <c r="AB10" s="184"/>
      <c r="AC10" s="253">
        <v>330</v>
      </c>
      <c r="AD10" s="47"/>
      <c r="AE10" s="39">
        <f>SQRT(3)*AC22*AC10*AI10/1000</f>
        <v>2.976771615404477</v>
      </c>
      <c r="AF10" s="39"/>
      <c r="AG10" s="39">
        <f>SQRT(3)*AC22*AC10*SIN(ACOS(AI10))/1000</f>
        <v>1.9228047163037745</v>
      </c>
      <c r="AH10" s="39"/>
      <c r="AI10" s="183">
        <v>0.8399999737739563</v>
      </c>
      <c r="AJ10" s="184"/>
      <c r="AK10" s="253">
        <v>340</v>
      </c>
      <c r="AL10" s="47"/>
      <c r="AM10" s="39">
        <f>SQRT(3)*AK22*AK10*AQ10/1000</f>
        <v>2.9680423979358985</v>
      </c>
      <c r="AN10" s="39"/>
      <c r="AO10" s="39">
        <f>SQRT(3)*AK22*AK10*SIN(ACOS(AQ10))/1000</f>
        <v>2.2260317063117609</v>
      </c>
      <c r="AP10" s="39"/>
      <c r="AQ10" s="183">
        <v>0.80000001192092896</v>
      </c>
      <c r="AR10" s="184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8</v>
      </c>
      <c r="N11" s="178"/>
      <c r="O11" s="178"/>
      <c r="P11" s="162" t="s">
        <v>18</v>
      </c>
      <c r="Q11" s="162"/>
      <c r="R11" s="175"/>
      <c r="S11" s="175"/>
      <c r="T11" s="179"/>
      <c r="U11" s="225">
        <v>8</v>
      </c>
      <c r="V11" s="178"/>
      <c r="W11" s="178"/>
      <c r="X11" s="162" t="s">
        <v>18</v>
      </c>
      <c r="Y11" s="162"/>
      <c r="Z11" s="175"/>
      <c r="AA11" s="175"/>
      <c r="AB11" s="179"/>
      <c r="AC11" s="225">
        <v>8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8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85</v>
      </c>
      <c r="F12" s="107"/>
      <c r="G12" s="107"/>
      <c r="H12" s="107"/>
      <c r="I12" s="107"/>
      <c r="J12" s="107"/>
      <c r="K12" s="107"/>
      <c r="L12" s="108"/>
      <c r="M12" s="182">
        <f>SUM(M6,M9)</f>
        <v>0</v>
      </c>
      <c r="N12" s="167"/>
      <c r="O12" s="172">
        <f>SUM(O6,O9)</f>
        <v>4.6809410263130315</v>
      </c>
      <c r="P12" s="167"/>
      <c r="Q12" s="172">
        <f>SUM(Q6,Q9)</f>
        <v>3.6472553462178996</v>
      </c>
      <c r="R12" s="167"/>
      <c r="S12" s="167"/>
      <c r="T12" s="168"/>
      <c r="U12" s="229">
        <f>SUM(U6,U9)</f>
        <v>0</v>
      </c>
      <c r="V12" s="167"/>
      <c r="W12" s="172">
        <f>SUM(W6,W9)</f>
        <v>6.9432684176372668</v>
      </c>
      <c r="X12" s="167"/>
      <c r="Y12" s="172">
        <f>SUM(Y6,Y9)</f>
        <v>4.5821525700376649</v>
      </c>
      <c r="Z12" s="167"/>
      <c r="AA12" s="167"/>
      <c r="AB12" s="168"/>
      <c r="AC12" s="229">
        <f>SUM(AC6,AC9)</f>
        <v>0</v>
      </c>
      <c r="AD12" s="167"/>
      <c r="AE12" s="172">
        <f>SUM(AE6,AE9)</f>
        <v>7.2486614195359902</v>
      </c>
      <c r="AF12" s="167"/>
      <c r="AG12" s="172">
        <f>SUM(AG6,AG9)</f>
        <v>4.9951044067096584</v>
      </c>
      <c r="AH12" s="167"/>
      <c r="AI12" s="167"/>
      <c r="AJ12" s="168"/>
      <c r="AK12" s="229">
        <f>SUM(AK6,AK9)</f>
        <v>0</v>
      </c>
      <c r="AL12" s="167"/>
      <c r="AM12" s="172">
        <f>SUM(AM6,AM9)</f>
        <v>7.0208374526015396</v>
      </c>
      <c r="AN12" s="167"/>
      <c r="AO12" s="172">
        <f>SUM(AO6,AO9)</f>
        <v>5.3776776014413956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510</v>
      </c>
      <c r="N13" s="164"/>
      <c r="O13" s="55">
        <f>SUM(O7,O10)</f>
        <v>4.6420346710147875</v>
      </c>
      <c r="P13" s="164"/>
      <c r="Q13" s="55">
        <f>SUM(Q7,Q10)</f>
        <v>3.2567501132292787</v>
      </c>
      <c r="R13" s="164"/>
      <c r="S13" s="164"/>
      <c r="T13" s="165"/>
      <c r="U13" s="231">
        <f>SUM(U7,U10)</f>
        <v>740</v>
      </c>
      <c r="V13" s="164"/>
      <c r="W13" s="55">
        <f>SUM(W7,W10)</f>
        <v>6.8967144932568836</v>
      </c>
      <c r="X13" s="164"/>
      <c r="Y13" s="55">
        <f>SUM(Y7,Y10)</f>
        <v>4.0565337790000804</v>
      </c>
      <c r="Z13" s="164"/>
      <c r="AA13" s="164"/>
      <c r="AB13" s="165"/>
      <c r="AC13" s="231">
        <f>SUM(AC7,AC10)</f>
        <v>780</v>
      </c>
      <c r="AD13" s="164"/>
      <c r="AE13" s="55">
        <f>SUM(AE7,AE10)</f>
        <v>7.1996848874317561</v>
      </c>
      <c r="AF13" s="164"/>
      <c r="AG13" s="55">
        <f>SUM(AG7,AG10)</f>
        <v>4.4285341424222207</v>
      </c>
      <c r="AH13" s="164"/>
      <c r="AI13" s="164"/>
      <c r="AJ13" s="165"/>
      <c r="AK13" s="231">
        <f>SUM(AK7,AK10)</f>
        <v>770</v>
      </c>
      <c r="AL13" s="164"/>
      <c r="AM13" s="55">
        <f>SUM(AM7,AM10)</f>
        <v>6.9719895434310217</v>
      </c>
      <c r="AN13" s="164"/>
      <c r="AO13" s="55">
        <f>SUM(AO7,AO10)</f>
        <v>4.8123263401857672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1.1774730780296637E-2</v>
      </c>
      <c r="N14" s="159"/>
      <c r="O14" s="159"/>
      <c r="P14" s="155" t="s">
        <v>26</v>
      </c>
      <c r="Q14" s="155"/>
      <c r="R14" s="156">
        <f>K6*(POWER(O7,2)+POWER(Q7,2))/(100*B6)</f>
        <v>0.19624550984857178</v>
      </c>
      <c r="S14" s="156"/>
      <c r="T14" s="157"/>
      <c r="U14" s="158">
        <f>I6*(POWER(W7,2)+POWER(Y7,2))/POWER(B6,2)</f>
        <v>1.3232488254065635E-2</v>
      </c>
      <c r="V14" s="159"/>
      <c r="W14" s="159"/>
      <c r="X14" s="155" t="s">
        <v>26</v>
      </c>
      <c r="Y14" s="155"/>
      <c r="Z14" s="156">
        <f>K6*(POWER(W7,2)+POWER(Y7,2))/(100*B6)</f>
        <v>0.22054146735395061</v>
      </c>
      <c r="AA14" s="156"/>
      <c r="AB14" s="157"/>
      <c r="AC14" s="158">
        <f>I6*(POWER(AE7,2)+POWER(AG7,2))/POWER(B6,2)</f>
        <v>1.5190356414105956E-2</v>
      </c>
      <c r="AD14" s="159"/>
      <c r="AE14" s="159"/>
      <c r="AF14" s="155" t="s">
        <v>26</v>
      </c>
      <c r="AG14" s="155"/>
      <c r="AH14" s="156">
        <f>K6*(POWER(AE7,2)+POWER(AG7,2))/(100*B6)</f>
        <v>0.25317260282979021</v>
      </c>
      <c r="AI14" s="156"/>
      <c r="AJ14" s="157"/>
      <c r="AK14" s="158">
        <f>I6*(POWER(AM7,2)+POWER(AO7,2))/POWER(B6,2)</f>
        <v>1.4313923216810307E-2</v>
      </c>
      <c r="AL14" s="159"/>
      <c r="AM14" s="159"/>
      <c r="AN14" s="155" t="s">
        <v>26</v>
      </c>
      <c r="AO14" s="155"/>
      <c r="AP14" s="156">
        <f>K6*(POWER(AM7,2)+POWER(AO7,2))/(100*B6)</f>
        <v>0.23856538310980221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1.131623981505632E-3</v>
      </c>
      <c r="N15" s="154"/>
      <c r="O15" s="154"/>
      <c r="P15" s="146" t="s">
        <v>26</v>
      </c>
      <c r="Q15" s="146"/>
      <c r="R15" s="147">
        <f>K9*(POWER(O10,2)+POWER(Q10,2))/(100*B9)</f>
        <v>2.0259720696258535E-2</v>
      </c>
      <c r="S15" s="147"/>
      <c r="T15" s="148"/>
      <c r="U15" s="234">
        <f>I9*(POWER(W10,2)+POWER(Y10,2))/POWER(B9,2)</f>
        <v>7.3214355898755011E-3</v>
      </c>
      <c r="V15" s="154"/>
      <c r="W15" s="154"/>
      <c r="X15" s="146" t="s">
        <v>26</v>
      </c>
      <c r="Y15" s="146"/>
      <c r="Z15" s="147">
        <f>K9*(POWER(W10,2)+POWER(Y10,2))/(100*B9)</f>
        <v>0.13107732123984356</v>
      </c>
      <c r="AA15" s="147"/>
      <c r="AB15" s="148"/>
      <c r="AC15" s="234">
        <f>I9*(POWER(AE10,2)+POWER(AG10,2))/POWER(B9,2)</f>
        <v>7.7861751536859565E-3</v>
      </c>
      <c r="AD15" s="154"/>
      <c r="AE15" s="154"/>
      <c r="AF15" s="146" t="s">
        <v>26</v>
      </c>
      <c r="AG15" s="146"/>
      <c r="AH15" s="147">
        <f>K9*(POWER(AE10,2)+POWER(AG10,2))/(100*B9)</f>
        <v>0.13939765901385706</v>
      </c>
      <c r="AI15" s="147"/>
      <c r="AJ15" s="148"/>
      <c r="AK15" s="234">
        <f>I9*(POWER(AM10,2)+POWER(AO10,2))/POWER(B9,2)</f>
        <v>8.5339854172664948E-3</v>
      </c>
      <c r="AL15" s="154"/>
      <c r="AM15" s="154"/>
      <c r="AN15" s="146" t="s">
        <v>26</v>
      </c>
      <c r="AO15" s="146"/>
      <c r="AP15" s="147">
        <f>K9*(POWER(AM10,2)+POWER(AO10,2))/(100*B9)</f>
        <v>0.15278587570203597</v>
      </c>
      <c r="AQ15" s="147"/>
      <c r="AR15" s="148"/>
    </row>
    <row r="16" spans="1:44" x14ac:dyDescent="0.2">
      <c r="A16" s="235" t="s">
        <v>87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3.61302972939081</v>
      </c>
      <c r="N16" s="144"/>
      <c r="O16" s="144"/>
      <c r="P16" s="145" t="s">
        <v>26</v>
      </c>
      <c r="Q16" s="145"/>
      <c r="R16" s="137">
        <f>SUM(Q7:R7)+D6+R14</f>
        <v>2.6925676841318364</v>
      </c>
      <c r="S16" s="137"/>
      <c r="T16" s="142"/>
      <c r="U16" s="143">
        <f>SUM(W7:X7)+C6+U14</f>
        <v>4.1051082752275958</v>
      </c>
      <c r="V16" s="144"/>
      <c r="W16" s="144"/>
      <c r="X16" s="145" t="s">
        <v>26</v>
      </c>
      <c r="Y16" s="145"/>
      <c r="Z16" s="137">
        <f>SUM(Y7:Z7)+D6+Z14</f>
        <v>2.3952116786960627</v>
      </c>
      <c r="AA16" s="137"/>
      <c r="AB16" s="142"/>
      <c r="AC16" s="143">
        <f>SUM(AE7:AF7)+C6+AC14</f>
        <v>4.2511036287096058</v>
      </c>
      <c r="AD16" s="144"/>
      <c r="AE16" s="144"/>
      <c r="AF16" s="145" t="s">
        <v>26</v>
      </c>
      <c r="AG16" s="145"/>
      <c r="AH16" s="137">
        <f>SUM(AG7:AH7)+D6+AH14</f>
        <v>2.8439020298423059</v>
      </c>
      <c r="AI16" s="137"/>
      <c r="AJ16" s="142"/>
      <c r="AK16" s="143">
        <f>SUM(AM7:AN7)+C6+AK14</f>
        <v>4.0312610689801538</v>
      </c>
      <c r="AL16" s="144"/>
      <c r="AM16" s="144"/>
      <c r="AN16" s="145" t="s">
        <v>26</v>
      </c>
      <c r="AO16" s="145"/>
      <c r="AP16" s="137">
        <f>SUM(AO7:AP7)+D6+AP14</f>
        <v>2.909860017877878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1.0679112969222218</v>
      </c>
      <c r="N17" s="131"/>
      <c r="O17" s="131"/>
      <c r="P17" s="132" t="s">
        <v>26</v>
      </c>
      <c r="Q17" s="132"/>
      <c r="R17" s="128">
        <f>SUM(Q10:R10)+D9+R15</f>
        <v>0.95468766208606304</v>
      </c>
      <c r="S17" s="128"/>
      <c r="T17" s="129"/>
      <c r="U17" s="130">
        <f>SUM(W10:X10)+C9+U15</f>
        <v>2.838160142409671</v>
      </c>
      <c r="V17" s="131"/>
      <c r="W17" s="131"/>
      <c r="X17" s="132" t="s">
        <v>26</v>
      </c>
      <c r="Y17" s="132"/>
      <c r="Z17" s="128">
        <f>SUM(Y10:Z10)+D9+Z15</f>
        <v>2.1869408913416022</v>
      </c>
      <c r="AA17" s="128"/>
      <c r="AB17" s="129"/>
      <c r="AC17" s="130">
        <f>SUM(AE10:AF10)+C9+AC15</f>
        <v>2.997557790826384</v>
      </c>
      <c r="AD17" s="131"/>
      <c r="AE17" s="131"/>
      <c r="AF17" s="132" t="s">
        <v>26</v>
      </c>
      <c r="AG17" s="132"/>
      <c r="AH17" s="128">
        <f>SUM(AG10:AH10)+D9+AH15</f>
        <v>2.1512023768673525</v>
      </c>
      <c r="AI17" s="128"/>
      <c r="AJ17" s="129"/>
      <c r="AK17" s="130">
        <f>SUM(AM10:AN10)+C9+AK15</f>
        <v>2.9895763836213858</v>
      </c>
      <c r="AL17" s="131"/>
      <c r="AM17" s="131"/>
      <c r="AN17" s="132" t="s">
        <v>26</v>
      </c>
      <c r="AO17" s="132"/>
      <c r="AP17" s="128">
        <f>SUM(AO10:AP10)+D9+AP15</f>
        <v>2.4678175835635177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4.6809410263130315</v>
      </c>
      <c r="N18" s="126"/>
      <c r="O18" s="126"/>
      <c r="P18" s="127" t="s">
        <v>26</v>
      </c>
      <c r="Q18" s="127"/>
      <c r="R18" s="112">
        <f>SUM(R16,R17)</f>
        <v>3.6472553462178996</v>
      </c>
      <c r="S18" s="112"/>
      <c r="T18" s="113"/>
      <c r="U18" s="238">
        <f>SUM(U16,U17)</f>
        <v>6.9432684176372668</v>
      </c>
      <c r="V18" s="126"/>
      <c r="W18" s="126"/>
      <c r="X18" s="127" t="s">
        <v>26</v>
      </c>
      <c r="Y18" s="127"/>
      <c r="Z18" s="112">
        <f>SUM(Z16,Z17)</f>
        <v>4.5821525700376649</v>
      </c>
      <c r="AA18" s="112"/>
      <c r="AB18" s="113"/>
      <c r="AC18" s="238">
        <f>SUM(AC16,AC17)</f>
        <v>7.2486614195359902</v>
      </c>
      <c r="AD18" s="126"/>
      <c r="AE18" s="126"/>
      <c r="AF18" s="127" t="s">
        <v>26</v>
      </c>
      <c r="AG18" s="127"/>
      <c r="AH18" s="112">
        <f>SUM(AH16,AH17)</f>
        <v>4.9951044067096584</v>
      </c>
      <c r="AI18" s="112"/>
      <c r="AJ18" s="113"/>
      <c r="AK18" s="238">
        <f>SUM(AK16,AK17)</f>
        <v>7.0208374526015396</v>
      </c>
      <c r="AL18" s="126"/>
      <c r="AM18" s="126"/>
      <c r="AN18" s="127" t="s">
        <v>26</v>
      </c>
      <c r="AO18" s="127"/>
      <c r="AP18" s="112">
        <f>SUM(AP16,AP17)</f>
        <v>5.3776776014413956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6</v>
      </c>
      <c r="B21" s="106"/>
      <c r="C21" s="106" t="s">
        <v>16</v>
      </c>
      <c r="D21" s="106"/>
      <c r="E21" s="107" t="s">
        <v>35</v>
      </c>
      <c r="F21" s="107"/>
      <c r="G21" s="107"/>
      <c r="H21" s="107"/>
      <c r="I21" s="107"/>
      <c r="J21" s="107"/>
      <c r="K21" s="107"/>
      <c r="L21" s="108"/>
      <c r="M21" s="241">
        <v>6.4000000953674316</v>
      </c>
      <c r="N21" s="110"/>
      <c r="O21" s="110"/>
      <c r="P21" s="110"/>
      <c r="Q21" s="110"/>
      <c r="R21" s="110"/>
      <c r="S21" s="110"/>
      <c r="T21" s="242"/>
      <c r="U21" s="241">
        <v>6.3000001907348633</v>
      </c>
      <c r="V21" s="110"/>
      <c r="W21" s="110"/>
      <c r="X21" s="110"/>
      <c r="Y21" s="110"/>
      <c r="Z21" s="110"/>
      <c r="AA21" s="110"/>
      <c r="AB21" s="242"/>
      <c r="AC21" s="241">
        <v>6.3000001907348633</v>
      </c>
      <c r="AD21" s="110"/>
      <c r="AE21" s="110"/>
      <c r="AF21" s="110"/>
      <c r="AG21" s="110"/>
      <c r="AH21" s="110"/>
      <c r="AI21" s="110"/>
      <c r="AJ21" s="242"/>
      <c r="AK21" s="241">
        <v>6.4000000953674316</v>
      </c>
      <c r="AL21" s="110"/>
      <c r="AM21" s="110"/>
      <c r="AN21" s="110"/>
      <c r="AO21" s="110"/>
      <c r="AP21" s="110"/>
      <c r="AQ21" s="110"/>
      <c r="AR21" s="242"/>
    </row>
    <row r="22" spans="1:44" ht="13.5" thickBot="1" x14ac:dyDescent="0.25">
      <c r="A22" s="91">
        <v>6</v>
      </c>
      <c r="B22" s="92"/>
      <c r="C22" s="92" t="s">
        <v>20</v>
      </c>
      <c r="D22" s="92"/>
      <c r="E22" s="93" t="s">
        <v>36</v>
      </c>
      <c r="F22" s="93"/>
      <c r="G22" s="93"/>
      <c r="H22" s="93"/>
      <c r="I22" s="93"/>
      <c r="J22" s="93"/>
      <c r="K22" s="93"/>
      <c r="L22" s="94"/>
      <c r="M22" s="82">
        <v>6.5</v>
      </c>
      <c r="N22" s="83"/>
      <c r="O22" s="83"/>
      <c r="P22" s="83"/>
      <c r="Q22" s="83"/>
      <c r="R22" s="83"/>
      <c r="S22" s="83"/>
      <c r="T22" s="84"/>
      <c r="U22" s="82">
        <v>6.1999998092651367</v>
      </c>
      <c r="V22" s="83"/>
      <c r="W22" s="83"/>
      <c r="X22" s="83"/>
      <c r="Y22" s="83"/>
      <c r="Z22" s="83"/>
      <c r="AA22" s="83"/>
      <c r="AB22" s="84"/>
      <c r="AC22" s="82">
        <v>6.1999998092651367</v>
      </c>
      <c r="AD22" s="83"/>
      <c r="AE22" s="83"/>
      <c r="AF22" s="83"/>
      <c r="AG22" s="83"/>
      <c r="AH22" s="83"/>
      <c r="AI22" s="83"/>
      <c r="AJ22" s="84"/>
      <c r="AK22" s="82">
        <v>6.3000001907348633</v>
      </c>
      <c r="AL22" s="83"/>
      <c r="AM22" s="83"/>
      <c r="AN22" s="83"/>
      <c r="AO22" s="83"/>
      <c r="AP22" s="83"/>
      <c r="AQ22" s="83"/>
      <c r="AR22" s="84"/>
    </row>
    <row r="23" spans="1:44" ht="30" customHeight="1" thickBot="1" x14ac:dyDescent="0.25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ht="15" customHeight="1" x14ac:dyDescent="0.2">
      <c r="A24" s="86" t="s">
        <v>3</v>
      </c>
      <c r="B24" s="87"/>
      <c r="C24" s="87"/>
      <c r="D24" s="87"/>
      <c r="E24" s="87" t="s">
        <v>38</v>
      </c>
      <c r="F24" s="87"/>
      <c r="G24" s="87" t="s">
        <v>39</v>
      </c>
      <c r="H24" s="87"/>
      <c r="I24" s="87" t="s">
        <v>40</v>
      </c>
      <c r="J24" s="87"/>
      <c r="K24" s="87" t="s">
        <v>41</v>
      </c>
      <c r="L24" s="90"/>
      <c r="M24" s="227" t="s">
        <v>11</v>
      </c>
      <c r="N24" s="73"/>
      <c r="O24" s="76" t="s">
        <v>12</v>
      </c>
      <c r="P24" s="77"/>
      <c r="Q24" s="73"/>
      <c r="R24" s="76" t="s">
        <v>13</v>
      </c>
      <c r="S24" s="77"/>
      <c r="T24" s="245"/>
      <c r="U24" s="227" t="s">
        <v>11</v>
      </c>
      <c r="V24" s="73"/>
      <c r="W24" s="76" t="s">
        <v>12</v>
      </c>
      <c r="X24" s="77"/>
      <c r="Y24" s="73"/>
      <c r="Z24" s="76" t="s">
        <v>13</v>
      </c>
      <c r="AA24" s="77"/>
      <c r="AB24" s="245"/>
      <c r="AC24" s="227" t="s">
        <v>11</v>
      </c>
      <c r="AD24" s="73"/>
      <c r="AE24" s="76" t="s">
        <v>12</v>
      </c>
      <c r="AF24" s="77"/>
      <c r="AG24" s="73"/>
      <c r="AH24" s="76" t="s">
        <v>13</v>
      </c>
      <c r="AI24" s="77"/>
      <c r="AJ24" s="245"/>
      <c r="AK24" s="227" t="s">
        <v>11</v>
      </c>
      <c r="AL24" s="73"/>
      <c r="AM24" s="76" t="s">
        <v>12</v>
      </c>
      <c r="AN24" s="77"/>
      <c r="AO24" s="73"/>
      <c r="AP24" s="76" t="s">
        <v>13</v>
      </c>
      <c r="AQ24" s="77"/>
      <c r="AR24" s="245"/>
    </row>
    <row r="25" spans="1:44" ht="15.75" customHeight="1" thickBot="1" x14ac:dyDescent="0.25">
      <c r="A25" s="88"/>
      <c r="B25" s="89"/>
      <c r="C25" s="89"/>
      <c r="D25" s="89"/>
      <c r="E25" s="15" t="s">
        <v>42</v>
      </c>
      <c r="F25" s="15" t="s">
        <v>43</v>
      </c>
      <c r="G25" s="15" t="s">
        <v>42</v>
      </c>
      <c r="H25" s="15" t="s">
        <v>43</v>
      </c>
      <c r="I25" s="15" t="s">
        <v>42</v>
      </c>
      <c r="J25" s="15" t="s">
        <v>43</v>
      </c>
      <c r="K25" s="15" t="s">
        <v>42</v>
      </c>
      <c r="L25" s="16" t="s">
        <v>43</v>
      </c>
      <c r="M25" s="74"/>
      <c r="N25" s="75"/>
      <c r="O25" s="78"/>
      <c r="P25" s="79"/>
      <c r="Q25" s="75"/>
      <c r="R25" s="78"/>
      <c r="S25" s="79"/>
      <c r="T25" s="81"/>
      <c r="U25" s="74"/>
      <c r="V25" s="75"/>
      <c r="W25" s="78"/>
      <c r="X25" s="79"/>
      <c r="Y25" s="75"/>
      <c r="Z25" s="78"/>
      <c r="AA25" s="79"/>
      <c r="AB25" s="81"/>
      <c r="AC25" s="74"/>
      <c r="AD25" s="75"/>
      <c r="AE25" s="78"/>
      <c r="AF25" s="79"/>
      <c r="AG25" s="75"/>
      <c r="AH25" s="78"/>
      <c r="AI25" s="79"/>
      <c r="AJ25" s="81"/>
      <c r="AK25" s="74"/>
      <c r="AL25" s="75"/>
      <c r="AM25" s="78"/>
      <c r="AN25" s="79"/>
      <c r="AO25" s="75"/>
      <c r="AP25" s="78"/>
      <c r="AQ25" s="79"/>
      <c r="AR25" s="81"/>
    </row>
    <row r="26" spans="1:44" x14ac:dyDescent="0.2">
      <c r="A26" s="246" t="s">
        <v>53</v>
      </c>
      <c r="B26" s="58"/>
      <c r="C26" s="58"/>
      <c r="D26" s="58"/>
      <c r="E26" s="21"/>
      <c r="F26" s="21"/>
      <c r="G26" s="21"/>
      <c r="H26" s="21"/>
      <c r="I26" s="21"/>
      <c r="J26" s="21"/>
      <c r="K26" s="21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</row>
    <row r="27" spans="1:44" x14ac:dyDescent="0.2">
      <c r="A27" s="48" t="s">
        <v>54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47"/>
      <c r="M27" s="248">
        <f>M7</f>
        <v>390</v>
      </c>
      <c r="N27" s="54"/>
      <c r="O27" s="50">
        <f>O7</f>
        <v>3.5882549983422924</v>
      </c>
      <c r="P27" s="50"/>
      <c r="Q27" s="50"/>
      <c r="R27" s="50">
        <f>Q7</f>
        <v>2.4113221733891952</v>
      </c>
      <c r="S27" s="50"/>
      <c r="T27" s="52"/>
      <c r="U27" s="248">
        <f>U7</f>
        <v>420</v>
      </c>
      <c r="V27" s="54"/>
      <c r="W27" s="50">
        <f>W7</f>
        <v>4.0788757867053089</v>
      </c>
      <c r="X27" s="50"/>
      <c r="Y27" s="50"/>
      <c r="Z27" s="50">
        <f>Y7</f>
        <v>2.0896702104480425</v>
      </c>
      <c r="AA27" s="50"/>
      <c r="AB27" s="52"/>
      <c r="AC27" s="248">
        <f>AC7</f>
        <v>450</v>
      </c>
      <c r="AD27" s="54"/>
      <c r="AE27" s="50">
        <f>AE7</f>
        <v>4.2229132720272791</v>
      </c>
      <c r="AF27" s="50"/>
      <c r="AG27" s="50"/>
      <c r="AH27" s="50">
        <f>AG7</f>
        <v>2.505729426118446</v>
      </c>
      <c r="AI27" s="50"/>
      <c r="AJ27" s="52"/>
      <c r="AK27" s="248">
        <f>AK7</f>
        <v>430</v>
      </c>
      <c r="AL27" s="54"/>
      <c r="AM27" s="50">
        <f>AM7</f>
        <v>4.0039471454951228</v>
      </c>
      <c r="AN27" s="50"/>
      <c r="AO27" s="50"/>
      <c r="AP27" s="50">
        <f>AO7</f>
        <v>2.5862946338740063</v>
      </c>
      <c r="AQ27" s="50"/>
      <c r="AR27" s="52"/>
    </row>
    <row r="28" spans="1:44" x14ac:dyDescent="0.2">
      <c r="A28" s="48" t="s">
        <v>438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47"/>
      <c r="M28" s="253">
        <v>5</v>
      </c>
      <c r="N28" s="47"/>
      <c r="O28" s="39">
        <f>-SQRT(3)*M21*M28*S7/1000</f>
        <v>-4.600326920951657E-2</v>
      </c>
      <c r="P28" s="39"/>
      <c r="Q28" s="39"/>
      <c r="R28" s="39">
        <f>-SQRT(3)*M21*M28*SIN(ACOS(S7))/1000</f>
        <v>-3.0914386838323014E-2</v>
      </c>
      <c r="S28" s="39"/>
      <c r="T28" s="40"/>
      <c r="U28" s="253">
        <v>5</v>
      </c>
      <c r="V28" s="47"/>
      <c r="W28" s="39">
        <f>-SQRT(3)*U21*U28*AA7/1000</f>
        <v>-4.8558045079825106E-2</v>
      </c>
      <c r="X28" s="39"/>
      <c r="Y28" s="39"/>
      <c r="Z28" s="39">
        <f>-SQRT(3)*U21*U28*SIN(ACOS(AA7))/1000</f>
        <v>-2.4877026314857643E-2</v>
      </c>
      <c r="AA28" s="39"/>
      <c r="AB28" s="40"/>
      <c r="AC28" s="253">
        <v>5</v>
      </c>
      <c r="AD28" s="47"/>
      <c r="AE28" s="39">
        <f>-SQRT(3)*AC21*AC28*AI7/1000</f>
        <v>-4.6921258578080889E-2</v>
      </c>
      <c r="AF28" s="39"/>
      <c r="AG28" s="39"/>
      <c r="AH28" s="39">
        <f>-SQRT(3)*AC21*AC28*SIN(ACOS(AI7))/1000</f>
        <v>-2.7841438067982737E-2</v>
      </c>
      <c r="AI28" s="39"/>
      <c r="AJ28" s="40"/>
      <c r="AK28" s="253">
        <v>5</v>
      </c>
      <c r="AL28" s="47"/>
      <c r="AM28" s="39">
        <f>-SQRT(3)*AK21*AK28*AQ7/1000</f>
        <v>-4.6557524947617709E-2</v>
      </c>
      <c r="AN28" s="39"/>
      <c r="AO28" s="39"/>
      <c r="AP28" s="39">
        <f>-SQRT(3)*AK21*AK28*SIN(ACOS(AQ7))/1000</f>
        <v>-3.0073193417139609E-2</v>
      </c>
      <c r="AQ28" s="39"/>
      <c r="AR28" s="40"/>
    </row>
    <row r="29" spans="1:44" x14ac:dyDescent="0.2">
      <c r="A29" s="48" t="s">
        <v>439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53">
        <v>5</v>
      </c>
      <c r="N29" s="47"/>
      <c r="O29" s="39">
        <f>-SQRT(3)*M21*M29*S7/1000</f>
        <v>-4.600326920951657E-2</v>
      </c>
      <c r="P29" s="39"/>
      <c r="Q29" s="39"/>
      <c r="R29" s="39">
        <f>-SQRT(3)*M21*M29*SIN(ACOS(S7))/1000</f>
        <v>-3.0914386838323014E-2</v>
      </c>
      <c r="S29" s="39"/>
      <c r="T29" s="40"/>
      <c r="U29" s="253">
        <v>5</v>
      </c>
      <c r="V29" s="47"/>
      <c r="W29" s="39">
        <f>-SQRT(3)*U21*U29*AA7/1000</f>
        <v>-4.8558045079825106E-2</v>
      </c>
      <c r="X29" s="39"/>
      <c r="Y29" s="39"/>
      <c r="Z29" s="39">
        <f>-SQRT(3)*U21*U29*SIN(ACOS(AA7))/1000</f>
        <v>-2.4877026314857643E-2</v>
      </c>
      <c r="AA29" s="39"/>
      <c r="AB29" s="40"/>
      <c r="AC29" s="253">
        <v>5</v>
      </c>
      <c r="AD29" s="47"/>
      <c r="AE29" s="39">
        <f>-SQRT(3)*AC21*AC29*AI7/1000</f>
        <v>-4.6921258578080889E-2</v>
      </c>
      <c r="AF29" s="39"/>
      <c r="AG29" s="39"/>
      <c r="AH29" s="39">
        <f>-SQRT(3)*AC21*AC29*SIN(ACOS(AI7))/1000</f>
        <v>-2.7841438067982737E-2</v>
      </c>
      <c r="AI29" s="39"/>
      <c r="AJ29" s="40"/>
      <c r="AK29" s="253">
        <v>5</v>
      </c>
      <c r="AL29" s="47"/>
      <c r="AM29" s="39">
        <f>-SQRT(3)*AK21*AK29*AQ7/1000</f>
        <v>-4.6557524947617709E-2</v>
      </c>
      <c r="AN29" s="39"/>
      <c r="AO29" s="39"/>
      <c r="AP29" s="39">
        <f>-SQRT(3)*AK21*AK29*SIN(ACOS(AQ7))/1000</f>
        <v>-3.0073193417139609E-2</v>
      </c>
      <c r="AQ29" s="39"/>
      <c r="AR29" s="40"/>
    </row>
    <row r="30" spans="1:44" x14ac:dyDescent="0.2">
      <c r="A30" s="48" t="s">
        <v>440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53">
        <v>10</v>
      </c>
      <c r="N30" s="47"/>
      <c r="O30" s="39">
        <f>-SQRT(3)*M21*M30*S7/1000</f>
        <v>-9.200653841903314E-2</v>
      </c>
      <c r="P30" s="39"/>
      <c r="Q30" s="39"/>
      <c r="R30" s="39">
        <f>-SQRT(3)*M21*M30*SIN(ACOS(S7))/1000</f>
        <v>-6.1828773676646027E-2</v>
      </c>
      <c r="S30" s="39"/>
      <c r="T30" s="40"/>
      <c r="U30" s="253">
        <v>30</v>
      </c>
      <c r="V30" s="47"/>
      <c r="W30" s="39">
        <f>-SQRT(3)*U21*U30*AA7/1000</f>
        <v>-0.29134827047895068</v>
      </c>
      <c r="X30" s="39"/>
      <c r="Y30" s="39"/>
      <c r="Z30" s="39">
        <f>-SQRT(3)*U21*U30*SIN(ACOS(AA7))/1000</f>
        <v>-0.14926215788914587</v>
      </c>
      <c r="AA30" s="39"/>
      <c r="AB30" s="40"/>
      <c r="AC30" s="253">
        <v>34</v>
      </c>
      <c r="AD30" s="47"/>
      <c r="AE30" s="39">
        <f>-SQRT(3)*AC21*AC30*AI7/1000</f>
        <v>-0.31906455833095004</v>
      </c>
      <c r="AF30" s="39"/>
      <c r="AG30" s="39"/>
      <c r="AH30" s="39">
        <f>-SQRT(3)*AC21*AC30*SIN(ACOS(AI7))/1000</f>
        <v>-0.18932177886228263</v>
      </c>
      <c r="AI30" s="39"/>
      <c r="AJ30" s="40"/>
      <c r="AK30" s="253">
        <v>37</v>
      </c>
      <c r="AL30" s="47"/>
      <c r="AM30" s="39">
        <f>-SQRT(3)*AK21*AK30*AQ7/1000</f>
        <v>-0.34452568461237099</v>
      </c>
      <c r="AN30" s="39"/>
      <c r="AO30" s="39"/>
      <c r="AP30" s="39">
        <f>-SQRT(3)*AK21*AK30*SIN(ACOS(AQ7))/1000</f>
        <v>-0.22254163128683307</v>
      </c>
      <c r="AQ30" s="39"/>
      <c r="AR30" s="40"/>
    </row>
    <row r="31" spans="1:44" x14ac:dyDescent="0.2">
      <c r="A31" s="48" t="s">
        <v>441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53">
        <v>20</v>
      </c>
      <c r="N31" s="47"/>
      <c r="O31" s="39">
        <f>-SQRT(3)*M21*M31*S7/1000</f>
        <v>-0.18401307683806628</v>
      </c>
      <c r="P31" s="39"/>
      <c r="Q31" s="39"/>
      <c r="R31" s="39">
        <f>-SQRT(3)*M21*M31*SIN(ACOS(S7))/1000</f>
        <v>-0.12365754735329205</v>
      </c>
      <c r="S31" s="39"/>
      <c r="T31" s="40"/>
      <c r="U31" s="253">
        <v>5</v>
      </c>
      <c r="V31" s="47"/>
      <c r="W31" s="39">
        <f>-SQRT(3)*U21*U31*AA7/1000</f>
        <v>-4.8558045079825106E-2</v>
      </c>
      <c r="X31" s="39"/>
      <c r="Y31" s="39"/>
      <c r="Z31" s="39">
        <f>-SQRT(3)*U21*U31*SIN(ACOS(AA7))/1000</f>
        <v>-2.4877026314857643E-2</v>
      </c>
      <c r="AA31" s="39"/>
      <c r="AB31" s="40"/>
      <c r="AC31" s="253">
        <v>5</v>
      </c>
      <c r="AD31" s="47"/>
      <c r="AE31" s="39">
        <f>-SQRT(3)*AC21*AC31*AI7/1000</f>
        <v>-4.6921258578080889E-2</v>
      </c>
      <c r="AF31" s="39"/>
      <c r="AG31" s="39"/>
      <c r="AH31" s="39">
        <f>-SQRT(3)*AC21*AC31*SIN(ACOS(AI7))/1000</f>
        <v>-2.7841438067982737E-2</v>
      </c>
      <c r="AI31" s="39"/>
      <c r="AJ31" s="40"/>
      <c r="AK31" s="253">
        <v>5</v>
      </c>
      <c r="AL31" s="47"/>
      <c r="AM31" s="39">
        <f>-SQRT(3)*AK21*AK31*AQ7/1000</f>
        <v>-4.6557524947617709E-2</v>
      </c>
      <c r="AN31" s="39"/>
      <c r="AO31" s="39"/>
      <c r="AP31" s="39">
        <f>-SQRT(3)*AK21*AK31*SIN(ACOS(AQ7))/1000</f>
        <v>-3.0073193417139609E-2</v>
      </c>
      <c r="AQ31" s="39"/>
      <c r="AR31" s="40"/>
    </row>
    <row r="32" spans="1:44" x14ac:dyDescent="0.2">
      <c r="A32" s="48" t="s">
        <v>442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47"/>
      <c r="M32" s="253">
        <v>240</v>
      </c>
      <c r="N32" s="47"/>
      <c r="O32" s="39">
        <f>-SQRT(3)*M21*M32*S7/1000</f>
        <v>-2.2081569220567951</v>
      </c>
      <c r="P32" s="39"/>
      <c r="Q32" s="39"/>
      <c r="R32" s="39">
        <f>-SQRT(3)*M21*M32*SIN(ACOS(S7))/1000</f>
        <v>-1.4838905682395047</v>
      </c>
      <c r="S32" s="39"/>
      <c r="T32" s="40"/>
      <c r="U32" s="253">
        <v>300</v>
      </c>
      <c r="V32" s="47"/>
      <c r="W32" s="39">
        <f>-SQRT(3)*U21*U32*AA7/1000</f>
        <v>-2.9134827047895064</v>
      </c>
      <c r="X32" s="39"/>
      <c r="Y32" s="39"/>
      <c r="Z32" s="39">
        <f>-SQRT(3)*U21*U32*SIN(ACOS(AA7))/1000</f>
        <v>-1.4926215788914587</v>
      </c>
      <c r="AA32" s="39"/>
      <c r="AB32" s="40"/>
      <c r="AC32" s="253">
        <v>380</v>
      </c>
      <c r="AD32" s="47"/>
      <c r="AE32" s="39">
        <f>-SQRT(3)*AC21*AC32*AI7/1000</f>
        <v>-3.5660156519341477</v>
      </c>
      <c r="AF32" s="39"/>
      <c r="AG32" s="39"/>
      <c r="AH32" s="39">
        <f>-SQRT(3)*AC21*AC32*SIN(ACOS(AI7))/1000</f>
        <v>-2.1159492931666883</v>
      </c>
      <c r="AI32" s="39"/>
      <c r="AJ32" s="40"/>
      <c r="AK32" s="253">
        <v>360</v>
      </c>
      <c r="AL32" s="47"/>
      <c r="AM32" s="39">
        <f>-SQRT(3)*AK21*AK32*AQ7/1000</f>
        <v>-3.3521417962284743</v>
      </c>
      <c r="AN32" s="39"/>
      <c r="AO32" s="39"/>
      <c r="AP32" s="39">
        <f>-SQRT(3)*AK21*AK32*SIN(ACOS(AQ7))/1000</f>
        <v>-2.165269926034052</v>
      </c>
      <c r="AQ32" s="39"/>
      <c r="AR32" s="40"/>
    </row>
    <row r="33" spans="1:44" x14ac:dyDescent="0.2">
      <c r="A33" s="48" t="s">
        <v>443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47"/>
      <c r="M33" s="253">
        <v>31</v>
      </c>
      <c r="N33" s="47"/>
      <c r="O33" s="39">
        <f>-SQRT(3)*M21*M33*S7/1000</f>
        <v>-0.28522026909900272</v>
      </c>
      <c r="P33" s="39"/>
      <c r="Q33" s="39"/>
      <c r="R33" s="39">
        <f>-SQRT(3)*M21*M33*SIN(ACOS(S7))/1000</f>
        <v>-0.19166919839760269</v>
      </c>
      <c r="S33" s="39"/>
      <c r="T33" s="40"/>
      <c r="U33" s="253">
        <v>30</v>
      </c>
      <c r="V33" s="47"/>
      <c r="W33" s="39">
        <f>-SQRT(3)*U21*U33*AA7/1000</f>
        <v>-0.29134827047895068</v>
      </c>
      <c r="X33" s="39"/>
      <c r="Y33" s="39"/>
      <c r="Z33" s="39">
        <f>-SQRT(3)*U21*U33*SIN(ACOS(AA7))/1000</f>
        <v>-0.14926215788914587</v>
      </c>
      <c r="AA33" s="39"/>
      <c r="AB33" s="40"/>
      <c r="AC33" s="253">
        <v>0</v>
      </c>
      <c r="AD33" s="47"/>
      <c r="AE33" s="39">
        <f>-SQRT(3)*AC21*AC33*AI7/1000</f>
        <v>0</v>
      </c>
      <c r="AF33" s="39"/>
      <c r="AG33" s="39"/>
      <c r="AH33" s="39">
        <f>-SQRT(3)*AC21*AC33*SIN(ACOS(AI7))/1000</f>
        <v>0</v>
      </c>
      <c r="AI33" s="39"/>
      <c r="AJ33" s="40"/>
      <c r="AK33" s="253">
        <v>0</v>
      </c>
      <c r="AL33" s="47"/>
      <c r="AM33" s="39">
        <f>-SQRT(3)*AK21*AK33*AQ7/1000</f>
        <v>0</v>
      </c>
      <c r="AN33" s="39"/>
      <c r="AO33" s="39"/>
      <c r="AP33" s="39">
        <f>-SQRT(3)*AK21*AK33*SIN(ACOS(AQ7))/1000</f>
        <v>0</v>
      </c>
      <c r="AQ33" s="39"/>
      <c r="AR33" s="40"/>
    </row>
    <row r="34" spans="1:44" x14ac:dyDescent="0.2">
      <c r="A34" s="48" t="s">
        <v>444</v>
      </c>
      <c r="B34" s="49"/>
      <c r="C34" s="49"/>
      <c r="D34" s="49"/>
      <c r="E34" s="17"/>
      <c r="F34" s="17"/>
      <c r="G34" s="17">
        <v>49.1</v>
      </c>
      <c r="H34" s="17">
        <v>40</v>
      </c>
      <c r="I34" s="17"/>
      <c r="J34" s="17"/>
      <c r="K34" s="17"/>
      <c r="L34" s="247"/>
      <c r="M34" s="253">
        <v>2</v>
      </c>
      <c r="N34" s="47"/>
      <c r="O34" s="39">
        <f>-SQRT(3)*M21*M34*S7/1000</f>
        <v>-1.8401307683806628E-2</v>
      </c>
      <c r="P34" s="39"/>
      <c r="Q34" s="39"/>
      <c r="R34" s="39">
        <f>-SQRT(3)*M21*M34*SIN(ACOS(S7))/1000</f>
        <v>-1.2365754735329205E-2</v>
      </c>
      <c r="S34" s="39"/>
      <c r="T34" s="40"/>
      <c r="U34" s="253">
        <v>2</v>
      </c>
      <c r="V34" s="47"/>
      <c r="W34" s="39">
        <f>-SQRT(3)*U21*U34*AA7/1000</f>
        <v>-1.9423218031930044E-2</v>
      </c>
      <c r="X34" s="39"/>
      <c r="Y34" s="39"/>
      <c r="Z34" s="39">
        <f>-SQRT(3)*U21*U34*SIN(ACOS(AA7))/1000</f>
        <v>-9.9508105259430591E-3</v>
      </c>
      <c r="AA34" s="39"/>
      <c r="AB34" s="40"/>
      <c r="AC34" s="253">
        <v>2</v>
      </c>
      <c r="AD34" s="47"/>
      <c r="AE34" s="39">
        <f>-SQRT(3)*AC21*AC34*AI7/1000</f>
        <v>-1.8768503431232354E-2</v>
      </c>
      <c r="AF34" s="39"/>
      <c r="AG34" s="39"/>
      <c r="AH34" s="39">
        <f>-SQRT(3)*AC21*AC34*SIN(ACOS(AI7))/1000</f>
        <v>-1.1136575227193095E-2</v>
      </c>
      <c r="AI34" s="39"/>
      <c r="AJ34" s="40"/>
      <c r="AK34" s="253">
        <v>2</v>
      </c>
      <c r="AL34" s="47"/>
      <c r="AM34" s="39">
        <f>-SQRT(3)*AK21*AK34*AQ7/1000</f>
        <v>-1.8623009979047082E-2</v>
      </c>
      <c r="AN34" s="39"/>
      <c r="AO34" s="39"/>
      <c r="AP34" s="39">
        <f>-SQRT(3)*AK21*AK34*SIN(ACOS(AQ7))/1000</f>
        <v>-1.2029277366855844E-2</v>
      </c>
      <c r="AQ34" s="39"/>
      <c r="AR34" s="40"/>
    </row>
    <row r="35" spans="1:44" x14ac:dyDescent="0.2">
      <c r="A35" s="48" t="s">
        <v>445</v>
      </c>
      <c r="B35" s="49"/>
      <c r="C35" s="49"/>
      <c r="D35" s="49"/>
      <c r="E35" s="17"/>
      <c r="F35" s="17"/>
      <c r="G35" s="17">
        <v>49.1</v>
      </c>
      <c r="H35" s="17">
        <v>40</v>
      </c>
      <c r="I35" s="17"/>
      <c r="J35" s="17"/>
      <c r="K35" s="17"/>
      <c r="L35" s="247"/>
      <c r="M35" s="253">
        <v>5</v>
      </c>
      <c r="N35" s="47"/>
      <c r="O35" s="39">
        <f>-SQRT(3)*M21*M35*S7/1000</f>
        <v>-4.600326920951657E-2</v>
      </c>
      <c r="P35" s="39"/>
      <c r="Q35" s="39"/>
      <c r="R35" s="39">
        <f>-SQRT(3)*M21*M35*SIN(ACOS(S7))/1000</f>
        <v>-3.0914386838323014E-2</v>
      </c>
      <c r="S35" s="39"/>
      <c r="T35" s="40"/>
      <c r="U35" s="253">
        <v>5</v>
      </c>
      <c r="V35" s="47"/>
      <c r="W35" s="39">
        <f>-SQRT(3)*U21*U35*AA7/1000</f>
        <v>-4.8558045079825106E-2</v>
      </c>
      <c r="X35" s="39"/>
      <c r="Y35" s="39"/>
      <c r="Z35" s="39">
        <f>-SQRT(3)*U21*U35*SIN(ACOS(AA7))/1000</f>
        <v>-2.4877026314857643E-2</v>
      </c>
      <c r="AA35" s="39"/>
      <c r="AB35" s="40"/>
      <c r="AC35" s="253">
        <v>5</v>
      </c>
      <c r="AD35" s="47"/>
      <c r="AE35" s="39">
        <f>-SQRT(3)*AC21*AC35*AI7/1000</f>
        <v>-4.6921258578080889E-2</v>
      </c>
      <c r="AF35" s="39"/>
      <c r="AG35" s="39"/>
      <c r="AH35" s="39">
        <f>-SQRT(3)*AC21*AC35*SIN(ACOS(AI7))/1000</f>
        <v>-2.7841438067982737E-2</v>
      </c>
      <c r="AI35" s="39"/>
      <c r="AJ35" s="40"/>
      <c r="AK35" s="253">
        <v>5</v>
      </c>
      <c r="AL35" s="47"/>
      <c r="AM35" s="39">
        <f>-SQRT(3)*AK21*AK35*AQ7/1000</f>
        <v>-4.6557524947617709E-2</v>
      </c>
      <c r="AN35" s="39"/>
      <c r="AO35" s="39"/>
      <c r="AP35" s="39">
        <f>-SQRT(3)*AK21*AK35*SIN(ACOS(AQ7))/1000</f>
        <v>-3.0073193417139609E-2</v>
      </c>
      <c r="AQ35" s="39"/>
      <c r="AR35" s="40"/>
    </row>
    <row r="36" spans="1:44" x14ac:dyDescent="0.2">
      <c r="A36" s="48" t="s">
        <v>446</v>
      </c>
      <c r="B36" s="49"/>
      <c r="C36" s="49"/>
      <c r="D36" s="49"/>
      <c r="E36" s="17"/>
      <c r="F36" s="17"/>
      <c r="G36" s="17">
        <v>49.1</v>
      </c>
      <c r="H36" s="17">
        <v>40</v>
      </c>
      <c r="I36" s="17"/>
      <c r="J36" s="17"/>
      <c r="K36" s="17"/>
      <c r="L36" s="247"/>
      <c r="M36" s="253">
        <v>1</v>
      </c>
      <c r="N36" s="47"/>
      <c r="O36" s="39">
        <f>-SQRT(3)*M21*M36*S7/1000</f>
        <v>-9.200653841903314E-3</v>
      </c>
      <c r="P36" s="39"/>
      <c r="Q36" s="39"/>
      <c r="R36" s="39">
        <f>-SQRT(3)*M21*M36*SIN(ACOS(S7))/1000</f>
        <v>-6.1828773676646026E-3</v>
      </c>
      <c r="S36" s="39"/>
      <c r="T36" s="40"/>
      <c r="U36" s="253">
        <v>1</v>
      </c>
      <c r="V36" s="47"/>
      <c r="W36" s="39">
        <f>-SQRT(3)*U21*U36*AA7/1000</f>
        <v>-9.7116090159650222E-3</v>
      </c>
      <c r="X36" s="39"/>
      <c r="Y36" s="39"/>
      <c r="Z36" s="39">
        <f>-SQRT(3)*U21*U36*SIN(ACOS(AA7))/1000</f>
        <v>-4.9754052629715296E-3</v>
      </c>
      <c r="AA36" s="39"/>
      <c r="AB36" s="40"/>
      <c r="AC36" s="253">
        <v>1</v>
      </c>
      <c r="AD36" s="47"/>
      <c r="AE36" s="39">
        <f>-SQRT(3)*AC21*AC36*AI7/1000</f>
        <v>-9.3842517156161771E-3</v>
      </c>
      <c r="AF36" s="39"/>
      <c r="AG36" s="39"/>
      <c r="AH36" s="39">
        <f>-SQRT(3)*AC21*AC36*SIN(ACOS(AI7))/1000</f>
        <v>-5.5682876135965476E-3</v>
      </c>
      <c r="AI36" s="39"/>
      <c r="AJ36" s="40"/>
      <c r="AK36" s="253">
        <v>1</v>
      </c>
      <c r="AL36" s="47"/>
      <c r="AM36" s="39">
        <f>-SQRT(3)*AK21*AK36*AQ7/1000</f>
        <v>-9.3115049895235412E-3</v>
      </c>
      <c r="AN36" s="39"/>
      <c r="AO36" s="39"/>
      <c r="AP36" s="39">
        <f>-SQRT(3)*AK21*AK36*SIN(ACOS(AQ7))/1000</f>
        <v>-6.014638683427922E-3</v>
      </c>
      <c r="AQ36" s="39"/>
      <c r="AR36" s="40"/>
    </row>
    <row r="37" spans="1:44" ht="13.5" thickBot="1" x14ac:dyDescent="0.25">
      <c r="A37" s="68" t="s">
        <v>65</v>
      </c>
      <c r="B37" s="69"/>
      <c r="C37" s="69"/>
      <c r="D37" s="69"/>
      <c r="E37" s="70"/>
      <c r="F37" s="70"/>
      <c r="G37" s="70"/>
      <c r="H37" s="70"/>
      <c r="I37" s="70"/>
      <c r="J37" s="70"/>
      <c r="K37" s="70"/>
      <c r="L37" s="249"/>
      <c r="M37" s="231"/>
      <c r="N37" s="67"/>
      <c r="O37" s="55">
        <f>SUM(O27:Q36)</f>
        <v>0.65324642277513545</v>
      </c>
      <c r="P37" s="55"/>
      <c r="Q37" s="55"/>
      <c r="R37" s="55">
        <f>SUM(R27:T36)</f>
        <v>0.43898429310418713</v>
      </c>
      <c r="S37" s="55"/>
      <c r="T37" s="56"/>
      <c r="U37" s="231"/>
      <c r="V37" s="67"/>
      <c r="W37" s="55">
        <f>SUM(W27:Y36)</f>
        <v>0.35932953359070591</v>
      </c>
      <c r="X37" s="55"/>
      <c r="Y37" s="55"/>
      <c r="Z37" s="55">
        <f>SUM(Z27:AB36)</f>
        <v>0.18408999472994708</v>
      </c>
      <c r="AA37" s="55"/>
      <c r="AB37" s="56"/>
      <c r="AC37" s="231"/>
      <c r="AD37" s="67"/>
      <c r="AE37" s="55">
        <f>SUM(AE27:AG36)</f>
        <v>0.1219952723030092</v>
      </c>
      <c r="AF37" s="55"/>
      <c r="AG37" s="55"/>
      <c r="AH37" s="55">
        <f>SUM(AH27:AJ36)</f>
        <v>7.2387738976754143E-2</v>
      </c>
      <c r="AI37" s="55"/>
      <c r="AJ37" s="56"/>
      <c r="AK37" s="231"/>
      <c r="AL37" s="67"/>
      <c r="AM37" s="55">
        <f>SUM(AM27:AO36)</f>
        <v>9.3115049895235572E-2</v>
      </c>
      <c r="AN37" s="55"/>
      <c r="AO37" s="55"/>
      <c r="AP37" s="55">
        <f>SUM(AP27:AR36)</f>
        <v>6.0146386834279468E-2</v>
      </c>
      <c r="AQ37" s="55"/>
      <c r="AR37" s="56"/>
    </row>
    <row r="38" spans="1:44" x14ac:dyDescent="0.2">
      <c r="A38" s="246" t="s">
        <v>66</v>
      </c>
      <c r="B38" s="58"/>
      <c r="C38" s="58"/>
      <c r="D38" s="58"/>
      <c r="E38" s="21"/>
      <c r="F38" s="21"/>
      <c r="G38" s="21"/>
      <c r="H38" s="21"/>
      <c r="I38" s="21"/>
      <c r="J38" s="21"/>
      <c r="K38" s="21"/>
      <c r="L38" s="59"/>
      <c r="M38" s="60"/>
      <c r="N38" s="61"/>
      <c r="O38" s="62"/>
      <c r="P38" s="62"/>
      <c r="Q38" s="62"/>
      <c r="R38" s="62"/>
      <c r="S38" s="62"/>
      <c r="T38" s="63"/>
      <c r="U38" s="60"/>
      <c r="V38" s="61"/>
      <c r="W38" s="62"/>
      <c r="X38" s="62"/>
      <c r="Y38" s="62"/>
      <c r="Z38" s="62"/>
      <c r="AA38" s="62"/>
      <c r="AB38" s="63"/>
      <c r="AC38" s="60"/>
      <c r="AD38" s="61"/>
      <c r="AE38" s="62"/>
      <c r="AF38" s="62"/>
      <c r="AG38" s="62"/>
      <c r="AH38" s="62"/>
      <c r="AI38" s="62"/>
      <c r="AJ38" s="63"/>
      <c r="AK38" s="60"/>
      <c r="AL38" s="61"/>
      <c r="AM38" s="62"/>
      <c r="AN38" s="62"/>
      <c r="AO38" s="62"/>
      <c r="AP38" s="62"/>
      <c r="AQ38" s="62"/>
      <c r="AR38" s="63"/>
    </row>
    <row r="39" spans="1:44" x14ac:dyDescent="0.2">
      <c r="A39" s="48" t="s">
        <v>67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48">
        <f>M10</f>
        <v>120</v>
      </c>
      <c r="N39" s="54"/>
      <c r="O39" s="50">
        <f>O10</f>
        <v>1.0537796726724953</v>
      </c>
      <c r="P39" s="50"/>
      <c r="Q39" s="50"/>
      <c r="R39" s="50">
        <f>Q10</f>
        <v>0.84542793984008369</v>
      </c>
      <c r="S39" s="50"/>
      <c r="T39" s="52"/>
      <c r="U39" s="248">
        <f>U10</f>
        <v>320</v>
      </c>
      <c r="V39" s="54"/>
      <c r="W39" s="50">
        <f>W10</f>
        <v>2.8178387065515746</v>
      </c>
      <c r="X39" s="50"/>
      <c r="Y39" s="50"/>
      <c r="Z39" s="50">
        <f>Y10</f>
        <v>1.9668635685520379</v>
      </c>
      <c r="AA39" s="50"/>
      <c r="AB39" s="52"/>
      <c r="AC39" s="248">
        <f>AC10</f>
        <v>330</v>
      </c>
      <c r="AD39" s="54"/>
      <c r="AE39" s="50">
        <f>AE10</f>
        <v>2.976771615404477</v>
      </c>
      <c r="AF39" s="50"/>
      <c r="AG39" s="50"/>
      <c r="AH39" s="50">
        <f>AG10</f>
        <v>1.9228047163037745</v>
      </c>
      <c r="AI39" s="50"/>
      <c r="AJ39" s="52"/>
      <c r="AK39" s="248">
        <f>AK10</f>
        <v>340</v>
      </c>
      <c r="AL39" s="54"/>
      <c r="AM39" s="50">
        <f>AM10</f>
        <v>2.9680423979358985</v>
      </c>
      <c r="AN39" s="50"/>
      <c r="AO39" s="50"/>
      <c r="AP39" s="50">
        <f>AO10</f>
        <v>2.2260317063117609</v>
      </c>
      <c r="AQ39" s="50"/>
      <c r="AR39" s="52"/>
    </row>
    <row r="40" spans="1:44" x14ac:dyDescent="0.2">
      <c r="A40" s="48" t="s">
        <v>447</v>
      </c>
      <c r="B40" s="49"/>
      <c r="C40" s="49"/>
      <c r="D40" s="49"/>
      <c r="E40" s="17"/>
      <c r="F40" s="17"/>
      <c r="G40" s="17">
        <v>49.1</v>
      </c>
      <c r="H40" s="17">
        <v>40</v>
      </c>
      <c r="I40" s="17"/>
      <c r="J40" s="17"/>
      <c r="K40" s="17"/>
      <c r="L40" s="247"/>
      <c r="M40" s="253">
        <v>0</v>
      </c>
      <c r="N40" s="47"/>
      <c r="O40" s="39">
        <f>-SQRT(3)*M22*M40*S10/1000</f>
        <v>0</v>
      </c>
      <c r="P40" s="39"/>
      <c r="Q40" s="39"/>
      <c r="R40" s="39">
        <f>-SQRT(3)*M22*M40*SIN(ACOS(S10))/1000</f>
        <v>0</v>
      </c>
      <c r="S40" s="39"/>
      <c r="T40" s="40"/>
      <c r="U40" s="253">
        <v>0</v>
      </c>
      <c r="V40" s="47"/>
      <c r="W40" s="39">
        <f>-SQRT(3)*U22*U40*AA10/1000</f>
        <v>0</v>
      </c>
      <c r="X40" s="39"/>
      <c r="Y40" s="39"/>
      <c r="Z40" s="39">
        <f>-SQRT(3)*U22*U40*SIN(ACOS(AA10))/1000</f>
        <v>0</v>
      </c>
      <c r="AA40" s="39"/>
      <c r="AB40" s="40"/>
      <c r="AC40" s="253">
        <v>0</v>
      </c>
      <c r="AD40" s="47"/>
      <c r="AE40" s="39">
        <f>-SQRT(3)*AC22*AC40*AI10/1000</f>
        <v>0</v>
      </c>
      <c r="AF40" s="39"/>
      <c r="AG40" s="39"/>
      <c r="AH40" s="39">
        <f>-SQRT(3)*AC22*AC40*SIN(ACOS(AI10))/1000</f>
        <v>0</v>
      </c>
      <c r="AI40" s="39"/>
      <c r="AJ40" s="40"/>
      <c r="AK40" s="253">
        <v>0</v>
      </c>
      <c r="AL40" s="47"/>
      <c r="AM40" s="39">
        <f>-SQRT(3)*AK22*AK40*AQ10/1000</f>
        <v>0</v>
      </c>
      <c r="AN40" s="39"/>
      <c r="AO40" s="39"/>
      <c r="AP40" s="39">
        <f>-SQRT(3)*AK22*AK40*SIN(ACOS(AQ10))/1000</f>
        <v>0</v>
      </c>
      <c r="AQ40" s="39"/>
      <c r="AR40" s="40"/>
    </row>
    <row r="41" spans="1:44" x14ac:dyDescent="0.2">
      <c r="A41" s="48" t="s">
        <v>448</v>
      </c>
      <c r="B41" s="49"/>
      <c r="C41" s="49"/>
      <c r="D41" s="49"/>
      <c r="E41" s="17"/>
      <c r="F41" s="17"/>
      <c r="G41" s="17">
        <v>49.1</v>
      </c>
      <c r="H41" s="17">
        <v>40</v>
      </c>
      <c r="I41" s="17"/>
      <c r="J41" s="17"/>
      <c r="K41" s="17"/>
      <c r="L41" s="247"/>
      <c r="M41" s="253">
        <v>2</v>
      </c>
      <c r="N41" s="47"/>
      <c r="O41" s="39">
        <f>-SQRT(3)*M22*M41*S10/1000</f>
        <v>-1.7562994544541587E-2</v>
      </c>
      <c r="P41" s="39"/>
      <c r="Q41" s="39"/>
      <c r="R41" s="39">
        <f>-SQRT(3)*M22*M41*SIN(ACOS(S10))/1000</f>
        <v>-1.4090465664001395E-2</v>
      </c>
      <c r="S41" s="39"/>
      <c r="T41" s="40"/>
      <c r="U41" s="253">
        <v>2</v>
      </c>
      <c r="V41" s="47"/>
      <c r="W41" s="39">
        <f>-SQRT(3)*U22*U41*AA10/1000</f>
        <v>-1.7611491915947339E-2</v>
      </c>
      <c r="X41" s="39"/>
      <c r="Y41" s="39"/>
      <c r="Z41" s="39">
        <f>-SQRT(3)*U22*U41*SIN(ACOS(AA10))/1000</f>
        <v>-1.2292897303450238E-2</v>
      </c>
      <c r="AA41" s="39"/>
      <c r="AB41" s="40"/>
      <c r="AC41" s="253">
        <v>2</v>
      </c>
      <c r="AD41" s="47"/>
      <c r="AE41" s="39">
        <f>-SQRT(3)*AC22*AC41*AI10/1000</f>
        <v>-1.804104009336047E-2</v>
      </c>
      <c r="AF41" s="39"/>
      <c r="AG41" s="39"/>
      <c r="AH41" s="39">
        <f>-SQRT(3)*AC22*AC41*SIN(ACOS(AI10))/1000</f>
        <v>-1.1653361916992571E-2</v>
      </c>
      <c r="AI41" s="39"/>
      <c r="AJ41" s="40"/>
      <c r="AK41" s="253">
        <v>2</v>
      </c>
      <c r="AL41" s="47"/>
      <c r="AM41" s="39">
        <f>-SQRT(3)*AK22*AK41*AQ10/1000</f>
        <v>-1.7459072929034695E-2</v>
      </c>
      <c r="AN41" s="39"/>
      <c r="AO41" s="39"/>
      <c r="AP41" s="39">
        <f>-SQRT(3)*AK22*AK41*SIN(ACOS(AQ10))/1000</f>
        <v>-1.3094304154775065E-2</v>
      </c>
      <c r="AQ41" s="39"/>
      <c r="AR41" s="40"/>
    </row>
    <row r="42" spans="1:44" x14ac:dyDescent="0.2">
      <c r="A42" s="48" t="s">
        <v>449</v>
      </c>
      <c r="B42" s="49"/>
      <c r="C42" s="49"/>
      <c r="D42" s="49"/>
      <c r="E42" s="17"/>
      <c r="F42" s="17"/>
      <c r="G42" s="17">
        <v>49.1</v>
      </c>
      <c r="H42" s="17">
        <v>40</v>
      </c>
      <c r="I42" s="17"/>
      <c r="J42" s="17"/>
      <c r="K42" s="17"/>
      <c r="L42" s="247"/>
      <c r="M42" s="253">
        <v>1</v>
      </c>
      <c r="N42" s="47"/>
      <c r="O42" s="39">
        <f>-SQRT(3)*M22*M42*S10/1000</f>
        <v>-8.7814972722707937E-3</v>
      </c>
      <c r="P42" s="39"/>
      <c r="Q42" s="39"/>
      <c r="R42" s="39">
        <f>-SQRT(3)*M22*M42*SIN(ACOS(S10))/1000</f>
        <v>-7.0452328320006977E-3</v>
      </c>
      <c r="S42" s="39"/>
      <c r="T42" s="40"/>
      <c r="U42" s="253">
        <v>2</v>
      </c>
      <c r="V42" s="47"/>
      <c r="W42" s="39">
        <f>-SQRT(3)*U22*U42*AA10/1000</f>
        <v>-1.7611491915947339E-2</v>
      </c>
      <c r="X42" s="39"/>
      <c r="Y42" s="39"/>
      <c r="Z42" s="39">
        <f>-SQRT(3)*U22*U42*SIN(ACOS(AA10))/1000</f>
        <v>-1.2292897303450238E-2</v>
      </c>
      <c r="AA42" s="39"/>
      <c r="AB42" s="40"/>
      <c r="AC42" s="253">
        <v>2</v>
      </c>
      <c r="AD42" s="47"/>
      <c r="AE42" s="39">
        <f>-SQRT(3)*AC22*AC42*AI10/1000</f>
        <v>-1.804104009336047E-2</v>
      </c>
      <c r="AF42" s="39"/>
      <c r="AG42" s="39"/>
      <c r="AH42" s="39">
        <f>-SQRT(3)*AC22*AC42*SIN(ACOS(AI10))/1000</f>
        <v>-1.1653361916992571E-2</v>
      </c>
      <c r="AI42" s="39"/>
      <c r="AJ42" s="40"/>
      <c r="AK42" s="253">
        <v>1</v>
      </c>
      <c r="AL42" s="47"/>
      <c r="AM42" s="39">
        <f>-SQRT(3)*AK22*AK42*AQ10/1000</f>
        <v>-8.7295364645173477E-3</v>
      </c>
      <c r="AN42" s="39"/>
      <c r="AO42" s="39"/>
      <c r="AP42" s="39">
        <f>-SQRT(3)*AK22*AK42*SIN(ACOS(AQ10))/1000</f>
        <v>-6.5471520773875327E-3</v>
      </c>
      <c r="AQ42" s="39"/>
      <c r="AR42" s="40"/>
    </row>
    <row r="43" spans="1:44" x14ac:dyDescent="0.2">
      <c r="A43" s="48" t="s">
        <v>450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53">
        <v>2</v>
      </c>
      <c r="N43" s="47"/>
      <c r="O43" s="39">
        <f>-SQRT(3)*M22*M43*S10/1000</f>
        <v>-1.7562994544541587E-2</v>
      </c>
      <c r="P43" s="39"/>
      <c r="Q43" s="39"/>
      <c r="R43" s="39">
        <f>-SQRT(3)*M22*M43*SIN(ACOS(S10))/1000</f>
        <v>-1.4090465664001395E-2</v>
      </c>
      <c r="S43" s="39"/>
      <c r="T43" s="40"/>
      <c r="U43" s="253">
        <v>2</v>
      </c>
      <c r="V43" s="47"/>
      <c r="W43" s="39">
        <f>-SQRT(3)*U22*U43*AA10/1000</f>
        <v>-1.7611491915947339E-2</v>
      </c>
      <c r="X43" s="39"/>
      <c r="Y43" s="39"/>
      <c r="Z43" s="39">
        <f>-SQRT(3)*U22*U43*SIN(ACOS(AA10))/1000</f>
        <v>-1.2292897303450238E-2</v>
      </c>
      <c r="AA43" s="39"/>
      <c r="AB43" s="40"/>
      <c r="AC43" s="253">
        <v>2</v>
      </c>
      <c r="AD43" s="47"/>
      <c r="AE43" s="39">
        <f>-SQRT(3)*AC22*AC43*AI10/1000</f>
        <v>-1.804104009336047E-2</v>
      </c>
      <c r="AF43" s="39"/>
      <c r="AG43" s="39"/>
      <c r="AH43" s="39">
        <f>-SQRT(3)*AC22*AC43*SIN(ACOS(AI10))/1000</f>
        <v>-1.1653361916992571E-2</v>
      </c>
      <c r="AI43" s="39"/>
      <c r="AJ43" s="40"/>
      <c r="AK43" s="253">
        <v>2</v>
      </c>
      <c r="AL43" s="47"/>
      <c r="AM43" s="39">
        <f>-SQRT(3)*AK22*AK43*AQ10/1000</f>
        <v>-1.7459072929034695E-2</v>
      </c>
      <c r="AN43" s="39"/>
      <c r="AO43" s="39"/>
      <c r="AP43" s="39">
        <f>-SQRT(3)*AK22*AK43*SIN(ACOS(AQ10))/1000</f>
        <v>-1.3094304154775065E-2</v>
      </c>
      <c r="AQ43" s="39"/>
      <c r="AR43" s="40"/>
    </row>
    <row r="44" spans="1:44" x14ac:dyDescent="0.2">
      <c r="A44" s="48" t="s">
        <v>451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53">
        <v>20</v>
      </c>
      <c r="N44" s="47"/>
      <c r="O44" s="39">
        <f>-SQRT(3)*M22*M44*S10/1000</f>
        <v>-0.17562994544541591</v>
      </c>
      <c r="P44" s="39"/>
      <c r="Q44" s="39"/>
      <c r="R44" s="39">
        <f>-SQRT(3)*M22*M44*SIN(ACOS(S10))/1000</f>
        <v>-0.14090465664001395</v>
      </c>
      <c r="S44" s="39"/>
      <c r="T44" s="40"/>
      <c r="U44" s="253">
        <v>20</v>
      </c>
      <c r="V44" s="47"/>
      <c r="W44" s="39">
        <f>-SQRT(3)*U22*U44*AA10/1000</f>
        <v>-0.17611491915947342</v>
      </c>
      <c r="X44" s="39"/>
      <c r="Y44" s="39"/>
      <c r="Z44" s="39">
        <f>-SQRT(3)*U22*U44*SIN(ACOS(AA10))/1000</f>
        <v>-0.12292897303450237</v>
      </c>
      <c r="AA44" s="39"/>
      <c r="AB44" s="40"/>
      <c r="AC44" s="253">
        <v>20</v>
      </c>
      <c r="AD44" s="47"/>
      <c r="AE44" s="39">
        <f>-SQRT(3)*AC22*AC44*AI10/1000</f>
        <v>-0.18041040093360466</v>
      </c>
      <c r="AF44" s="39"/>
      <c r="AG44" s="39"/>
      <c r="AH44" s="39">
        <f>-SQRT(3)*AC22*AC44*SIN(ACOS(AI10))/1000</f>
        <v>-0.11653361916992572</v>
      </c>
      <c r="AI44" s="39"/>
      <c r="AJ44" s="40"/>
      <c r="AK44" s="253">
        <v>20</v>
      </c>
      <c r="AL44" s="47"/>
      <c r="AM44" s="39">
        <f>-SQRT(3)*AK22*AK44*AQ10/1000</f>
        <v>-0.17459072929034697</v>
      </c>
      <c r="AN44" s="39"/>
      <c r="AO44" s="39"/>
      <c r="AP44" s="39">
        <f>-SQRT(3)*AK22*AK44*SIN(ACOS(AQ10))/1000</f>
        <v>-0.13094304154775066</v>
      </c>
      <c r="AQ44" s="39"/>
      <c r="AR44" s="40"/>
    </row>
    <row r="45" spans="1:44" x14ac:dyDescent="0.2">
      <c r="A45" s="48" t="s">
        <v>452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53">
        <v>110</v>
      </c>
      <c r="N45" s="47"/>
      <c r="O45" s="39">
        <f>-SQRT(3)*M22*M45*S10/1000</f>
        <v>-0.96596469994978751</v>
      </c>
      <c r="P45" s="39"/>
      <c r="Q45" s="39"/>
      <c r="R45" s="39">
        <f>-SQRT(3)*M22*M45*SIN(ACOS(S10))/1000</f>
        <v>-0.77497561152007677</v>
      </c>
      <c r="S45" s="39"/>
      <c r="T45" s="40"/>
      <c r="U45" s="253">
        <v>280</v>
      </c>
      <c r="V45" s="47"/>
      <c r="W45" s="39">
        <f>-SQRT(3)*U22*U45*AA10/1000</f>
        <v>-2.4656088682326276</v>
      </c>
      <c r="X45" s="39"/>
      <c r="Y45" s="39"/>
      <c r="Z45" s="39">
        <f>-SQRT(3)*U22*U45*SIN(ACOS(AA10))/1000</f>
        <v>-1.7210056224830332</v>
      </c>
      <c r="AA45" s="39"/>
      <c r="AB45" s="40"/>
      <c r="AC45" s="253">
        <v>250</v>
      </c>
      <c r="AD45" s="47"/>
      <c r="AE45" s="39">
        <f>-SQRT(3)*AC22*AC45*AI10/1000</f>
        <v>-2.2551300116700586</v>
      </c>
      <c r="AF45" s="39"/>
      <c r="AG45" s="39"/>
      <c r="AH45" s="39">
        <f>-SQRT(3)*AC22*AC45*SIN(ACOS(AI10))/1000</f>
        <v>-1.4566702396240716</v>
      </c>
      <c r="AI45" s="39"/>
      <c r="AJ45" s="40"/>
      <c r="AK45" s="253">
        <v>280</v>
      </c>
      <c r="AL45" s="47"/>
      <c r="AM45" s="39">
        <f>-SQRT(3)*AK22*AK45*AQ10/1000</f>
        <v>-2.4442702100648575</v>
      </c>
      <c r="AN45" s="39"/>
      <c r="AO45" s="39"/>
      <c r="AP45" s="39">
        <f>-SQRT(3)*AK22*AK45*SIN(ACOS(AQ10))/1000</f>
        <v>-1.8332025816685091</v>
      </c>
      <c r="AQ45" s="39"/>
      <c r="AR45" s="40"/>
    </row>
    <row r="46" spans="1:44" x14ac:dyDescent="0.2">
      <c r="A46" s="48" t="s">
        <v>453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53">
        <v>1</v>
      </c>
      <c r="N46" s="47"/>
      <c r="O46" s="39">
        <f>-SQRT(3)*M22*M46*S10/1000</f>
        <v>-8.7814972722707937E-3</v>
      </c>
      <c r="P46" s="39"/>
      <c r="Q46" s="39"/>
      <c r="R46" s="39">
        <f>-SQRT(3)*M22*M46*SIN(ACOS(S10))/1000</f>
        <v>-7.0452328320006977E-3</v>
      </c>
      <c r="S46" s="39"/>
      <c r="T46" s="40"/>
      <c r="U46" s="253">
        <v>1</v>
      </c>
      <c r="V46" s="47"/>
      <c r="W46" s="39">
        <f>-SQRT(3)*U22*U46*AA10/1000</f>
        <v>-8.8057459579736694E-3</v>
      </c>
      <c r="X46" s="39"/>
      <c r="Y46" s="39"/>
      <c r="Z46" s="39">
        <f>-SQRT(3)*U22*U46*SIN(ACOS(AA10))/1000</f>
        <v>-6.1464486517251189E-3</v>
      </c>
      <c r="AA46" s="39"/>
      <c r="AB46" s="40"/>
      <c r="AC46" s="253">
        <v>1</v>
      </c>
      <c r="AD46" s="47"/>
      <c r="AE46" s="39">
        <f>-SQRT(3)*AC22*AC46*AI10/1000</f>
        <v>-9.020520046680235E-3</v>
      </c>
      <c r="AF46" s="39"/>
      <c r="AG46" s="39"/>
      <c r="AH46" s="39">
        <f>-SQRT(3)*AC22*AC46*SIN(ACOS(AI10))/1000</f>
        <v>-5.8266809584962857E-3</v>
      </c>
      <c r="AI46" s="39"/>
      <c r="AJ46" s="40"/>
      <c r="AK46" s="253">
        <v>0</v>
      </c>
      <c r="AL46" s="47"/>
      <c r="AM46" s="39">
        <f>-SQRT(3)*AK22*AK46*AQ10/1000</f>
        <v>0</v>
      </c>
      <c r="AN46" s="39"/>
      <c r="AO46" s="39"/>
      <c r="AP46" s="39">
        <f>-SQRT(3)*AK22*AK46*SIN(ACOS(AQ10))/1000</f>
        <v>0</v>
      </c>
      <c r="AQ46" s="39"/>
      <c r="AR46" s="40"/>
    </row>
    <row r="47" spans="1:44" x14ac:dyDescent="0.2">
      <c r="A47" s="48" t="s">
        <v>454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53">
        <v>23</v>
      </c>
      <c r="N47" s="47"/>
      <c r="O47" s="39">
        <f>-SQRT(3)*M22*M47*S10/1000</f>
        <v>-0.2019744372622283</v>
      </c>
      <c r="P47" s="39"/>
      <c r="Q47" s="39"/>
      <c r="R47" s="39">
        <f>-SQRT(3)*M22*M47*SIN(ACOS(S10))/1000</f>
        <v>-0.16204035513601606</v>
      </c>
      <c r="S47" s="39"/>
      <c r="T47" s="40"/>
      <c r="U47" s="253">
        <v>21</v>
      </c>
      <c r="V47" s="47"/>
      <c r="W47" s="39">
        <f>-SQRT(3)*U22*U47*AA10/1000</f>
        <v>-0.18492066511744706</v>
      </c>
      <c r="X47" s="39"/>
      <c r="Y47" s="39"/>
      <c r="Z47" s="39">
        <f>-SQRT(3)*U22*U47*SIN(ACOS(AA10))/1000</f>
        <v>-0.12907542168622749</v>
      </c>
      <c r="AA47" s="39"/>
      <c r="AB47" s="40"/>
      <c r="AC47" s="253">
        <v>20</v>
      </c>
      <c r="AD47" s="47"/>
      <c r="AE47" s="39">
        <f>-SQRT(3)*AC22*AC47*AI10/1000</f>
        <v>-0.18041040093360466</v>
      </c>
      <c r="AF47" s="39"/>
      <c r="AG47" s="39"/>
      <c r="AH47" s="39">
        <f>-SQRT(3)*AC22*AC47*SIN(ACOS(AI10))/1000</f>
        <v>-0.11653361916992572</v>
      </c>
      <c r="AI47" s="39"/>
      <c r="AJ47" s="40"/>
      <c r="AK47" s="253">
        <v>20</v>
      </c>
      <c r="AL47" s="47"/>
      <c r="AM47" s="39">
        <f>-SQRT(3)*AK22*AK47*AQ10/1000</f>
        <v>-0.17459072929034697</v>
      </c>
      <c r="AN47" s="39"/>
      <c r="AO47" s="39"/>
      <c r="AP47" s="39">
        <f>-SQRT(3)*AK22*AK47*SIN(ACOS(AQ10))/1000</f>
        <v>-0.13094304154775066</v>
      </c>
      <c r="AQ47" s="39"/>
      <c r="AR47" s="40"/>
    </row>
    <row r="48" spans="1:44" x14ac:dyDescent="0.2">
      <c r="A48" s="48" t="s">
        <v>455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53">
        <v>2</v>
      </c>
      <c r="N48" s="47"/>
      <c r="O48" s="39">
        <f>-SQRT(3)*M22*M48*S10/1000</f>
        <v>-1.7562994544541587E-2</v>
      </c>
      <c r="P48" s="39"/>
      <c r="Q48" s="39"/>
      <c r="R48" s="39">
        <f>-SQRT(3)*M22*M48*SIN(ACOS(S10))/1000</f>
        <v>-1.4090465664001395E-2</v>
      </c>
      <c r="S48" s="39"/>
      <c r="T48" s="40"/>
      <c r="U48" s="253">
        <v>1</v>
      </c>
      <c r="V48" s="47"/>
      <c r="W48" s="39">
        <f>-SQRT(3)*U22*U48*AA10/1000</f>
        <v>-8.8057459579736694E-3</v>
      </c>
      <c r="X48" s="39"/>
      <c r="Y48" s="39"/>
      <c r="Z48" s="39">
        <f>-SQRT(3)*U22*U48*SIN(ACOS(AA10))/1000</f>
        <v>-6.1464486517251189E-3</v>
      </c>
      <c r="AA48" s="39"/>
      <c r="AB48" s="40"/>
      <c r="AC48" s="253">
        <v>1</v>
      </c>
      <c r="AD48" s="47"/>
      <c r="AE48" s="39">
        <f>-SQRT(3)*AC22*AC48*AI10/1000</f>
        <v>-9.020520046680235E-3</v>
      </c>
      <c r="AF48" s="39"/>
      <c r="AG48" s="39"/>
      <c r="AH48" s="39">
        <f>-SQRT(3)*AC22*AC48*SIN(ACOS(AI10))/1000</f>
        <v>-5.8266809584962857E-3</v>
      </c>
      <c r="AI48" s="39"/>
      <c r="AJ48" s="40"/>
      <c r="AK48" s="253">
        <v>1</v>
      </c>
      <c r="AL48" s="47"/>
      <c r="AM48" s="39">
        <f>-SQRT(3)*AK22*AK48*AQ10/1000</f>
        <v>-8.7295364645173477E-3</v>
      </c>
      <c r="AN48" s="39"/>
      <c r="AO48" s="39"/>
      <c r="AP48" s="39">
        <f>-SQRT(3)*AK22*AK48*SIN(ACOS(AQ10))/1000</f>
        <v>-6.5471520773875327E-3</v>
      </c>
      <c r="AQ48" s="39"/>
      <c r="AR48" s="40"/>
    </row>
    <row r="49" spans="1:44" x14ac:dyDescent="0.2">
      <c r="A49" s="48" t="s">
        <v>456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53">
        <v>0</v>
      </c>
      <c r="N49" s="47"/>
      <c r="O49" s="39">
        <f>-SQRT(3)*M22*M49*S10/1000</f>
        <v>0</v>
      </c>
      <c r="P49" s="39"/>
      <c r="Q49" s="39"/>
      <c r="R49" s="39">
        <f>-SQRT(3)*M22*M49*SIN(ACOS(S10))/1000</f>
        <v>0</v>
      </c>
      <c r="S49" s="39"/>
      <c r="T49" s="40"/>
      <c r="U49" s="253">
        <v>0</v>
      </c>
      <c r="V49" s="47"/>
      <c r="W49" s="39">
        <f>-SQRT(3)*U22*U49*AA10/1000</f>
        <v>0</v>
      </c>
      <c r="X49" s="39"/>
      <c r="Y49" s="39"/>
      <c r="Z49" s="39">
        <f>-SQRT(3)*U22*U49*SIN(ACOS(AA10))/1000</f>
        <v>0</v>
      </c>
      <c r="AA49" s="39"/>
      <c r="AB49" s="40"/>
      <c r="AC49" s="253">
        <v>20</v>
      </c>
      <c r="AD49" s="47"/>
      <c r="AE49" s="39">
        <f>-SQRT(3)*AC22*AC49*AI10/1000</f>
        <v>-0.18041040093360466</v>
      </c>
      <c r="AF49" s="39"/>
      <c r="AG49" s="39"/>
      <c r="AH49" s="39">
        <f>-SQRT(3)*AC22*AC49*SIN(ACOS(AI10))/1000</f>
        <v>-0.11653361916992572</v>
      </c>
      <c r="AI49" s="39"/>
      <c r="AJ49" s="40"/>
      <c r="AK49" s="253">
        <v>20</v>
      </c>
      <c r="AL49" s="47"/>
      <c r="AM49" s="39">
        <f>-SQRT(3)*AK22*AK49*AQ10/1000</f>
        <v>-0.17459072929034697</v>
      </c>
      <c r="AN49" s="39"/>
      <c r="AO49" s="39"/>
      <c r="AP49" s="39">
        <f>-SQRT(3)*AK22*AK49*SIN(ACOS(AQ10))/1000</f>
        <v>-0.13094304154775066</v>
      </c>
      <c r="AQ49" s="39"/>
      <c r="AR49" s="40"/>
    </row>
    <row r="50" spans="1:44" ht="13.5" thickBot="1" x14ac:dyDescent="0.25">
      <c r="A50" s="250" t="s">
        <v>77</v>
      </c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4"/>
      <c r="M50" s="33"/>
      <c r="N50" s="34"/>
      <c r="O50" s="31">
        <f>SUM(O39:Q49)</f>
        <v>-0.36004138816310299</v>
      </c>
      <c r="P50" s="31"/>
      <c r="Q50" s="31"/>
      <c r="R50" s="31">
        <f>SUM(R39:T49)</f>
        <v>-0.28885454611202865</v>
      </c>
      <c r="S50" s="31"/>
      <c r="T50" s="32"/>
      <c r="U50" s="33"/>
      <c r="V50" s="34"/>
      <c r="W50" s="31">
        <f>SUM(W39:Y49)</f>
        <v>-7.9251713621762282E-2</v>
      </c>
      <c r="X50" s="31"/>
      <c r="Y50" s="31"/>
      <c r="Z50" s="31">
        <f>SUM(Z39:AB49)</f>
        <v>-5.5318037865526026E-2</v>
      </c>
      <c r="AA50" s="31"/>
      <c r="AB50" s="32"/>
      <c r="AC50" s="33"/>
      <c r="AD50" s="34"/>
      <c r="AE50" s="31">
        <f>SUM(AE39:AG49)</f>
        <v>0.10824624056016274</v>
      </c>
      <c r="AF50" s="31"/>
      <c r="AG50" s="31"/>
      <c r="AH50" s="31">
        <f>SUM(AH39:AJ49)</f>
        <v>6.9920171501955536E-2</v>
      </c>
      <c r="AI50" s="31"/>
      <c r="AJ50" s="32"/>
      <c r="AK50" s="33"/>
      <c r="AL50" s="34"/>
      <c r="AM50" s="31">
        <f>SUM(AM39:AO49)</f>
        <v>-5.2377218787103663E-2</v>
      </c>
      <c r="AN50" s="31"/>
      <c r="AO50" s="31"/>
      <c r="AP50" s="31">
        <f>SUM(AP39:AR49)</f>
        <v>-3.9282912464325012E-2</v>
      </c>
      <c r="AQ50" s="31"/>
      <c r="AR50" s="32"/>
    </row>
    <row r="51" spans="1:44" ht="13.5" thickBot="1" x14ac:dyDescent="0.25">
      <c r="A51" s="251" t="s">
        <v>78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29"/>
      <c r="N51" s="30"/>
      <c r="O51" s="19">
        <f>SUM(O27:Q36)+SUM(O39:Q49)</f>
        <v>0.29320503461203246</v>
      </c>
      <c r="P51" s="19"/>
      <c r="Q51" s="19"/>
      <c r="R51" s="19">
        <f>SUM(R27:T36)+SUM(R39:T49)</f>
        <v>0.15012974699215847</v>
      </c>
      <c r="S51" s="19"/>
      <c r="T51" s="28"/>
      <c r="U51" s="29"/>
      <c r="V51" s="30"/>
      <c r="W51" s="19">
        <f>SUM(W27:Y36)+SUM(W39:Y49)</f>
        <v>0.28007781996894365</v>
      </c>
      <c r="X51" s="19"/>
      <c r="Y51" s="19"/>
      <c r="Z51" s="19">
        <f>SUM(Z27:AB36)+SUM(Z39:AB49)</f>
        <v>0.12877195686442106</v>
      </c>
      <c r="AA51" s="19"/>
      <c r="AB51" s="28"/>
      <c r="AC51" s="29"/>
      <c r="AD51" s="30"/>
      <c r="AE51" s="19">
        <f>SUM(AE27:AG36)+SUM(AE39:AG49)</f>
        <v>0.23024151286317196</v>
      </c>
      <c r="AF51" s="19"/>
      <c r="AG51" s="19"/>
      <c r="AH51" s="19">
        <f>SUM(AH27:AJ36)+SUM(AH39:AJ49)</f>
        <v>0.14230791047870966</v>
      </c>
      <c r="AI51" s="19"/>
      <c r="AJ51" s="28"/>
      <c r="AK51" s="29"/>
      <c r="AL51" s="30"/>
      <c r="AM51" s="19">
        <f>SUM(AM27:AO36)+SUM(AM39:AO49)</f>
        <v>4.0737831108131908E-2</v>
      </c>
      <c r="AN51" s="19"/>
      <c r="AO51" s="19"/>
      <c r="AP51" s="19">
        <f>SUM(AP27:AR36)+SUM(AP39:AR49)</f>
        <v>2.0863474369954456E-2</v>
      </c>
      <c r="AQ51" s="19"/>
      <c r="AR51" s="28"/>
    </row>
    <row r="52" spans="1:44" ht="13.5" thickBo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3.5" thickBot="1" x14ac:dyDescent="0.25">
      <c r="A53" s="22" t="s">
        <v>79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5" t="s">
        <v>80</v>
      </c>
      <c r="N53" s="26"/>
      <c r="O53" s="26"/>
      <c r="P53" s="26"/>
      <c r="Q53" s="26"/>
      <c r="R53" s="26"/>
      <c r="S53" s="26"/>
      <c r="T53" s="27"/>
      <c r="U53" s="25"/>
      <c r="V53" s="26"/>
      <c r="W53" s="26"/>
      <c r="X53" s="26"/>
      <c r="Y53" s="26"/>
      <c r="Z53" s="26"/>
      <c r="AA53" s="26"/>
      <c r="AB53" s="27"/>
      <c r="AC53" s="25"/>
      <c r="AD53" s="26"/>
      <c r="AE53" s="26"/>
      <c r="AF53" s="26"/>
      <c r="AG53" s="26"/>
      <c r="AH53" s="26"/>
      <c r="AI53" s="26"/>
      <c r="AJ53" s="27"/>
      <c r="AK53" s="25"/>
      <c r="AL53" s="26"/>
      <c r="AM53" s="26"/>
      <c r="AN53" s="26"/>
      <c r="AO53" s="26"/>
      <c r="AP53" s="26"/>
      <c r="AQ53" s="26"/>
      <c r="AR53" s="27"/>
    </row>
  </sheetData>
  <mergeCells count="602">
    <mergeCell ref="AH51:AJ51"/>
    <mergeCell ref="AK51:AL51"/>
    <mergeCell ref="AM51:AO51"/>
    <mergeCell ref="AP51:AR51"/>
    <mergeCell ref="A52:AR52"/>
    <mergeCell ref="A53:L53"/>
    <mergeCell ref="M53:T53"/>
    <mergeCell ref="U53:AB53"/>
    <mergeCell ref="AC53:AJ53"/>
    <mergeCell ref="AK53:AR53"/>
    <mergeCell ref="AP50:AR50"/>
    <mergeCell ref="A51:L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L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AC39:AD39"/>
    <mergeCell ref="AE39:AG39"/>
    <mergeCell ref="AH39:AJ39"/>
    <mergeCell ref="AK39:AL39"/>
    <mergeCell ref="AM39:AO39"/>
    <mergeCell ref="AP39:AR39"/>
    <mergeCell ref="AP37:AR37"/>
    <mergeCell ref="A38:D38"/>
    <mergeCell ref="E38:AR38"/>
    <mergeCell ref="A39:D39"/>
    <mergeCell ref="M39:N39"/>
    <mergeCell ref="O39:Q39"/>
    <mergeCell ref="R39:T39"/>
    <mergeCell ref="U39:V39"/>
    <mergeCell ref="W39:Y39"/>
    <mergeCell ref="Z39:AB39"/>
    <mergeCell ref="Z37:AB37"/>
    <mergeCell ref="AC37:AD37"/>
    <mergeCell ref="AE37:AG37"/>
    <mergeCell ref="AH37:AJ37"/>
    <mergeCell ref="AK37:AL37"/>
    <mergeCell ref="AM37:AO37"/>
    <mergeCell ref="AH36:AJ36"/>
    <mergeCell ref="AK36:AL36"/>
    <mergeCell ref="AM36:AO36"/>
    <mergeCell ref="AP36:AR36"/>
    <mergeCell ref="A37:L37"/>
    <mergeCell ref="M37:N37"/>
    <mergeCell ref="O37:Q37"/>
    <mergeCell ref="R37:T37"/>
    <mergeCell ref="U37:V37"/>
    <mergeCell ref="W37:Y37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0"/>
  <sheetViews>
    <sheetView workbookViewId="0">
      <pane ySplit="3" topLeftCell="A4" activePane="bottomLeft" state="frozenSplit"/>
      <selection pane="bottomLeft" activeCell="J134" sqref="J134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457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40</v>
      </c>
      <c r="C6" s="11">
        <v>4.3000001460313797E-2</v>
      </c>
      <c r="D6" s="12">
        <v>0.15199999511241913</v>
      </c>
      <c r="E6" s="105">
        <v>110</v>
      </c>
      <c r="F6" s="106"/>
      <c r="G6" s="107" t="s">
        <v>251</v>
      </c>
      <c r="H6" s="107"/>
      <c r="I6" s="204">
        <v>0.15800000727176666</v>
      </c>
      <c r="J6" s="204"/>
      <c r="K6" s="204">
        <v>10.600000381469727</v>
      </c>
      <c r="L6" s="215"/>
      <c r="M6" s="254">
        <f>IF(OR(M36=0,O6=0),0,ABS(1000*O6/(SQRT(3)*M36*COS(ATAN(Q6/O6)))))</f>
        <v>24.549095911081739</v>
      </c>
      <c r="N6" s="255"/>
      <c r="O6" s="189">
        <f>M29</f>
        <v>4.005175819030284</v>
      </c>
      <c r="P6" s="189"/>
      <c r="Q6" s="189">
        <f>R29</f>
        <v>2.7303847811879161</v>
      </c>
      <c r="R6" s="189"/>
      <c r="S6" s="190">
        <f>IF(O6=0,0,COS(ATAN(Q6/O6)))</f>
        <v>0.82626737322862021</v>
      </c>
      <c r="T6" s="191"/>
      <c r="U6" s="256">
        <f>IF(OR(U36=0,W6=0),0,ABS(1000*W6/(SQRT(3)*U36*COS(ATAN(Y6/W6)))))</f>
        <v>26.891139864449549</v>
      </c>
      <c r="V6" s="255"/>
      <c r="W6" s="189">
        <f>U29</f>
        <v>4.3656620381447624</v>
      </c>
      <c r="X6" s="189"/>
      <c r="Y6" s="189">
        <f>Z29</f>
        <v>3.1034356350719072</v>
      </c>
      <c r="Z6" s="189"/>
      <c r="AA6" s="190">
        <f>IF(W6=0,0,COS(ATAN(Y6/W6)))</f>
        <v>0.81504658690363585</v>
      </c>
      <c r="AB6" s="191"/>
      <c r="AC6" s="256">
        <f>IF(OR(AC36=0,AE6=0),0,ABS(1000*AE6/(SQRT(3)*AC36*COS(ATAN(AG6/AE6)))))</f>
        <v>21.399779457932507</v>
      </c>
      <c r="AD6" s="255"/>
      <c r="AE6" s="189">
        <f>AC29</f>
        <v>3.2846637511295689</v>
      </c>
      <c r="AF6" s="189"/>
      <c r="AG6" s="189">
        <f>AH29</f>
        <v>2.7166472983561518</v>
      </c>
      <c r="AH6" s="189"/>
      <c r="AI6" s="190">
        <f>IF(AE6=0,0,COS(ATAN(AG6/AE6)))</f>
        <v>0.77058961595537512</v>
      </c>
      <c r="AJ6" s="191"/>
      <c r="AK6" s="256">
        <f>IF(OR(AK36=0,AM6=0),0,ABS(1000*AM6/(SQRT(3)*AK36*COS(ATAN(AO6/AM6)))))</f>
        <v>29.042739612215811</v>
      </c>
      <c r="AL6" s="255"/>
      <c r="AM6" s="189">
        <f>AK29</f>
        <v>5.0861354734695157</v>
      </c>
      <c r="AN6" s="189"/>
      <c r="AO6" s="189">
        <f>AP29</f>
        <v>2.7561428985947609</v>
      </c>
      <c r="AP6" s="189"/>
      <c r="AQ6" s="190">
        <f>IF(AM6=0,0,COS(ATAN(AO6/AM6)))</f>
        <v>0.87920849363835396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0.15800000727176666</v>
      </c>
      <c r="J7" s="193"/>
      <c r="K7" s="193">
        <f>K6</f>
        <v>10.600000381469727</v>
      </c>
      <c r="L7" s="218"/>
      <c r="M7" s="219">
        <f>IF(OR(M42=0,O7=0),0,ABS(1000*O7/(SQRT(3)*M42*COS(ATAN(Q7/O7)))))</f>
        <v>115.29227532096597</v>
      </c>
      <c r="N7" s="220"/>
      <c r="O7" s="221">
        <v>1.0800000429153442</v>
      </c>
      <c r="P7" s="221"/>
      <c r="Q7" s="221">
        <v>0.72000002861022949</v>
      </c>
      <c r="R7" s="221"/>
      <c r="S7" s="222">
        <f>IF(O7=0,0,COS(ATAN(Q7/O7)))</f>
        <v>0.83205029433784372</v>
      </c>
      <c r="T7" s="223"/>
      <c r="U7" s="224">
        <f>IF(OR(U42=0,W7=0),0,ABS(1000*W7/(SQRT(3)*U42*COS(ATAN(Y7/W7)))))</f>
        <v>71.501233848109806</v>
      </c>
      <c r="V7" s="220"/>
      <c r="W7" s="221">
        <v>0.36000001430511475</v>
      </c>
      <c r="X7" s="221"/>
      <c r="Y7" s="221">
        <v>0.72000002861022949</v>
      </c>
      <c r="Z7" s="221"/>
      <c r="AA7" s="222">
        <f>IF(W7=0,0,COS(ATAN(Y7/W7)))</f>
        <v>0.44721359549995804</v>
      </c>
      <c r="AB7" s="223"/>
      <c r="AC7" s="224">
        <f>IF(OR(AC42=0,AE7=0),0,ABS(1000*AE7/(SQRT(3)*AC42*COS(ATAN(AG7/AE7)))))</f>
        <v>71.501233848109806</v>
      </c>
      <c r="AD7" s="220"/>
      <c r="AE7" s="221">
        <v>0.72000002861022949</v>
      </c>
      <c r="AF7" s="221"/>
      <c r="AG7" s="221">
        <v>0.36000001430511475</v>
      </c>
      <c r="AH7" s="221"/>
      <c r="AI7" s="222">
        <f>IF(AE7=0,0,COS(ATAN(AG7/AE7)))</f>
        <v>0.89442719099991586</v>
      </c>
      <c r="AJ7" s="223"/>
      <c r="AK7" s="224">
        <f>IF(OR(AK42=0,AM7=0),0,ABS(1000*AM7/(SQRT(3)*AK42*COS(ATAN(AO7/AM7)))))</f>
        <v>133.90178636066514</v>
      </c>
      <c r="AL7" s="220"/>
      <c r="AM7" s="221">
        <v>1.440000057220459</v>
      </c>
      <c r="AN7" s="221"/>
      <c r="AO7" s="221">
        <v>0.36000001430511475</v>
      </c>
      <c r="AP7" s="221"/>
      <c r="AQ7" s="222">
        <f>IF(AM7=0,0,COS(ATAN(AO7/AM7)))</f>
        <v>0.97014250014533188</v>
      </c>
      <c r="AR7" s="223"/>
    </row>
    <row r="8" spans="1:44" x14ac:dyDescent="0.2">
      <c r="A8" s="198"/>
      <c r="B8" s="199"/>
      <c r="C8" s="199"/>
      <c r="D8" s="200"/>
      <c r="E8" s="98">
        <v>6</v>
      </c>
      <c r="F8" s="99"/>
      <c r="G8" s="100" t="s">
        <v>20</v>
      </c>
      <c r="H8" s="100"/>
      <c r="I8" s="193">
        <f>I6</f>
        <v>0.15800000727176666</v>
      </c>
      <c r="J8" s="193"/>
      <c r="K8" s="193">
        <f>K6</f>
        <v>10.600000381469727</v>
      </c>
      <c r="L8" s="218"/>
      <c r="M8" s="219">
        <f>IF(OR(M43=0,O8=0),0,ABS(1000*O8/(SQRT(3)*M43*COS(ATAN(Q8/O8)))))</f>
        <v>306.37752637877031</v>
      </c>
      <c r="N8" s="220"/>
      <c r="O8" s="221">
        <v>2.880000114440918</v>
      </c>
      <c r="P8" s="221"/>
      <c r="Q8" s="221">
        <v>1.7999999523162842</v>
      </c>
      <c r="R8" s="221"/>
      <c r="S8" s="222">
        <f>IF(O8=0,0,COS(ATAN(Q8/O8)))</f>
        <v>0.84799831978056717</v>
      </c>
      <c r="T8" s="223"/>
      <c r="U8" s="224">
        <f>IF(OR(U43=0,W8=0),0,ABS(1000*W8/(SQRT(3)*U43*COS(ATAN(Y8/W8)))))</f>
        <v>406.92252093160351</v>
      </c>
      <c r="V8" s="220"/>
      <c r="W8" s="221">
        <v>3.9600000381469727</v>
      </c>
      <c r="X8" s="221"/>
      <c r="Y8" s="221">
        <v>2.1600000858306885</v>
      </c>
      <c r="Z8" s="221"/>
      <c r="AA8" s="222">
        <f>IF(W8=0,0,COS(ATAN(Y8/W8)))</f>
        <v>0.87789556685455183</v>
      </c>
      <c r="AB8" s="223"/>
      <c r="AC8" s="224">
        <f>IF(OR(AC43=0,AE8=0),0,ABS(1000*AE8/(SQRT(3)*AC43*COS(ATAN(AG8/AE8)))))</f>
        <v>299.4134884460662</v>
      </c>
      <c r="AD8" s="220"/>
      <c r="AE8" s="221">
        <v>2.5199999809265137</v>
      </c>
      <c r="AF8" s="221"/>
      <c r="AG8" s="221">
        <v>2.1600000858306885</v>
      </c>
      <c r="AH8" s="221"/>
      <c r="AI8" s="222">
        <f>IF(AE8=0,0,COS(ATAN(AG8/AE8)))</f>
        <v>0.7592565871534579</v>
      </c>
      <c r="AJ8" s="223"/>
      <c r="AK8" s="224">
        <f>IF(OR(AK43=0,AM8=0),0,ABS(1000*AM8/(SQRT(3)*AK43*COS(ATAN(AO8/AM8)))))</f>
        <v>378.73142615154006</v>
      </c>
      <c r="AL8" s="220"/>
      <c r="AM8" s="221">
        <v>3.5999999046325684</v>
      </c>
      <c r="AN8" s="221"/>
      <c r="AO8" s="221">
        <v>2.1600000858306885</v>
      </c>
      <c r="AP8" s="221"/>
      <c r="AQ8" s="222">
        <f>IF(AM8=0,0,COS(ATAN(AO8/AM8)))</f>
        <v>0.85749291068002564</v>
      </c>
      <c r="AR8" s="223"/>
    </row>
    <row r="9" spans="1:44" ht="15.75" customHeight="1" thickBot="1" x14ac:dyDescent="0.25">
      <c r="A9" s="201"/>
      <c r="B9" s="202"/>
      <c r="C9" s="202"/>
      <c r="D9" s="202"/>
      <c r="E9" s="225" t="s">
        <v>17</v>
      </c>
      <c r="F9" s="178"/>
      <c r="G9" s="178"/>
      <c r="H9" s="178"/>
      <c r="I9" s="178"/>
      <c r="J9" s="178"/>
      <c r="K9" s="178"/>
      <c r="L9" s="226"/>
      <c r="M9" s="178">
        <v>13</v>
      </c>
      <c r="N9" s="178"/>
      <c r="O9" s="178"/>
      <c r="P9" s="162" t="s">
        <v>18</v>
      </c>
      <c r="Q9" s="162"/>
      <c r="R9" s="175"/>
      <c r="S9" s="175"/>
      <c r="T9" s="179"/>
      <c r="U9" s="225">
        <v>13</v>
      </c>
      <c r="V9" s="178"/>
      <c r="W9" s="178"/>
      <c r="X9" s="162" t="s">
        <v>18</v>
      </c>
      <c r="Y9" s="162"/>
      <c r="Z9" s="175"/>
      <c r="AA9" s="175"/>
      <c r="AB9" s="179"/>
      <c r="AC9" s="225">
        <v>13</v>
      </c>
      <c r="AD9" s="178"/>
      <c r="AE9" s="178"/>
      <c r="AF9" s="162" t="s">
        <v>18</v>
      </c>
      <c r="AG9" s="162"/>
      <c r="AH9" s="175"/>
      <c r="AI9" s="175"/>
      <c r="AJ9" s="179"/>
      <c r="AK9" s="225">
        <v>13</v>
      </c>
      <c r="AL9" s="178"/>
      <c r="AM9" s="178"/>
      <c r="AN9" s="162" t="s">
        <v>18</v>
      </c>
      <c r="AO9" s="162"/>
      <c r="AP9" s="175"/>
      <c r="AQ9" s="175"/>
      <c r="AR9" s="179"/>
    </row>
    <row r="10" spans="1:44" x14ac:dyDescent="0.2">
      <c r="A10" s="14" t="s">
        <v>19</v>
      </c>
      <c r="B10" s="10">
        <v>40</v>
      </c>
      <c r="C10" s="11">
        <v>4.1999999433755875E-2</v>
      </c>
      <c r="D10" s="12">
        <v>0.14000000059604645</v>
      </c>
      <c r="E10" s="105">
        <v>110</v>
      </c>
      <c r="F10" s="106"/>
      <c r="G10" s="107" t="s">
        <v>252</v>
      </c>
      <c r="H10" s="107"/>
      <c r="I10" s="204">
        <v>1.6000000759959221E-2</v>
      </c>
      <c r="J10" s="204"/>
      <c r="K10" s="204">
        <v>10.5</v>
      </c>
      <c r="L10" s="215"/>
      <c r="M10" s="254">
        <f>IF(OR(M37=0,O10=0),0,ABS(1000*O10/(SQRT(3)*M37*COS(ATAN(Q10/O10)))))</f>
        <v>74.55503375059665</v>
      </c>
      <c r="N10" s="255"/>
      <c r="O10" s="189">
        <f>M30</f>
        <v>13.004099557692809</v>
      </c>
      <c r="P10" s="189"/>
      <c r="Q10" s="189">
        <f>R30</f>
        <v>7.1711240229139328</v>
      </c>
      <c r="R10" s="189"/>
      <c r="S10" s="190">
        <f>IF(O10=0,0,COS(ATAN(Q10/O10)))</f>
        <v>0.87567882262748797</v>
      </c>
      <c r="T10" s="191"/>
      <c r="U10" s="256">
        <f>IF(OR(U37=0,W10=0),0,ABS(1000*W10/(SQRT(3)*U37*COS(ATAN(Y10/W10)))))</f>
        <v>87.327650732028104</v>
      </c>
      <c r="V10" s="255"/>
      <c r="W10" s="189">
        <f>U30</f>
        <v>15.164913293108695</v>
      </c>
      <c r="X10" s="189"/>
      <c r="Y10" s="189">
        <f>Z30</f>
        <v>8.8247696709779735</v>
      </c>
      <c r="Z10" s="189"/>
      <c r="AA10" s="190">
        <f>IF(W10=0,0,COS(ATAN(Y10/W10)))</f>
        <v>0.86431000026915394</v>
      </c>
      <c r="AB10" s="191"/>
      <c r="AC10" s="256">
        <f>IF(OR(AC37=0,AE10=0),0,ABS(1000*AE10/(SQRT(3)*AC37*COS(ATAN(AG10/AE10)))))</f>
        <v>63.671370441620461</v>
      </c>
      <c r="AD10" s="255"/>
      <c r="AE10" s="189">
        <f>AC30</f>
        <v>11.203537379838702</v>
      </c>
      <c r="AF10" s="189"/>
      <c r="AG10" s="189">
        <f>AH30</f>
        <v>5.9434773176649101</v>
      </c>
      <c r="AH10" s="189"/>
      <c r="AI10" s="190">
        <f>IF(AE10=0,0,COS(ATAN(AG10/AE10)))</f>
        <v>0.88339004775434837</v>
      </c>
      <c r="AJ10" s="191"/>
      <c r="AK10" s="256">
        <f>IF(OR(AK37=0,AM10=0),0,ABS(1000*AM10/(SQRT(3)*AK37*COS(ATAN(AO10/AM10)))))</f>
        <v>92.098802351849159</v>
      </c>
      <c r="AL10" s="255"/>
      <c r="AM10" s="189">
        <f>AK30</f>
        <v>17.32523973248674</v>
      </c>
      <c r="AN10" s="189"/>
      <c r="AO10" s="189">
        <f>AP30</f>
        <v>6.0305001819419868</v>
      </c>
      <c r="AP10" s="189"/>
      <c r="AQ10" s="190">
        <f>IF(AM10=0,0,COS(ATAN(AO10/AM10)))</f>
        <v>0.94442353758607456</v>
      </c>
      <c r="AR10" s="191"/>
    </row>
    <row r="11" spans="1:44" x14ac:dyDescent="0.2">
      <c r="A11" s="198"/>
      <c r="B11" s="199"/>
      <c r="C11" s="199"/>
      <c r="D11" s="200"/>
      <c r="E11" s="98">
        <v>6</v>
      </c>
      <c r="F11" s="99"/>
      <c r="G11" s="100" t="s">
        <v>83</v>
      </c>
      <c r="H11" s="100"/>
      <c r="I11" s="193">
        <f>I10</f>
        <v>1.6000000759959221E-2</v>
      </c>
      <c r="J11" s="193"/>
      <c r="K11" s="193">
        <f>K10</f>
        <v>10.5</v>
      </c>
      <c r="L11" s="218"/>
      <c r="M11" s="219">
        <f>IF(OR(M44=0,O11=0),0,ABS(1000*O11/(SQRT(3)*M44*COS(ATAN(Q11/O11)))))</f>
        <v>693.60538081374125</v>
      </c>
      <c r="N11" s="220"/>
      <c r="O11" s="221">
        <v>6.8400001525878906</v>
      </c>
      <c r="P11" s="221"/>
      <c r="Q11" s="221">
        <v>3.2400000095367432</v>
      </c>
      <c r="R11" s="221"/>
      <c r="S11" s="222">
        <f>IF(O11=0,0,COS(ATAN(Q11/O11)))</f>
        <v>0.90373784210066965</v>
      </c>
      <c r="T11" s="223"/>
      <c r="U11" s="224">
        <f>IF(OR(U44=0,W11=0),0,ABS(1000*W11/(SQRT(3)*U44*COS(ATAN(Y11/W11)))))</f>
        <v>826.76320442004283</v>
      </c>
      <c r="V11" s="220"/>
      <c r="W11" s="221">
        <v>7.9200000762939453</v>
      </c>
      <c r="X11" s="221"/>
      <c r="Y11" s="221">
        <v>4.320000171661377</v>
      </c>
      <c r="Z11" s="221"/>
      <c r="AA11" s="222">
        <f>IF(W11=0,0,COS(ATAN(Y11/W11)))</f>
        <v>0.87789556685455183</v>
      </c>
      <c r="AB11" s="223"/>
      <c r="AC11" s="224">
        <f>IF(OR(AC44=0,AE11=0),0,ABS(1000*AE11/(SQRT(3)*AC44*COS(ATAN(AG11/AE11)))))</f>
        <v>576.17079963442779</v>
      </c>
      <c r="AD11" s="220"/>
      <c r="AE11" s="221">
        <v>5.7600002288818359</v>
      </c>
      <c r="AF11" s="221"/>
      <c r="AG11" s="221">
        <v>2.5199999809265137</v>
      </c>
      <c r="AH11" s="221"/>
      <c r="AI11" s="222">
        <f>IF(AE11=0,0,COS(ATAN(AG11/AE11)))</f>
        <v>0.91615734186485964</v>
      </c>
      <c r="AJ11" s="223"/>
      <c r="AK11" s="224">
        <f>IF(OR(AK44=0,AM11=0),0,ABS(1000*AM11/(SQRT(3)*AK44*COS(ATAN(AO11/AM11)))))</f>
        <v>914.8807378537681</v>
      </c>
      <c r="AL11" s="220"/>
      <c r="AM11" s="221">
        <v>9</v>
      </c>
      <c r="AN11" s="221"/>
      <c r="AO11" s="221">
        <v>4.320000171661377</v>
      </c>
      <c r="AP11" s="221"/>
      <c r="AQ11" s="222">
        <f>IF(AM11=0,0,COS(ATAN(AO11/AM11)))</f>
        <v>0.90152305076013783</v>
      </c>
      <c r="AR11" s="223"/>
    </row>
    <row r="12" spans="1:44" x14ac:dyDescent="0.2">
      <c r="A12" s="198"/>
      <c r="B12" s="199"/>
      <c r="C12" s="199"/>
      <c r="D12" s="200"/>
      <c r="E12" s="98">
        <v>6</v>
      </c>
      <c r="F12" s="99"/>
      <c r="G12" s="100" t="s">
        <v>84</v>
      </c>
      <c r="H12" s="100"/>
      <c r="I12" s="193">
        <f>I10</f>
        <v>1.6000000759959221E-2</v>
      </c>
      <c r="J12" s="193"/>
      <c r="K12" s="193">
        <f>K10</f>
        <v>10.5</v>
      </c>
      <c r="L12" s="218"/>
      <c r="M12" s="219">
        <f>IF(OR(M45=0,O12=0),0,ABS(1000*O12/(SQRT(3)*M45*COS(ATAN(Q12/O12)))))</f>
        <v>644.83863982664366</v>
      </c>
      <c r="N12" s="220"/>
      <c r="O12" s="221">
        <v>6.119999885559082</v>
      </c>
      <c r="P12" s="221"/>
      <c r="Q12" s="221">
        <v>3.2400000095367432</v>
      </c>
      <c r="R12" s="221"/>
      <c r="S12" s="222">
        <f>IF(O12=0,0,COS(ATAN(Q12/O12)))</f>
        <v>0.88378791215963204</v>
      </c>
      <c r="T12" s="223"/>
      <c r="U12" s="224">
        <f>IF(OR(U45=0,W12=0),0,ABS(1000*W12/(SQRT(3)*U45*COS(ATAN(Y12/W12)))))</f>
        <v>737.71107168616754</v>
      </c>
      <c r="V12" s="220"/>
      <c r="W12" s="221">
        <v>7.1999998092651367</v>
      </c>
      <c r="X12" s="221"/>
      <c r="Y12" s="221">
        <v>3.5999999046325684</v>
      </c>
      <c r="Z12" s="221"/>
      <c r="AA12" s="222">
        <f>IF(W12=0,0,COS(ATAN(Y12/W12)))</f>
        <v>0.89442719099991586</v>
      </c>
      <c r="AB12" s="223"/>
      <c r="AC12" s="224">
        <f>IF(OR(AC45=0,AE12=0),0,ABS(1000*AE12/(SQRT(3)*AC45*COS(ATAN(AG12/AE12)))))</f>
        <v>560.85454287962716</v>
      </c>
      <c r="AD12" s="220"/>
      <c r="AE12" s="221">
        <v>5.4000000953674316</v>
      </c>
      <c r="AF12" s="221"/>
      <c r="AG12" s="221">
        <v>2.880000114440918</v>
      </c>
      <c r="AH12" s="221"/>
      <c r="AI12" s="222">
        <f>IF(AE12=0,0,COS(ATAN(AG12/AE12)))</f>
        <v>0.88235293686286131</v>
      </c>
      <c r="AJ12" s="223"/>
      <c r="AK12" s="224">
        <f>IF(OR(AK45=0,AM12=0),0,ABS(1000*AM12/(SQRT(3)*AK45*COS(ATAN(AO12/AM12)))))</f>
        <v>761.66658224075366</v>
      </c>
      <c r="AL12" s="220"/>
      <c r="AM12" s="221">
        <v>8.2799997329711914</v>
      </c>
      <c r="AN12" s="221"/>
      <c r="AO12" s="221">
        <v>0.72000002861022949</v>
      </c>
      <c r="AP12" s="221"/>
      <c r="AQ12" s="222">
        <f>IF(AM12=0,0,COS(ATAN(AO12/AM12)))</f>
        <v>0.99624058765747903</v>
      </c>
      <c r="AR12" s="223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>
        <v>10</v>
      </c>
      <c r="N13" s="178"/>
      <c r="O13" s="178"/>
      <c r="P13" s="162" t="s">
        <v>18</v>
      </c>
      <c r="Q13" s="162"/>
      <c r="R13" s="175"/>
      <c r="S13" s="175"/>
      <c r="T13" s="179"/>
      <c r="U13" s="225">
        <v>10</v>
      </c>
      <c r="V13" s="178"/>
      <c r="W13" s="178"/>
      <c r="X13" s="162" t="s">
        <v>18</v>
      </c>
      <c r="Y13" s="162"/>
      <c r="Z13" s="175"/>
      <c r="AA13" s="175"/>
      <c r="AB13" s="179"/>
      <c r="AC13" s="225">
        <v>10</v>
      </c>
      <c r="AD13" s="178"/>
      <c r="AE13" s="178"/>
      <c r="AF13" s="162" t="s">
        <v>18</v>
      </c>
      <c r="AG13" s="162"/>
      <c r="AH13" s="175"/>
      <c r="AI13" s="175"/>
      <c r="AJ13" s="179"/>
      <c r="AK13" s="225">
        <v>10</v>
      </c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14" t="s">
        <v>253</v>
      </c>
      <c r="B14" s="10">
        <v>80</v>
      </c>
      <c r="C14" s="11">
        <v>7.9000003635883331E-2</v>
      </c>
      <c r="D14" s="12">
        <v>0.31200000643730164</v>
      </c>
      <c r="E14" s="105">
        <v>110</v>
      </c>
      <c r="F14" s="106"/>
      <c r="G14" s="107" t="s">
        <v>251</v>
      </c>
      <c r="H14" s="107"/>
      <c r="I14" s="204">
        <v>0.29300001263618469</v>
      </c>
      <c r="J14" s="204"/>
      <c r="K14" s="204">
        <v>10.600000381469727</v>
      </c>
      <c r="L14" s="215"/>
      <c r="M14" s="254">
        <f>IF(OR(M36=0,O14=0),0,ABS(1000*O14/(SQRT(3)*M36*COS(ATAN(Q14/O14)))))</f>
        <v>46.923137694761628</v>
      </c>
      <c r="N14" s="255"/>
      <c r="O14" s="189">
        <f>M31</f>
        <v>4.2825929641291083</v>
      </c>
      <c r="P14" s="189"/>
      <c r="Q14" s="189">
        <f>R31</f>
        <v>8.2159862053875923</v>
      </c>
      <c r="R14" s="189"/>
      <c r="S14" s="190">
        <f>IF(O14=0,0,COS(ATAN(Q14/O14)))</f>
        <v>0.46222589846072176</v>
      </c>
      <c r="T14" s="191"/>
      <c r="U14" s="256">
        <f>IF(OR(U36=0,W14=0),0,ABS(1000*W14/(SQRT(3)*U36*COS(ATAN(Y14/W14)))))</f>
        <v>54.882790548136228</v>
      </c>
      <c r="V14" s="255"/>
      <c r="W14" s="189">
        <f>U31</f>
        <v>4.2840268327208983</v>
      </c>
      <c r="X14" s="189"/>
      <c r="Y14" s="189">
        <f>Z31</f>
        <v>10.057484914410114</v>
      </c>
      <c r="Z14" s="189"/>
      <c r="AA14" s="190">
        <f>IF(W14=0,0,COS(ATAN(Y14/W14)))</f>
        <v>0.39188399740204011</v>
      </c>
      <c r="AB14" s="191"/>
      <c r="AC14" s="256">
        <f>IF(OR(AC36=0,AE14=0),0,ABS(1000*AE14/(SQRT(3)*AC36*COS(ATAN(AG14/AE14)))))</f>
        <v>44.001027585440312</v>
      </c>
      <c r="AD14" s="255"/>
      <c r="AE14" s="189">
        <f>AC31</f>
        <v>3.082197366409996</v>
      </c>
      <c r="AF14" s="189"/>
      <c r="AG14" s="189">
        <f>AH31</f>
        <v>8.2045382044448854</v>
      </c>
      <c r="AH14" s="189"/>
      <c r="AI14" s="190">
        <f>IF(AE14=0,0,COS(ATAN(AG14/AE14)))</f>
        <v>0.35167310694929937</v>
      </c>
      <c r="AJ14" s="191"/>
      <c r="AK14" s="256">
        <f>IF(OR(AK36=0,AM14=0),0,ABS(1000*AM14/(SQRT(3)*AK36*COS(ATAN(AO14/AM14)))))</f>
        <v>53.744191905934514</v>
      </c>
      <c r="AL14" s="255"/>
      <c r="AM14" s="189">
        <f>AK31</f>
        <v>3.6838126718579054</v>
      </c>
      <c r="AN14" s="189"/>
      <c r="AO14" s="189">
        <f>AP31</f>
        <v>10.051283915020942</v>
      </c>
      <c r="AP14" s="189"/>
      <c r="AQ14" s="190">
        <f>IF(AM14=0,0,COS(ATAN(AO14/AM14)))</f>
        <v>0.34411811281435561</v>
      </c>
      <c r="AR14" s="191"/>
    </row>
    <row r="15" spans="1:44" x14ac:dyDescent="0.2">
      <c r="A15" s="198"/>
      <c r="B15" s="199"/>
      <c r="C15" s="199"/>
      <c r="D15" s="200"/>
      <c r="E15" s="98">
        <v>10</v>
      </c>
      <c r="F15" s="99"/>
      <c r="G15" s="100" t="s">
        <v>16</v>
      </c>
      <c r="H15" s="100"/>
      <c r="I15" s="193">
        <f>I14</f>
        <v>0.29300001263618469</v>
      </c>
      <c r="J15" s="193"/>
      <c r="K15" s="193">
        <f>K14</f>
        <v>10.600000381469727</v>
      </c>
      <c r="L15" s="218"/>
      <c r="M15" s="219">
        <f>IF(OR(M38=0,O15=0),0,ABS(1000*O15/(SQRT(3)*M38*COS(ATAN(Q15/O15)))))</f>
        <v>307.13415393843616</v>
      </c>
      <c r="N15" s="220"/>
      <c r="O15" s="221">
        <v>1.7999999523162842</v>
      </c>
      <c r="P15" s="221"/>
      <c r="Q15" s="221">
        <v>5.4000000953674316</v>
      </c>
      <c r="R15" s="221"/>
      <c r="S15" s="222">
        <f>IF(O15=0,0,COS(ATAN(Q15/O15)))</f>
        <v>0.31622775345107557</v>
      </c>
      <c r="T15" s="223"/>
      <c r="U15" s="224">
        <f>IF(OR(U38=0,W15=0),0,ABS(1000*W15/(SQRT(3)*U38*COS(ATAN(Y15/W15)))))</f>
        <v>368.85555209141779</v>
      </c>
      <c r="V15" s="220"/>
      <c r="W15" s="221">
        <v>1.2000000476837158</v>
      </c>
      <c r="X15" s="221"/>
      <c r="Y15" s="221">
        <v>6.5999999046325684</v>
      </c>
      <c r="Z15" s="221"/>
      <c r="AA15" s="222">
        <f>IF(W15=0,0,COS(ATAN(Y15/W15)))</f>
        <v>0.17888544758289793</v>
      </c>
      <c r="AB15" s="223"/>
      <c r="AC15" s="224">
        <f>IF(OR(AC38=0,AE15=0),0,ABS(1000*AE15/(SQRT(3)*AC38*COS(ATAN(AG15/AE15)))))</f>
        <v>312.98432272000719</v>
      </c>
      <c r="AD15" s="220"/>
      <c r="AE15" s="221">
        <v>1.7999999523162842</v>
      </c>
      <c r="AF15" s="221"/>
      <c r="AG15" s="221">
        <v>5.4000000953674316</v>
      </c>
      <c r="AH15" s="221"/>
      <c r="AI15" s="222">
        <f>IF(AE15=0,0,COS(ATAN(AG15/AE15)))</f>
        <v>0.31622775345107557</v>
      </c>
      <c r="AJ15" s="223"/>
      <c r="AK15" s="224">
        <f>IF(OR(AK38=0,AM15=0),0,ABS(1000*AM15/(SQRT(3)*AK38*COS(ATAN(AO15/AM15)))))</f>
        <v>336.44803351716729</v>
      </c>
      <c r="AL15" s="220"/>
      <c r="AM15" s="221">
        <v>1.2000000476837158</v>
      </c>
      <c r="AN15" s="221"/>
      <c r="AO15" s="221">
        <v>6</v>
      </c>
      <c r="AP15" s="221"/>
      <c r="AQ15" s="222">
        <f>IF(AM15=0,0,COS(ATAN(AO15/AM15)))</f>
        <v>0.19611614263141</v>
      </c>
      <c r="AR15" s="223"/>
    </row>
    <row r="16" spans="1:44" x14ac:dyDescent="0.2">
      <c r="A16" s="198"/>
      <c r="B16" s="199"/>
      <c r="C16" s="199"/>
      <c r="D16" s="200"/>
      <c r="E16" s="98">
        <v>10</v>
      </c>
      <c r="F16" s="99"/>
      <c r="G16" s="100" t="s">
        <v>20</v>
      </c>
      <c r="H16" s="100"/>
      <c r="I16" s="193">
        <f>I14</f>
        <v>0.29300001263618469</v>
      </c>
      <c r="J16" s="193"/>
      <c r="K16" s="193">
        <f>K14</f>
        <v>10.600000381469727</v>
      </c>
      <c r="L16" s="218"/>
      <c r="M16" s="219">
        <f>IF(OR(M39=0,O16=0),0,ABS(1000*O16/(SQRT(3)*M39*COS(ATAN(Q16/O16)))))</f>
        <v>183.1394305630653</v>
      </c>
      <c r="N16" s="220"/>
      <c r="O16" s="221">
        <v>2.4000000953674316</v>
      </c>
      <c r="P16" s="221"/>
      <c r="Q16" s="221">
        <v>2.4000000953674316</v>
      </c>
      <c r="R16" s="221"/>
      <c r="S16" s="222">
        <f>IF(O16=0,0,COS(ATAN(Q16/O16)))</f>
        <v>0.70710678118654757</v>
      </c>
      <c r="T16" s="223"/>
      <c r="U16" s="224">
        <f>IF(OR(U39=0,W16=0),0,ABS(1000*W16/(SQRT(3)*U39*COS(ATAN(Y16/W16)))))</f>
        <v>228.92427910719809</v>
      </c>
      <c r="V16" s="220"/>
      <c r="W16" s="221">
        <v>3</v>
      </c>
      <c r="X16" s="221"/>
      <c r="Y16" s="221">
        <v>3</v>
      </c>
      <c r="Z16" s="221"/>
      <c r="AA16" s="222">
        <f>IF(W16=0,0,COS(ATAN(Y16/W16)))</f>
        <v>0.70710678118654757</v>
      </c>
      <c r="AB16" s="223"/>
      <c r="AC16" s="224">
        <f>IF(OR(AC39=0,AE16=0),0,ABS(1000*AE16/(SQRT(3)*AC39*COS(ATAN(AG16/AE16)))))</f>
        <v>144.78443249138485</v>
      </c>
      <c r="AD16" s="220"/>
      <c r="AE16" s="221">
        <v>1.2000000476837158</v>
      </c>
      <c r="AF16" s="221"/>
      <c r="AG16" s="221">
        <v>2.4000000953674316</v>
      </c>
      <c r="AH16" s="221"/>
      <c r="AI16" s="222">
        <f>IF(AE16=0,0,COS(ATAN(AG16/AE16)))</f>
        <v>0.44721359549995804</v>
      </c>
      <c r="AJ16" s="223"/>
      <c r="AK16" s="224">
        <f>IF(OR(AK39=0,AM16=0),0,ABS(1000*AM16/(SQRT(3)*AK39*COS(ATAN(AO16/AM16)))))</f>
        <v>231.29621666408312</v>
      </c>
      <c r="AL16" s="220"/>
      <c r="AM16" s="221">
        <v>2.4000000953674316</v>
      </c>
      <c r="AN16" s="221"/>
      <c r="AO16" s="221">
        <v>3.5999999046325684</v>
      </c>
      <c r="AP16" s="221"/>
      <c r="AQ16" s="222">
        <f>IF(AM16=0,0,COS(ATAN(AO16/AM16)))</f>
        <v>0.55470022165808142</v>
      </c>
      <c r="AR16" s="223"/>
    </row>
    <row r="17" spans="1:44" ht="15.75" customHeight="1" thickBot="1" x14ac:dyDescent="0.25">
      <c r="A17" s="201"/>
      <c r="B17" s="202"/>
      <c r="C17" s="202"/>
      <c r="D17" s="202"/>
      <c r="E17" s="225" t="s">
        <v>17</v>
      </c>
      <c r="F17" s="178"/>
      <c r="G17" s="178"/>
      <c r="H17" s="178"/>
      <c r="I17" s="178"/>
      <c r="J17" s="178"/>
      <c r="K17" s="178"/>
      <c r="L17" s="226"/>
      <c r="M17" s="178">
        <v>12</v>
      </c>
      <c r="N17" s="178"/>
      <c r="O17" s="178"/>
      <c r="P17" s="162" t="s">
        <v>18</v>
      </c>
      <c r="Q17" s="162"/>
      <c r="R17" s="175"/>
      <c r="S17" s="175"/>
      <c r="T17" s="179"/>
      <c r="U17" s="225">
        <v>12</v>
      </c>
      <c r="V17" s="178"/>
      <c r="W17" s="178"/>
      <c r="X17" s="162" t="s">
        <v>18</v>
      </c>
      <c r="Y17" s="162"/>
      <c r="Z17" s="175"/>
      <c r="AA17" s="175"/>
      <c r="AB17" s="179"/>
      <c r="AC17" s="225">
        <v>12</v>
      </c>
      <c r="AD17" s="178"/>
      <c r="AE17" s="178"/>
      <c r="AF17" s="162" t="s">
        <v>18</v>
      </c>
      <c r="AG17" s="162"/>
      <c r="AH17" s="175"/>
      <c r="AI17" s="175"/>
      <c r="AJ17" s="179"/>
      <c r="AK17" s="225">
        <v>12</v>
      </c>
      <c r="AL17" s="178"/>
      <c r="AM17" s="178"/>
      <c r="AN17" s="162" t="s">
        <v>18</v>
      </c>
      <c r="AO17" s="162"/>
      <c r="AP17" s="175"/>
      <c r="AQ17" s="175"/>
      <c r="AR17" s="179"/>
    </row>
    <row r="18" spans="1:44" x14ac:dyDescent="0.2">
      <c r="A18" s="14" t="s">
        <v>254</v>
      </c>
      <c r="B18" s="10">
        <v>80</v>
      </c>
      <c r="C18" s="11">
        <v>7.9000003635883331E-2</v>
      </c>
      <c r="D18" s="12">
        <v>0.31200000643730164</v>
      </c>
      <c r="E18" s="105">
        <v>110</v>
      </c>
      <c r="F18" s="106"/>
      <c r="G18" s="107" t="s">
        <v>252</v>
      </c>
      <c r="H18" s="107"/>
      <c r="I18" s="204">
        <v>0.28600001335144043</v>
      </c>
      <c r="J18" s="204"/>
      <c r="K18" s="204">
        <v>10.600000381469727</v>
      </c>
      <c r="L18" s="215"/>
      <c r="M18" s="254">
        <f>IF(OR(M37=0,O18=0),0,ABS(1000*O18/(SQRT(3)*M37*COS(ATAN(Q18/O18)))))</f>
        <v>40.139891282197922</v>
      </c>
      <c r="N18" s="255"/>
      <c r="O18" s="189">
        <f>M32</f>
        <v>6.0816383537385938</v>
      </c>
      <c r="P18" s="189"/>
      <c r="Q18" s="189">
        <f>R32</f>
        <v>5.1902279609622957</v>
      </c>
      <c r="R18" s="189"/>
      <c r="S18" s="190">
        <f>IF(O18=0,0,COS(ATAN(Q18/O18)))</f>
        <v>0.7606518599533677</v>
      </c>
      <c r="T18" s="191"/>
      <c r="U18" s="256">
        <f>IF(OR(U37=0,W18=0),0,ABS(1000*W18/(SQRT(3)*U37*COS(ATAN(Y18/W18)))))</f>
        <v>46.113246170211667</v>
      </c>
      <c r="V18" s="255"/>
      <c r="W18" s="189">
        <f>U32</f>
        <v>6.6825552458781718</v>
      </c>
      <c r="X18" s="189"/>
      <c r="Y18" s="189">
        <f>Z32</f>
        <v>6.4174170085630413</v>
      </c>
      <c r="Z18" s="189"/>
      <c r="AA18" s="190">
        <f>IF(W18=0,0,COS(ATAN(Y18/W18)))</f>
        <v>0.72127062561880784</v>
      </c>
      <c r="AB18" s="191"/>
      <c r="AC18" s="256">
        <f>IF(OR(AC37=0,AE18=0),0,ABS(1000*AE18/(SQRT(3)*AC37*COS(ATAN(AG18/AE18)))))</f>
        <v>30.802986037003357</v>
      </c>
      <c r="AD18" s="255"/>
      <c r="AE18" s="189">
        <f>AC32</f>
        <v>5.4805603481090008</v>
      </c>
      <c r="AF18" s="189"/>
      <c r="AG18" s="189">
        <f>AH32</f>
        <v>2.7582691020293235</v>
      </c>
      <c r="AH18" s="189"/>
      <c r="AI18" s="190">
        <f>IF(AE18=0,0,COS(ATAN(AG18/AE18)))</f>
        <v>0.89325134243679061</v>
      </c>
      <c r="AJ18" s="191"/>
      <c r="AK18" s="256">
        <f>IF(OR(AK37=0,AM18=0),0,ABS(1000*AM18/(SQRT(3)*AK37*COS(ATAN(AO18/AM18)))))</f>
        <v>48.769397622567858</v>
      </c>
      <c r="AL18" s="255"/>
      <c r="AM18" s="189">
        <f>AK32</f>
        <v>7.2829251628336786</v>
      </c>
      <c r="AN18" s="189"/>
      <c r="AO18" s="189">
        <f>AP32</f>
        <v>6.4283877647771837</v>
      </c>
      <c r="AP18" s="189"/>
      <c r="AQ18" s="190">
        <f>IF(AM18=0,0,COS(ATAN(AO18/AM18)))</f>
        <v>0.74972153925943819</v>
      </c>
      <c r="AR18" s="191"/>
    </row>
    <row r="19" spans="1:44" x14ac:dyDescent="0.2">
      <c r="A19" s="198"/>
      <c r="B19" s="199"/>
      <c r="C19" s="199"/>
      <c r="D19" s="200"/>
      <c r="E19" s="98">
        <v>10</v>
      </c>
      <c r="F19" s="99"/>
      <c r="G19" s="100" t="s">
        <v>83</v>
      </c>
      <c r="H19" s="100"/>
      <c r="I19" s="193">
        <f>I18</f>
        <v>0.28600001335144043</v>
      </c>
      <c r="J19" s="193"/>
      <c r="K19" s="193">
        <f>K18</f>
        <v>10.600000381469727</v>
      </c>
      <c r="L19" s="218"/>
      <c r="M19" s="219">
        <f>IF(OR(M40=0,O19=0),0,ABS(1000*O19/(SQRT(3)*M40*COS(ATAN(Q19/O19)))))</f>
        <v>228.92427910719809</v>
      </c>
      <c r="N19" s="220"/>
      <c r="O19" s="221">
        <v>3</v>
      </c>
      <c r="P19" s="221"/>
      <c r="Q19" s="221">
        <v>3</v>
      </c>
      <c r="R19" s="221"/>
      <c r="S19" s="222">
        <f>IF(O19=0,0,COS(ATAN(Q19/O19)))</f>
        <v>0.70710678118654757</v>
      </c>
      <c r="T19" s="223"/>
      <c r="U19" s="224">
        <f>IF(OR(U40=0,W19=0),0,ABS(1000*W19/(SQRT(3)*U40*COS(ATAN(Y19/W19)))))</f>
        <v>209.25540149558964</v>
      </c>
      <c r="V19" s="220"/>
      <c r="W19" s="221">
        <v>3</v>
      </c>
      <c r="X19" s="221"/>
      <c r="Y19" s="221">
        <v>2.4000000953674316</v>
      </c>
      <c r="Z19" s="221"/>
      <c r="AA19" s="222">
        <f>IF(W19=0,0,COS(ATAN(Y19/W19)))</f>
        <v>0.78086879733417625</v>
      </c>
      <c r="AB19" s="223"/>
      <c r="AC19" s="224">
        <f>IF(OR(AC40=0,AE19=0),0,ABS(1000*AE19/(SQRT(3)*AC40*COS(ATAN(AG19/AE19)))))</f>
        <v>163.40101629873053</v>
      </c>
      <c r="AD19" s="220"/>
      <c r="AE19" s="221">
        <v>1.7999999523162842</v>
      </c>
      <c r="AF19" s="221"/>
      <c r="AG19" s="221">
        <v>2.4000000953674316</v>
      </c>
      <c r="AH19" s="221"/>
      <c r="AI19" s="222">
        <f>IF(AE19=0,0,COS(ATAN(AG19/AE19)))</f>
        <v>0.59999997456868503</v>
      </c>
      <c r="AJ19" s="223"/>
      <c r="AK19" s="224">
        <f>IF(OR(AK40=0,AM19=0),0,ABS(1000*AM19/(SQRT(3)*AK40*COS(ATAN(AO19/AM19)))))</f>
        <v>323.5174868632036</v>
      </c>
      <c r="AL19" s="220"/>
      <c r="AM19" s="221">
        <v>4.1999998092651367</v>
      </c>
      <c r="AN19" s="221"/>
      <c r="AO19" s="221">
        <v>4.1999998092651367</v>
      </c>
      <c r="AP19" s="221"/>
      <c r="AQ19" s="222">
        <f>IF(AM19=0,0,COS(ATAN(AO19/AM19)))</f>
        <v>0.70710678118654757</v>
      </c>
      <c r="AR19" s="223"/>
    </row>
    <row r="20" spans="1:44" x14ac:dyDescent="0.2">
      <c r="A20" s="198"/>
      <c r="B20" s="199"/>
      <c r="C20" s="199"/>
      <c r="D20" s="200"/>
      <c r="E20" s="98">
        <v>10</v>
      </c>
      <c r="F20" s="99"/>
      <c r="G20" s="100" t="s">
        <v>84</v>
      </c>
      <c r="H20" s="100"/>
      <c r="I20" s="193">
        <f>I18</f>
        <v>0.28600001335144043</v>
      </c>
      <c r="J20" s="193"/>
      <c r="K20" s="193">
        <f>K18</f>
        <v>10.600000381469727</v>
      </c>
      <c r="L20" s="218"/>
      <c r="M20" s="219">
        <f>IF(OR(M41=0,O20=0),0,ABS(1000*O20/(SQRT(3)*M41*COS(ATAN(Q20/O20)))))</f>
        <v>188.77579528171657</v>
      </c>
      <c r="N20" s="220"/>
      <c r="O20" s="221">
        <v>3</v>
      </c>
      <c r="P20" s="221"/>
      <c r="Q20" s="221">
        <v>1.7999999523162842</v>
      </c>
      <c r="R20" s="221"/>
      <c r="S20" s="222">
        <f>IF(O20=0,0,COS(ATAN(Q20/O20)))</f>
        <v>0.85749293172555141</v>
      </c>
      <c r="T20" s="223"/>
      <c r="U20" s="224">
        <f>IF(OR(U41=0,W20=0),0,ABS(1000*W20/(SQRT(3)*U41*COS(ATAN(Y20/W20)))))</f>
        <v>274.70912765133085</v>
      </c>
      <c r="V20" s="220"/>
      <c r="W20" s="221">
        <v>3.5999999046325684</v>
      </c>
      <c r="X20" s="221"/>
      <c r="Y20" s="221">
        <v>3.5999999046325684</v>
      </c>
      <c r="Z20" s="221"/>
      <c r="AA20" s="222">
        <f>IF(W20=0,0,COS(ATAN(Y20/W20)))</f>
        <v>0.70710678118654757</v>
      </c>
      <c r="AB20" s="223"/>
      <c r="AC20" s="224">
        <f>IF(OR(AC41=0,AE20=0),0,ABS(1000*AE20/(SQRT(3)*AC41*COS(ATAN(AG20/AE20)))))</f>
        <v>196.08121124747117</v>
      </c>
      <c r="AD20" s="220"/>
      <c r="AE20" s="221">
        <v>3.5999999046325684</v>
      </c>
      <c r="AF20" s="221"/>
      <c r="AG20" s="221">
        <v>0</v>
      </c>
      <c r="AH20" s="221"/>
      <c r="AI20" s="222">
        <f>IF(AE20=0,0,COS(ATAN(AG20/AE20)))</f>
        <v>1</v>
      </c>
      <c r="AJ20" s="223"/>
      <c r="AK20" s="224">
        <f>IF(OR(AK41=0,AM20=0),0,ABS(1000*AM20/(SQRT(3)*AK41*COS(ATAN(AO20/AM20)))))</f>
        <v>188.77579528171657</v>
      </c>
      <c r="AL20" s="220"/>
      <c r="AM20" s="221">
        <v>3</v>
      </c>
      <c r="AN20" s="221"/>
      <c r="AO20" s="221">
        <v>1.7999999523162842</v>
      </c>
      <c r="AP20" s="221"/>
      <c r="AQ20" s="222">
        <f>IF(AM20=0,0,COS(ATAN(AO20/AM20)))</f>
        <v>0.85749293172555141</v>
      </c>
      <c r="AR20" s="223"/>
    </row>
    <row r="21" spans="1:44" ht="15.75" customHeight="1" thickBot="1" x14ac:dyDescent="0.25">
      <c r="A21" s="201"/>
      <c r="B21" s="202"/>
      <c r="C21" s="202"/>
      <c r="D21" s="202"/>
      <c r="E21" s="225" t="s">
        <v>17</v>
      </c>
      <c r="F21" s="178"/>
      <c r="G21" s="178"/>
      <c r="H21" s="178"/>
      <c r="I21" s="178"/>
      <c r="J21" s="178"/>
      <c r="K21" s="178"/>
      <c r="L21" s="226"/>
      <c r="M21" s="178">
        <v>12</v>
      </c>
      <c r="N21" s="178"/>
      <c r="O21" s="178"/>
      <c r="P21" s="162" t="s">
        <v>18</v>
      </c>
      <c r="Q21" s="162"/>
      <c r="R21" s="175"/>
      <c r="S21" s="175"/>
      <c r="T21" s="179"/>
      <c r="U21" s="225">
        <v>12</v>
      </c>
      <c r="V21" s="178"/>
      <c r="W21" s="178"/>
      <c r="X21" s="162" t="s">
        <v>18</v>
      </c>
      <c r="Y21" s="162"/>
      <c r="Z21" s="175"/>
      <c r="AA21" s="175"/>
      <c r="AB21" s="179"/>
      <c r="AC21" s="225">
        <v>12</v>
      </c>
      <c r="AD21" s="178"/>
      <c r="AE21" s="178"/>
      <c r="AF21" s="162" t="s">
        <v>18</v>
      </c>
      <c r="AG21" s="162"/>
      <c r="AH21" s="175"/>
      <c r="AI21" s="175"/>
      <c r="AJ21" s="179"/>
      <c r="AK21" s="225">
        <v>12</v>
      </c>
      <c r="AL21" s="178"/>
      <c r="AM21" s="178"/>
      <c r="AN21" s="162" t="s">
        <v>18</v>
      </c>
      <c r="AO21" s="162"/>
      <c r="AP21" s="175"/>
      <c r="AQ21" s="175"/>
      <c r="AR21" s="179"/>
    </row>
    <row r="22" spans="1:44" x14ac:dyDescent="0.2">
      <c r="A22" s="227" t="s">
        <v>21</v>
      </c>
      <c r="B22" s="77"/>
      <c r="C22" s="77"/>
      <c r="D22" s="77"/>
      <c r="E22" s="228" t="s">
        <v>85</v>
      </c>
      <c r="F22" s="107"/>
      <c r="G22" s="107"/>
      <c r="H22" s="107"/>
      <c r="I22" s="107"/>
      <c r="J22" s="107"/>
      <c r="K22" s="107"/>
      <c r="L22" s="108"/>
      <c r="M22" s="182">
        <f>SUM(M6,M10,M14,M18)</f>
        <v>186.16715863863794</v>
      </c>
      <c r="N22" s="167"/>
      <c r="O22" s="172">
        <f>SUM(O6,O10,O14,O18)</f>
        <v>27.373506694590795</v>
      </c>
      <c r="P22" s="167"/>
      <c r="Q22" s="172">
        <f>SUM(Q6,Q10,Q14,Q18)</f>
        <v>23.307722970451735</v>
      </c>
      <c r="R22" s="167"/>
      <c r="S22" s="167"/>
      <c r="T22" s="168"/>
      <c r="U22" s="229">
        <f>SUM(U6,U10,U14,U18)</f>
        <v>215.21482731482553</v>
      </c>
      <c r="V22" s="167"/>
      <c r="W22" s="172">
        <f>SUM(W6,W10,W14,W18)</f>
        <v>30.497157409852527</v>
      </c>
      <c r="X22" s="167"/>
      <c r="Y22" s="172">
        <f>SUM(Y6,Y10,Y14,Y18)</f>
        <v>28.403107229023036</v>
      </c>
      <c r="Z22" s="167"/>
      <c r="AA22" s="167"/>
      <c r="AB22" s="168"/>
      <c r="AC22" s="229">
        <f>SUM(AC6,AC10,AC14,AC18)</f>
        <v>159.87516352199665</v>
      </c>
      <c r="AD22" s="167"/>
      <c r="AE22" s="172">
        <f>SUM(AE6,AE10,AE14,AE18)</f>
        <v>23.050958845487269</v>
      </c>
      <c r="AF22" s="167"/>
      <c r="AG22" s="172">
        <f>SUM(AG6,AG10,AG14,AG18)</f>
        <v>19.622931922495269</v>
      </c>
      <c r="AH22" s="167"/>
      <c r="AI22" s="167"/>
      <c r="AJ22" s="168"/>
      <c r="AK22" s="229">
        <f>SUM(AK6,AK10,AK14,AK18)</f>
        <v>223.65513149256734</v>
      </c>
      <c r="AL22" s="167"/>
      <c r="AM22" s="172">
        <f>SUM(AM6,AM10,AM14,AM18)</f>
        <v>33.37811304064784</v>
      </c>
      <c r="AN22" s="167"/>
      <c r="AO22" s="172">
        <f>SUM(AO6,AO10,AO14,AO18)</f>
        <v>25.266314760334875</v>
      </c>
      <c r="AP22" s="167"/>
      <c r="AQ22" s="167"/>
      <c r="AR22" s="168"/>
    </row>
    <row r="23" spans="1:44" x14ac:dyDescent="0.2">
      <c r="A23" s="257"/>
      <c r="B23" s="120"/>
      <c r="C23" s="120"/>
      <c r="D23" s="120"/>
      <c r="E23" s="258" t="s">
        <v>86</v>
      </c>
      <c r="F23" s="100"/>
      <c r="G23" s="100"/>
      <c r="H23" s="100"/>
      <c r="I23" s="100"/>
      <c r="J23" s="100"/>
      <c r="K23" s="100"/>
      <c r="L23" s="101"/>
      <c r="M23" s="259">
        <f>SUM(M15,M16,M19,M20)</f>
        <v>907.97365889041612</v>
      </c>
      <c r="N23" s="260"/>
      <c r="O23" s="261">
        <f>SUM(O15,O16,O19,O20)</f>
        <v>10.200000047683716</v>
      </c>
      <c r="P23" s="260"/>
      <c r="Q23" s="261">
        <f>SUM(Q15,Q16,Q19,Q20)</f>
        <v>12.600000143051147</v>
      </c>
      <c r="R23" s="260"/>
      <c r="S23" s="260"/>
      <c r="T23" s="262"/>
      <c r="U23" s="263">
        <f>SUM(U15,U16,U19,U20)</f>
        <v>1081.7443603455363</v>
      </c>
      <c r="V23" s="260"/>
      <c r="W23" s="261">
        <f>SUM(W15,W16,W19,W20)</f>
        <v>10.799999952316284</v>
      </c>
      <c r="X23" s="260"/>
      <c r="Y23" s="261">
        <f>SUM(Y15,Y16,Y19,Y20)</f>
        <v>15.599999904632568</v>
      </c>
      <c r="Z23" s="260"/>
      <c r="AA23" s="260"/>
      <c r="AB23" s="262"/>
      <c r="AC23" s="263">
        <f>SUM(AC15,AC16,AC19,AC20)</f>
        <v>817.25098275759376</v>
      </c>
      <c r="AD23" s="260"/>
      <c r="AE23" s="261">
        <f>SUM(AE15,AE16,AE19,AE20)</f>
        <v>8.3999998569488525</v>
      </c>
      <c r="AF23" s="260"/>
      <c r="AG23" s="261">
        <f>SUM(AG15,AG16,AG19,AG20)</f>
        <v>10.200000286102295</v>
      </c>
      <c r="AH23" s="260"/>
      <c r="AI23" s="260"/>
      <c r="AJ23" s="262"/>
      <c r="AK23" s="263">
        <f>SUM(AK15,AK16,AK19,AK20)</f>
        <v>1080.0375323261705</v>
      </c>
      <c r="AL23" s="260"/>
      <c r="AM23" s="261">
        <f>SUM(AM15,AM16,AM19,AM20)</f>
        <v>10.799999952316284</v>
      </c>
      <c r="AN23" s="260"/>
      <c r="AO23" s="261">
        <f>SUM(AO15,AO16,AO19,AO20)</f>
        <v>15.599999666213989</v>
      </c>
      <c r="AP23" s="260"/>
      <c r="AQ23" s="260"/>
      <c r="AR23" s="262"/>
    </row>
    <row r="24" spans="1:44" ht="13.5" thickBot="1" x14ac:dyDescent="0.25">
      <c r="A24" s="74"/>
      <c r="B24" s="79"/>
      <c r="C24" s="79"/>
      <c r="D24" s="79"/>
      <c r="E24" s="230" t="s">
        <v>23</v>
      </c>
      <c r="F24" s="93"/>
      <c r="G24" s="93"/>
      <c r="H24" s="93"/>
      <c r="I24" s="93"/>
      <c r="J24" s="93"/>
      <c r="K24" s="93"/>
      <c r="L24" s="94"/>
      <c r="M24" s="171">
        <f>SUM(M7,M8,M11,M12)</f>
        <v>1760.1138223401213</v>
      </c>
      <c r="N24" s="164"/>
      <c r="O24" s="55">
        <f>SUM(O7,O8,O11,O12)</f>
        <v>16.920000195503235</v>
      </c>
      <c r="P24" s="164"/>
      <c r="Q24" s="55">
        <f>SUM(Q7,Q8,Q11,Q12)</f>
        <v>9</v>
      </c>
      <c r="R24" s="164"/>
      <c r="S24" s="164"/>
      <c r="T24" s="165"/>
      <c r="U24" s="231">
        <f>SUM(U7,U8,U11,U12)</f>
        <v>2042.8980308859236</v>
      </c>
      <c r="V24" s="164"/>
      <c r="W24" s="55">
        <f>SUM(W7,W8,W11,W12)</f>
        <v>19.439999938011169</v>
      </c>
      <c r="X24" s="164"/>
      <c r="Y24" s="55">
        <f>SUM(Y7,Y8,Y11,Y12)</f>
        <v>10.800000190734863</v>
      </c>
      <c r="Z24" s="164"/>
      <c r="AA24" s="164"/>
      <c r="AB24" s="165"/>
      <c r="AC24" s="231">
        <f>SUM(AC7,AC8,AC11,AC12)</f>
        <v>1507.940064808231</v>
      </c>
      <c r="AD24" s="164"/>
      <c r="AE24" s="55">
        <f>SUM(AE7,AE8,AE11,AE12)</f>
        <v>14.400000333786011</v>
      </c>
      <c r="AF24" s="164"/>
      <c r="AG24" s="55">
        <f>SUM(AG7,AG8,AG11,AG12)</f>
        <v>7.9200001955032349</v>
      </c>
      <c r="AH24" s="164"/>
      <c r="AI24" s="164"/>
      <c r="AJ24" s="165"/>
      <c r="AK24" s="231">
        <f>SUM(AK7,AK8,AK11,AK12)</f>
        <v>2189.180532606727</v>
      </c>
      <c r="AL24" s="164"/>
      <c r="AM24" s="55">
        <f>SUM(AM7,AM8,AM11,AM12)</f>
        <v>22.319999694824219</v>
      </c>
      <c r="AN24" s="164"/>
      <c r="AO24" s="55">
        <f>SUM(AO7,AO8,AO11,AO12)</f>
        <v>7.5600003004074097</v>
      </c>
      <c r="AP24" s="164"/>
      <c r="AQ24" s="164"/>
      <c r="AR24" s="165"/>
    </row>
    <row r="25" spans="1:44" x14ac:dyDescent="0.2">
      <c r="A25" s="227" t="s">
        <v>24</v>
      </c>
      <c r="B25" s="77"/>
      <c r="C25" s="77"/>
      <c r="D25" s="77"/>
      <c r="E25" s="77" t="s">
        <v>25</v>
      </c>
      <c r="F25" s="77"/>
      <c r="G25" s="77"/>
      <c r="H25" s="77"/>
      <c r="I25" s="232" t="s">
        <v>15</v>
      </c>
      <c r="J25" s="150"/>
      <c r="K25" s="150"/>
      <c r="L25" s="233"/>
      <c r="M25" s="159">
        <f>I6*(POWER(O7+O8,2)+POWER(Q7+Q8,2))/POWER(B6,2)</f>
        <v>2.1756602137076933E-3</v>
      </c>
      <c r="N25" s="159"/>
      <c r="O25" s="159"/>
      <c r="P25" s="155" t="s">
        <v>26</v>
      </c>
      <c r="Q25" s="155"/>
      <c r="R25" s="156">
        <f>K6*(POWER(O7+O8,2)+POWER(Q7+Q8,2))/(100*B6)</f>
        <v>5.8384805148983178E-2</v>
      </c>
      <c r="S25" s="156"/>
      <c r="T25" s="157"/>
      <c r="U25" s="158">
        <f>I6*(POWER(W7+W8,2)+POWER(Y7+Y8,2))/POWER(B6,2)</f>
        <v>2.6619842323608468E-3</v>
      </c>
      <c r="V25" s="159"/>
      <c r="W25" s="159"/>
      <c r="X25" s="155" t="s">
        <v>26</v>
      </c>
      <c r="Y25" s="155"/>
      <c r="Z25" s="156">
        <f>K6*(POWER(W7+W8,2)+POWER(Y7+Y8,2))/(100*B6)</f>
        <v>7.1435525518570089E-2</v>
      </c>
      <c r="AA25" s="156"/>
      <c r="AB25" s="157"/>
      <c r="AC25" s="158">
        <f>I6*(POWER(AE7+AE8,2)+POWER(AG7+AG8,2))/POWER(B6,2)</f>
        <v>1.6637401325118577E-3</v>
      </c>
      <c r="AD25" s="159"/>
      <c r="AE25" s="159"/>
      <c r="AF25" s="155" t="s">
        <v>26</v>
      </c>
      <c r="AG25" s="155"/>
      <c r="AH25" s="156">
        <f>K6*(POWER(AE7+AE8,2)+POWER(AG7+AG8,2))/(100*B6)</f>
        <v>4.4647203107929308E-2</v>
      </c>
      <c r="AI25" s="156"/>
      <c r="AJ25" s="157"/>
      <c r="AK25" s="158">
        <f>I6*(POWER(AM7+AM8,2)+POWER(AO7+AO8,2))/POWER(B6,2)</f>
        <v>3.1355101561743037E-3</v>
      </c>
      <c r="AL25" s="159"/>
      <c r="AM25" s="159"/>
      <c r="AN25" s="155" t="s">
        <v>26</v>
      </c>
      <c r="AO25" s="155"/>
      <c r="AP25" s="156">
        <f>K6*(POWER(AM7+AM8,2)+POWER(AO7+AO8,2))/(100*B6)</f>
        <v>8.4142803346538592E-2</v>
      </c>
      <c r="AQ25" s="156"/>
      <c r="AR25" s="157"/>
    </row>
    <row r="26" spans="1:44" x14ac:dyDescent="0.2">
      <c r="A26" s="257"/>
      <c r="B26" s="120"/>
      <c r="C26" s="120"/>
      <c r="D26" s="120"/>
      <c r="E26" s="120"/>
      <c r="F26" s="120"/>
      <c r="G26" s="120"/>
      <c r="H26" s="120"/>
      <c r="I26" s="236" t="s">
        <v>19</v>
      </c>
      <c r="J26" s="140"/>
      <c r="K26" s="140"/>
      <c r="L26" s="237"/>
      <c r="M26" s="264">
        <f>I10*(POWER(O11+O12,2)+POWER(Q11+Q12,2))/POWER(B10,2)</f>
        <v>2.0995201120814688E-3</v>
      </c>
      <c r="N26" s="264"/>
      <c r="O26" s="264"/>
      <c r="P26" s="265" t="s">
        <v>26</v>
      </c>
      <c r="Q26" s="265"/>
      <c r="R26" s="266">
        <f>K10*(POWER(O11+O12,2)+POWER(Q11+Q12,2))/(100*B10)</f>
        <v>0.55112400324440003</v>
      </c>
      <c r="S26" s="266"/>
      <c r="T26" s="267"/>
      <c r="U26" s="268">
        <f>I10*(POWER(W11+W12,2)+POWER(Y11+Y12,2))/POWER(B10,2)</f>
        <v>2.9134081158574809E-3</v>
      </c>
      <c r="V26" s="264"/>
      <c r="W26" s="264"/>
      <c r="X26" s="265" t="s">
        <v>26</v>
      </c>
      <c r="Y26" s="265"/>
      <c r="Z26" s="266">
        <f>K10*(POWER(W11+W12,2)+POWER(Y11+Y12,2))/(100*B10)</f>
        <v>0.76476959408798217</v>
      </c>
      <c r="AA26" s="266"/>
      <c r="AB26" s="267"/>
      <c r="AC26" s="268">
        <f>I10*(POWER(AE11+AE12,2)+POWER(AG11+AG12,2))/POWER(B10,2)</f>
        <v>1.5370561556783669E-3</v>
      </c>
      <c r="AD26" s="264"/>
      <c r="AE26" s="264"/>
      <c r="AF26" s="265" t="s">
        <v>26</v>
      </c>
      <c r="AG26" s="265"/>
      <c r="AH26" s="266">
        <f>K10*(POWER(AE11+AE12,2)+POWER(AG11+AG12,2))/(100*B10)</f>
        <v>0.40347722170143158</v>
      </c>
      <c r="AI26" s="266"/>
      <c r="AJ26" s="267"/>
      <c r="AK26" s="268">
        <f>I10*(POWER(AM11+AM12,2)+POWER(AO11+AO12,2))/POWER(B10,2)</f>
        <v>3.2400000817939616E-3</v>
      </c>
      <c r="AL26" s="264"/>
      <c r="AM26" s="264"/>
      <c r="AN26" s="265" t="s">
        <v>26</v>
      </c>
      <c r="AO26" s="265"/>
      <c r="AP26" s="266">
        <f>K10*(POWER(AM11+AM12,2)+POWER(AO11+AO12,2))/(100*B10)</f>
        <v>0.85049998107433356</v>
      </c>
      <c r="AQ26" s="266"/>
      <c r="AR26" s="267"/>
    </row>
    <row r="27" spans="1:44" x14ac:dyDescent="0.2">
      <c r="A27" s="257"/>
      <c r="B27" s="120"/>
      <c r="C27" s="120"/>
      <c r="D27" s="120"/>
      <c r="E27" s="120"/>
      <c r="F27" s="120"/>
      <c r="G27" s="120"/>
      <c r="H27" s="120"/>
      <c r="I27" s="236" t="s">
        <v>253</v>
      </c>
      <c r="J27" s="140"/>
      <c r="K27" s="140"/>
      <c r="L27" s="237"/>
      <c r="M27" s="264">
        <f>I14*(POWER(O15+O16,2)+POWER(Q15+Q16,2))/POWER(B14,2)</f>
        <v>3.5929128095090472E-3</v>
      </c>
      <c r="N27" s="264"/>
      <c r="O27" s="264"/>
      <c r="P27" s="265" t="s">
        <v>26</v>
      </c>
      <c r="Q27" s="265"/>
      <c r="R27" s="266">
        <f>K14*(POWER(O15+O16,2)+POWER(Q15+Q16,2))/(100*B14)</f>
        <v>0.10398600821542761</v>
      </c>
      <c r="S27" s="266"/>
      <c r="T27" s="267"/>
      <c r="U27" s="268">
        <f>I14*(POWER(W15+W16,2)+POWER(Y15+Y16,2))/POWER(B14,2)</f>
        <v>5.0267814012989378E-3</v>
      </c>
      <c r="V27" s="264"/>
      <c r="W27" s="264"/>
      <c r="X27" s="265" t="s">
        <v>26</v>
      </c>
      <c r="Y27" s="265"/>
      <c r="Z27" s="266">
        <f>K14*(POWER(W15+W16,2)+POWER(Y15+Y16,2))/(100*B14)</f>
        <v>0.14548500334024425</v>
      </c>
      <c r="AA27" s="266"/>
      <c r="AB27" s="267"/>
      <c r="AC27" s="268">
        <f>I14*(POWER(AE15+AE16,2)+POWER(AG15+AG16,2))/POWER(B14,2)</f>
        <v>3.1973627741128281E-3</v>
      </c>
      <c r="AD27" s="264"/>
      <c r="AE27" s="264"/>
      <c r="AF27" s="265" t="s">
        <v>26</v>
      </c>
      <c r="AG27" s="265"/>
      <c r="AH27" s="266">
        <f>K14*(POWER(AE15+AE16,2)+POWER(AG15+AG16,2))/(100*B14)</f>
        <v>9.2538007272720518E-2</v>
      </c>
      <c r="AI27" s="266"/>
      <c r="AJ27" s="267"/>
      <c r="AK27" s="268">
        <f>I14*(POWER(AM15+AM16,2)+POWER(AO15+AO16,2))/POWER(B14,2)</f>
        <v>4.8125251708745955E-3</v>
      </c>
      <c r="AL27" s="264"/>
      <c r="AM27" s="264"/>
      <c r="AN27" s="265" t="s">
        <v>26</v>
      </c>
      <c r="AO27" s="265"/>
      <c r="AP27" s="266">
        <f>K14*(POWER(AM15+AM16,2)+POWER(AO15+AO16,2))/(100*B14)</f>
        <v>0.13928400395107268</v>
      </c>
      <c r="AQ27" s="266"/>
      <c r="AR27" s="267"/>
    </row>
    <row r="28" spans="1:44" ht="13.5" thickBot="1" x14ac:dyDescent="0.25">
      <c r="A28" s="74"/>
      <c r="B28" s="79"/>
      <c r="C28" s="79"/>
      <c r="D28" s="79"/>
      <c r="E28" s="79"/>
      <c r="F28" s="79"/>
      <c r="G28" s="79"/>
      <c r="H28" s="79"/>
      <c r="I28" s="161" t="s">
        <v>254</v>
      </c>
      <c r="J28" s="162"/>
      <c r="K28" s="162"/>
      <c r="L28" s="163"/>
      <c r="M28" s="154">
        <f>I18*(POWER(O19+O20,2)+POWER(Q19+Q20,2))/POWER(B18,2)</f>
        <v>2.638350102710723E-3</v>
      </c>
      <c r="N28" s="154"/>
      <c r="O28" s="154"/>
      <c r="P28" s="146" t="s">
        <v>26</v>
      </c>
      <c r="Q28" s="146"/>
      <c r="R28" s="147">
        <f>K18*(POWER(O19+O20,2)+POWER(Q19+Q20,2))/(100*B18)</f>
        <v>7.8228002208709693E-2</v>
      </c>
      <c r="S28" s="147"/>
      <c r="T28" s="148"/>
      <c r="U28" s="234">
        <f>I18*(POWER(W19+W20,2)+POWER(Y19+Y20,2))/POWER(B18,2)</f>
        <v>3.5553376097202279E-3</v>
      </c>
      <c r="V28" s="154"/>
      <c r="W28" s="154"/>
      <c r="X28" s="146" t="s">
        <v>26</v>
      </c>
      <c r="Y28" s="146"/>
      <c r="Z28" s="147">
        <f>K18*(POWER(W19+W20,2)+POWER(Y19+Y20,2))/(100*B18)</f>
        <v>0.10541700212574</v>
      </c>
      <c r="AA28" s="147"/>
      <c r="AB28" s="148"/>
      <c r="AC28" s="234">
        <f>I18*(POWER(AE19+AE20,2)+POWER(AG19+AG20,2))/POWER(B18,2)</f>
        <v>1.5604875242650499E-3</v>
      </c>
      <c r="AD28" s="154"/>
      <c r="AE28" s="154"/>
      <c r="AF28" s="146" t="s">
        <v>26</v>
      </c>
      <c r="AG28" s="146"/>
      <c r="AH28" s="147">
        <f>K18*(POWER(AE19+AE20,2)+POWER(AG19+AG20,2))/(100*B18)</f>
        <v>4.6269000224590288E-2</v>
      </c>
      <c r="AI28" s="147"/>
      <c r="AJ28" s="148"/>
      <c r="AK28" s="234">
        <f>I18*(POWER(AM19+AM20,2)+POWER(AO19+AO20,2))/POWER(B18,2)</f>
        <v>3.9253499326586646E-3</v>
      </c>
      <c r="AL28" s="154"/>
      <c r="AM28" s="154"/>
      <c r="AN28" s="146" t="s">
        <v>26</v>
      </c>
      <c r="AO28" s="146"/>
      <c r="AP28" s="147">
        <f>K18*(POWER(AM19+AM20,2)+POWER(AO19+AO20,2))/(100*B18)</f>
        <v>0.11638799675846086</v>
      </c>
      <c r="AQ28" s="147"/>
      <c r="AR28" s="148"/>
    </row>
    <row r="29" spans="1:44" x14ac:dyDescent="0.2">
      <c r="A29" s="235" t="s">
        <v>87</v>
      </c>
      <c r="B29" s="115"/>
      <c r="C29" s="115"/>
      <c r="D29" s="115"/>
      <c r="E29" s="77" t="s">
        <v>28</v>
      </c>
      <c r="F29" s="77"/>
      <c r="G29" s="77"/>
      <c r="H29" s="77"/>
      <c r="I29" s="232" t="s">
        <v>15</v>
      </c>
      <c r="J29" s="150"/>
      <c r="K29" s="150"/>
      <c r="L29" s="233"/>
      <c r="M29" s="144">
        <f>SUM(O7:P8)+C6+M25</f>
        <v>4.005175819030284</v>
      </c>
      <c r="N29" s="144"/>
      <c r="O29" s="144"/>
      <c r="P29" s="145" t="s">
        <v>26</v>
      </c>
      <c r="Q29" s="145"/>
      <c r="R29" s="137">
        <f>SUM(Q7:R8)+D6+R25</f>
        <v>2.7303847811879161</v>
      </c>
      <c r="S29" s="137"/>
      <c r="T29" s="142"/>
      <c r="U29" s="143">
        <f>SUM(W7:X8)+C6+U25</f>
        <v>4.3656620381447624</v>
      </c>
      <c r="V29" s="144"/>
      <c r="W29" s="144"/>
      <c r="X29" s="145" t="s">
        <v>26</v>
      </c>
      <c r="Y29" s="145"/>
      <c r="Z29" s="137">
        <f>SUM(Y7:Z8)+D6+Z25</f>
        <v>3.1034356350719072</v>
      </c>
      <c r="AA29" s="137"/>
      <c r="AB29" s="142"/>
      <c r="AC29" s="143">
        <f>SUM(AE7:AF8)+C6+AC25</f>
        <v>3.2846637511295689</v>
      </c>
      <c r="AD29" s="144"/>
      <c r="AE29" s="144"/>
      <c r="AF29" s="145" t="s">
        <v>26</v>
      </c>
      <c r="AG29" s="145"/>
      <c r="AH29" s="137">
        <f>SUM(AG7:AH8)+D6+AH25</f>
        <v>2.7166472983561518</v>
      </c>
      <c r="AI29" s="137"/>
      <c r="AJ29" s="142"/>
      <c r="AK29" s="143">
        <f>SUM(AM7:AN8)+C6+AK25</f>
        <v>5.0861354734695157</v>
      </c>
      <c r="AL29" s="144"/>
      <c r="AM29" s="144"/>
      <c r="AN29" s="145" t="s">
        <v>26</v>
      </c>
      <c r="AO29" s="145"/>
      <c r="AP29" s="137">
        <f>SUM(AO7:AP8)+D6+AP25</f>
        <v>2.7561428985947609</v>
      </c>
      <c r="AQ29" s="137"/>
      <c r="AR29" s="142"/>
    </row>
    <row r="30" spans="1:44" x14ac:dyDescent="0.2">
      <c r="A30" s="116"/>
      <c r="B30" s="117"/>
      <c r="C30" s="117"/>
      <c r="D30" s="117"/>
      <c r="E30" s="120"/>
      <c r="F30" s="120"/>
      <c r="G30" s="120"/>
      <c r="H30" s="120"/>
      <c r="I30" s="236" t="s">
        <v>19</v>
      </c>
      <c r="J30" s="140"/>
      <c r="K30" s="140"/>
      <c r="L30" s="237"/>
      <c r="M30" s="131">
        <f>SUM(O11:P12)+C10+M26</f>
        <v>13.004099557692809</v>
      </c>
      <c r="N30" s="131"/>
      <c r="O30" s="131"/>
      <c r="P30" s="132" t="s">
        <v>26</v>
      </c>
      <c r="Q30" s="132"/>
      <c r="R30" s="128">
        <f>SUM(Q11:R12)+D10+R26</f>
        <v>7.1711240229139328</v>
      </c>
      <c r="S30" s="128"/>
      <c r="T30" s="129"/>
      <c r="U30" s="130">
        <f>SUM(W11:X12)+C10+U26</f>
        <v>15.164913293108695</v>
      </c>
      <c r="V30" s="131"/>
      <c r="W30" s="131"/>
      <c r="X30" s="132" t="s">
        <v>26</v>
      </c>
      <c r="Y30" s="132"/>
      <c r="Z30" s="128">
        <f>SUM(Y11:Z12)+D10+Z26</f>
        <v>8.8247696709779735</v>
      </c>
      <c r="AA30" s="128"/>
      <c r="AB30" s="129"/>
      <c r="AC30" s="130">
        <f>SUM(AE11:AF12)+C10+AC26</f>
        <v>11.203537379838702</v>
      </c>
      <c r="AD30" s="131"/>
      <c r="AE30" s="131"/>
      <c r="AF30" s="132" t="s">
        <v>26</v>
      </c>
      <c r="AG30" s="132"/>
      <c r="AH30" s="128">
        <f>SUM(AG11:AH12)+D10+AH26</f>
        <v>5.9434773176649101</v>
      </c>
      <c r="AI30" s="128"/>
      <c r="AJ30" s="129"/>
      <c r="AK30" s="130">
        <f>SUM(AM11:AN12)+C10+AK26</f>
        <v>17.32523973248674</v>
      </c>
      <c r="AL30" s="131"/>
      <c r="AM30" s="131"/>
      <c r="AN30" s="132" t="s">
        <v>26</v>
      </c>
      <c r="AO30" s="132"/>
      <c r="AP30" s="128">
        <f>SUM(AO11:AP12)+D10+AP26</f>
        <v>6.0305001819419868</v>
      </c>
      <c r="AQ30" s="128"/>
      <c r="AR30" s="129"/>
    </row>
    <row r="31" spans="1:44" x14ac:dyDescent="0.2">
      <c r="A31" s="116"/>
      <c r="B31" s="117"/>
      <c r="C31" s="117"/>
      <c r="D31" s="117"/>
      <c r="E31" s="120"/>
      <c r="F31" s="120"/>
      <c r="G31" s="120"/>
      <c r="H31" s="120"/>
      <c r="I31" s="236" t="s">
        <v>253</v>
      </c>
      <c r="J31" s="140"/>
      <c r="K31" s="140"/>
      <c r="L31" s="237"/>
      <c r="M31" s="131">
        <f>SUM(O15:P16)+C14+M27</f>
        <v>4.2825929641291083</v>
      </c>
      <c r="N31" s="131"/>
      <c r="O31" s="131"/>
      <c r="P31" s="132" t="s">
        <v>26</v>
      </c>
      <c r="Q31" s="132"/>
      <c r="R31" s="128">
        <f>SUM(Q15:R16)+D14+R27</f>
        <v>8.2159862053875923</v>
      </c>
      <c r="S31" s="128"/>
      <c r="T31" s="129"/>
      <c r="U31" s="130">
        <f>SUM(W15:X16)+C14+U27</f>
        <v>4.2840268327208983</v>
      </c>
      <c r="V31" s="131"/>
      <c r="W31" s="131"/>
      <c r="X31" s="132" t="s">
        <v>26</v>
      </c>
      <c r="Y31" s="132"/>
      <c r="Z31" s="128">
        <f>SUM(Y15:Z16)+D14+Z27</f>
        <v>10.057484914410114</v>
      </c>
      <c r="AA31" s="128"/>
      <c r="AB31" s="129"/>
      <c r="AC31" s="130">
        <f>SUM(AE15:AF16)+C14+AC27</f>
        <v>3.082197366409996</v>
      </c>
      <c r="AD31" s="131"/>
      <c r="AE31" s="131"/>
      <c r="AF31" s="132" t="s">
        <v>26</v>
      </c>
      <c r="AG31" s="132"/>
      <c r="AH31" s="128">
        <f>SUM(AG15:AH16)+D14+AH27</f>
        <v>8.2045382044448854</v>
      </c>
      <c r="AI31" s="128"/>
      <c r="AJ31" s="129"/>
      <c r="AK31" s="130">
        <f>SUM(AM15:AN16)+C14+AK27</f>
        <v>3.6838126718579054</v>
      </c>
      <c r="AL31" s="131"/>
      <c r="AM31" s="131"/>
      <c r="AN31" s="132" t="s">
        <v>26</v>
      </c>
      <c r="AO31" s="132"/>
      <c r="AP31" s="128">
        <f>SUM(AO15:AP16)+D14+AP27</f>
        <v>10.051283915020942</v>
      </c>
      <c r="AQ31" s="128"/>
      <c r="AR31" s="129"/>
    </row>
    <row r="32" spans="1:44" x14ac:dyDescent="0.2">
      <c r="A32" s="116"/>
      <c r="B32" s="117"/>
      <c r="C32" s="117"/>
      <c r="D32" s="117"/>
      <c r="E32" s="120"/>
      <c r="F32" s="120"/>
      <c r="G32" s="120"/>
      <c r="H32" s="120"/>
      <c r="I32" s="236" t="s">
        <v>254</v>
      </c>
      <c r="J32" s="140"/>
      <c r="K32" s="140"/>
      <c r="L32" s="237"/>
      <c r="M32" s="131">
        <f>SUM(O19:P20)+C18+M28</f>
        <v>6.0816383537385938</v>
      </c>
      <c r="N32" s="131"/>
      <c r="O32" s="131"/>
      <c r="P32" s="132" t="s">
        <v>26</v>
      </c>
      <c r="Q32" s="132"/>
      <c r="R32" s="128">
        <f>SUM(Q19:R20)+D18+R28</f>
        <v>5.1902279609622957</v>
      </c>
      <c r="S32" s="128"/>
      <c r="T32" s="129"/>
      <c r="U32" s="130">
        <f>SUM(W19:X20)+C18+U28</f>
        <v>6.6825552458781718</v>
      </c>
      <c r="V32" s="131"/>
      <c r="W32" s="131"/>
      <c r="X32" s="132" t="s">
        <v>26</v>
      </c>
      <c r="Y32" s="132"/>
      <c r="Z32" s="128">
        <f>SUM(Y19:Z20)+D18+Z28</f>
        <v>6.4174170085630413</v>
      </c>
      <c r="AA32" s="128"/>
      <c r="AB32" s="129"/>
      <c r="AC32" s="130">
        <f>SUM(AE19:AF20)+C18+AC28</f>
        <v>5.4805603481090008</v>
      </c>
      <c r="AD32" s="131"/>
      <c r="AE32" s="131"/>
      <c r="AF32" s="132" t="s">
        <v>26</v>
      </c>
      <c r="AG32" s="132"/>
      <c r="AH32" s="128">
        <f>SUM(AG19:AH20)+D18+AH28</f>
        <v>2.7582691020293235</v>
      </c>
      <c r="AI32" s="128"/>
      <c r="AJ32" s="129"/>
      <c r="AK32" s="130">
        <f>SUM(AM19:AN20)+C18+AK28</f>
        <v>7.2829251628336786</v>
      </c>
      <c r="AL32" s="131"/>
      <c r="AM32" s="131"/>
      <c r="AN32" s="132" t="s">
        <v>26</v>
      </c>
      <c r="AO32" s="132"/>
      <c r="AP32" s="128">
        <f>SUM(AO19:AP20)+D18+AP28</f>
        <v>6.4283877647771837</v>
      </c>
      <c r="AQ32" s="128"/>
      <c r="AR32" s="129"/>
    </row>
    <row r="33" spans="1:44" ht="13.5" thickBot="1" x14ac:dyDescent="0.25">
      <c r="A33" s="118"/>
      <c r="B33" s="119"/>
      <c r="C33" s="119"/>
      <c r="D33" s="119"/>
      <c r="E33" s="79"/>
      <c r="F33" s="79"/>
      <c r="G33" s="79"/>
      <c r="H33" s="79"/>
      <c r="I33" s="134" t="s">
        <v>29</v>
      </c>
      <c r="J33" s="135"/>
      <c r="K33" s="135"/>
      <c r="L33" s="136"/>
      <c r="M33" s="126">
        <f>SUM(M29,M30,M31,M32)</f>
        <v>27.373506694590795</v>
      </c>
      <c r="N33" s="126"/>
      <c r="O33" s="126"/>
      <c r="P33" s="127" t="s">
        <v>26</v>
      </c>
      <c r="Q33" s="127"/>
      <c r="R33" s="112">
        <f>SUM(R29,R30,R31,R32)</f>
        <v>23.307722970451735</v>
      </c>
      <c r="S33" s="112"/>
      <c r="T33" s="113"/>
      <c r="U33" s="238">
        <f>SUM(U29,U30,U31,U32)</f>
        <v>30.497157409852527</v>
      </c>
      <c r="V33" s="126"/>
      <c r="W33" s="126"/>
      <c r="X33" s="127" t="s">
        <v>26</v>
      </c>
      <c r="Y33" s="127"/>
      <c r="Z33" s="112">
        <f>SUM(Z29,Z30,Z31,Z32)</f>
        <v>28.403107229023036</v>
      </c>
      <c r="AA33" s="112"/>
      <c r="AB33" s="113"/>
      <c r="AC33" s="238">
        <f>SUM(AC29,AC30,AC31,AC32)</f>
        <v>23.050958845487269</v>
      </c>
      <c r="AD33" s="126"/>
      <c r="AE33" s="126"/>
      <c r="AF33" s="127" t="s">
        <v>26</v>
      </c>
      <c r="AG33" s="127"/>
      <c r="AH33" s="112">
        <f>SUM(AH29,AH30,AH31,AH32)</f>
        <v>19.622931922495269</v>
      </c>
      <c r="AI33" s="112"/>
      <c r="AJ33" s="113"/>
      <c r="AK33" s="238">
        <f>SUM(AK29,AK30,AK31,AK32)</f>
        <v>33.37811304064784</v>
      </c>
      <c r="AL33" s="126"/>
      <c r="AM33" s="126"/>
      <c r="AN33" s="127" t="s">
        <v>26</v>
      </c>
      <c r="AO33" s="127"/>
      <c r="AP33" s="112">
        <f>SUM(AP29,AP30,AP31,AP32)</f>
        <v>25.266314760334875</v>
      </c>
      <c r="AQ33" s="112"/>
      <c r="AR33" s="113"/>
    </row>
    <row r="34" spans="1:44" ht="30" customHeight="1" thickBot="1" x14ac:dyDescent="0.25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44" ht="15.75" customHeight="1" thickBot="1" x14ac:dyDescent="0.25">
      <c r="A35" s="239" t="s">
        <v>7</v>
      </c>
      <c r="B35" s="122"/>
      <c r="C35" s="122" t="s">
        <v>3</v>
      </c>
      <c r="D35" s="122"/>
      <c r="E35" s="122" t="s">
        <v>31</v>
      </c>
      <c r="F35" s="122"/>
      <c r="G35" s="122"/>
      <c r="H35" s="122"/>
      <c r="I35" s="122"/>
      <c r="J35" s="122"/>
      <c r="K35" s="122"/>
      <c r="L35" s="240"/>
      <c r="M35" s="102" t="s">
        <v>32</v>
      </c>
      <c r="N35" s="103"/>
      <c r="O35" s="103"/>
      <c r="P35" s="103"/>
      <c r="Q35" s="103"/>
      <c r="R35" s="103"/>
      <c r="S35" s="103"/>
      <c r="T35" s="104"/>
      <c r="U35" s="102" t="s">
        <v>32</v>
      </c>
      <c r="V35" s="103"/>
      <c r="W35" s="103"/>
      <c r="X35" s="103"/>
      <c r="Y35" s="103"/>
      <c r="Z35" s="103"/>
      <c r="AA35" s="103"/>
      <c r="AB35" s="104"/>
      <c r="AC35" s="102" t="s">
        <v>32</v>
      </c>
      <c r="AD35" s="103"/>
      <c r="AE35" s="103"/>
      <c r="AF35" s="103"/>
      <c r="AG35" s="103"/>
      <c r="AH35" s="103"/>
      <c r="AI35" s="103"/>
      <c r="AJ35" s="104"/>
      <c r="AK35" s="102" t="s">
        <v>32</v>
      </c>
      <c r="AL35" s="103"/>
      <c r="AM35" s="103"/>
      <c r="AN35" s="103"/>
      <c r="AO35" s="103"/>
      <c r="AP35" s="103"/>
      <c r="AQ35" s="103"/>
      <c r="AR35" s="104"/>
    </row>
    <row r="36" spans="1:44" x14ac:dyDescent="0.2">
      <c r="A36" s="105">
        <v>110</v>
      </c>
      <c r="B36" s="106"/>
      <c r="C36" s="106" t="s">
        <v>251</v>
      </c>
      <c r="D36" s="106"/>
      <c r="E36" s="107" t="s">
        <v>33</v>
      </c>
      <c r="F36" s="107"/>
      <c r="G36" s="107"/>
      <c r="H36" s="107"/>
      <c r="I36" s="107"/>
      <c r="J36" s="107"/>
      <c r="K36" s="107"/>
      <c r="L36" s="108"/>
      <c r="M36" s="241">
        <v>114</v>
      </c>
      <c r="N36" s="110"/>
      <c r="O36" s="110"/>
      <c r="P36" s="110"/>
      <c r="Q36" s="110"/>
      <c r="R36" s="110"/>
      <c r="S36" s="110"/>
      <c r="T36" s="242"/>
      <c r="U36" s="241">
        <v>115</v>
      </c>
      <c r="V36" s="110"/>
      <c r="W36" s="110"/>
      <c r="X36" s="110"/>
      <c r="Y36" s="110"/>
      <c r="Z36" s="110"/>
      <c r="AA36" s="110"/>
      <c r="AB36" s="242"/>
      <c r="AC36" s="241">
        <v>115</v>
      </c>
      <c r="AD36" s="110"/>
      <c r="AE36" s="110"/>
      <c r="AF36" s="110"/>
      <c r="AG36" s="110"/>
      <c r="AH36" s="110"/>
      <c r="AI36" s="110"/>
      <c r="AJ36" s="242"/>
      <c r="AK36" s="241">
        <v>115</v>
      </c>
      <c r="AL36" s="110"/>
      <c r="AM36" s="110"/>
      <c r="AN36" s="110"/>
      <c r="AO36" s="110"/>
      <c r="AP36" s="110"/>
      <c r="AQ36" s="110"/>
      <c r="AR36" s="242"/>
    </row>
    <row r="37" spans="1:44" x14ac:dyDescent="0.2">
      <c r="A37" s="98">
        <v>110</v>
      </c>
      <c r="B37" s="99"/>
      <c r="C37" s="99" t="s">
        <v>252</v>
      </c>
      <c r="D37" s="99"/>
      <c r="E37" s="100" t="s">
        <v>34</v>
      </c>
      <c r="F37" s="100"/>
      <c r="G37" s="100"/>
      <c r="H37" s="100"/>
      <c r="I37" s="100"/>
      <c r="J37" s="100"/>
      <c r="K37" s="100"/>
      <c r="L37" s="101"/>
      <c r="M37" s="243">
        <v>115</v>
      </c>
      <c r="N37" s="96"/>
      <c r="O37" s="96"/>
      <c r="P37" s="96"/>
      <c r="Q37" s="96"/>
      <c r="R37" s="96"/>
      <c r="S37" s="96"/>
      <c r="T37" s="244"/>
      <c r="U37" s="243">
        <v>116</v>
      </c>
      <c r="V37" s="96"/>
      <c r="W37" s="96"/>
      <c r="X37" s="96"/>
      <c r="Y37" s="96"/>
      <c r="Z37" s="96"/>
      <c r="AA37" s="96"/>
      <c r="AB37" s="244"/>
      <c r="AC37" s="243">
        <v>115</v>
      </c>
      <c r="AD37" s="96"/>
      <c r="AE37" s="96"/>
      <c r="AF37" s="96"/>
      <c r="AG37" s="96"/>
      <c r="AH37" s="96"/>
      <c r="AI37" s="96"/>
      <c r="AJ37" s="244"/>
      <c r="AK37" s="243">
        <v>115</v>
      </c>
      <c r="AL37" s="96"/>
      <c r="AM37" s="96"/>
      <c r="AN37" s="96"/>
      <c r="AO37" s="96"/>
      <c r="AP37" s="96"/>
      <c r="AQ37" s="96"/>
      <c r="AR37" s="244"/>
    </row>
    <row r="38" spans="1:44" x14ac:dyDescent="0.2">
      <c r="A38" s="98">
        <v>10</v>
      </c>
      <c r="B38" s="99"/>
      <c r="C38" s="99" t="s">
        <v>16</v>
      </c>
      <c r="D38" s="99"/>
      <c r="E38" s="100" t="s">
        <v>258</v>
      </c>
      <c r="F38" s="100"/>
      <c r="G38" s="100"/>
      <c r="H38" s="100"/>
      <c r="I38" s="100"/>
      <c r="J38" s="100"/>
      <c r="K38" s="100"/>
      <c r="L38" s="101"/>
      <c r="M38" s="243">
        <v>10.699999809265137</v>
      </c>
      <c r="N38" s="96"/>
      <c r="O38" s="96"/>
      <c r="P38" s="96"/>
      <c r="Q38" s="96"/>
      <c r="R38" s="96"/>
      <c r="S38" s="96"/>
      <c r="T38" s="244"/>
      <c r="U38" s="243">
        <v>10.5</v>
      </c>
      <c r="V38" s="96"/>
      <c r="W38" s="96"/>
      <c r="X38" s="96"/>
      <c r="Y38" s="96"/>
      <c r="Z38" s="96"/>
      <c r="AA38" s="96"/>
      <c r="AB38" s="244"/>
      <c r="AC38" s="243">
        <v>10.5</v>
      </c>
      <c r="AD38" s="96"/>
      <c r="AE38" s="96"/>
      <c r="AF38" s="96"/>
      <c r="AG38" s="96"/>
      <c r="AH38" s="96"/>
      <c r="AI38" s="96"/>
      <c r="AJ38" s="244"/>
      <c r="AK38" s="243">
        <v>10.5</v>
      </c>
      <c r="AL38" s="96"/>
      <c r="AM38" s="96"/>
      <c r="AN38" s="96"/>
      <c r="AO38" s="96"/>
      <c r="AP38" s="96"/>
      <c r="AQ38" s="96"/>
      <c r="AR38" s="244"/>
    </row>
    <row r="39" spans="1:44" x14ac:dyDescent="0.2">
      <c r="A39" s="98">
        <v>10</v>
      </c>
      <c r="B39" s="99"/>
      <c r="C39" s="99" t="s">
        <v>20</v>
      </c>
      <c r="D39" s="99"/>
      <c r="E39" s="100" t="s">
        <v>260</v>
      </c>
      <c r="F39" s="100"/>
      <c r="G39" s="100"/>
      <c r="H39" s="100"/>
      <c r="I39" s="100"/>
      <c r="J39" s="100"/>
      <c r="K39" s="100"/>
      <c r="L39" s="101"/>
      <c r="M39" s="243">
        <v>10.699999809265137</v>
      </c>
      <c r="N39" s="96"/>
      <c r="O39" s="96"/>
      <c r="P39" s="96"/>
      <c r="Q39" s="96"/>
      <c r="R39" s="96"/>
      <c r="S39" s="96"/>
      <c r="T39" s="244"/>
      <c r="U39" s="243">
        <v>10.699999809265137</v>
      </c>
      <c r="V39" s="96"/>
      <c r="W39" s="96"/>
      <c r="X39" s="96"/>
      <c r="Y39" s="96"/>
      <c r="Z39" s="96"/>
      <c r="AA39" s="96"/>
      <c r="AB39" s="244"/>
      <c r="AC39" s="243">
        <v>10.699999809265137</v>
      </c>
      <c r="AD39" s="96"/>
      <c r="AE39" s="96"/>
      <c r="AF39" s="96"/>
      <c r="AG39" s="96"/>
      <c r="AH39" s="96"/>
      <c r="AI39" s="96"/>
      <c r="AJ39" s="244"/>
      <c r="AK39" s="243">
        <v>10.800000190734863</v>
      </c>
      <c r="AL39" s="96"/>
      <c r="AM39" s="96"/>
      <c r="AN39" s="96"/>
      <c r="AO39" s="96"/>
      <c r="AP39" s="96"/>
      <c r="AQ39" s="96"/>
      <c r="AR39" s="244"/>
    </row>
    <row r="40" spans="1:44" x14ac:dyDescent="0.2">
      <c r="A40" s="98">
        <v>10</v>
      </c>
      <c r="B40" s="99"/>
      <c r="C40" s="99" t="s">
        <v>83</v>
      </c>
      <c r="D40" s="99"/>
      <c r="E40" s="100" t="s">
        <v>259</v>
      </c>
      <c r="F40" s="100"/>
      <c r="G40" s="100"/>
      <c r="H40" s="100"/>
      <c r="I40" s="100"/>
      <c r="J40" s="100"/>
      <c r="K40" s="100"/>
      <c r="L40" s="101"/>
      <c r="M40" s="243">
        <v>10.699999809265137</v>
      </c>
      <c r="N40" s="96"/>
      <c r="O40" s="96"/>
      <c r="P40" s="96"/>
      <c r="Q40" s="96"/>
      <c r="R40" s="96"/>
      <c r="S40" s="96"/>
      <c r="T40" s="244"/>
      <c r="U40" s="243">
        <v>10.600000381469727</v>
      </c>
      <c r="V40" s="96"/>
      <c r="W40" s="96"/>
      <c r="X40" s="96"/>
      <c r="Y40" s="96"/>
      <c r="Z40" s="96"/>
      <c r="AA40" s="96"/>
      <c r="AB40" s="244"/>
      <c r="AC40" s="243">
        <v>10.600000381469727</v>
      </c>
      <c r="AD40" s="96"/>
      <c r="AE40" s="96"/>
      <c r="AF40" s="96"/>
      <c r="AG40" s="96"/>
      <c r="AH40" s="96"/>
      <c r="AI40" s="96"/>
      <c r="AJ40" s="244"/>
      <c r="AK40" s="243">
        <v>10.600000381469727</v>
      </c>
      <c r="AL40" s="96"/>
      <c r="AM40" s="96"/>
      <c r="AN40" s="96"/>
      <c r="AO40" s="96"/>
      <c r="AP40" s="96"/>
      <c r="AQ40" s="96"/>
      <c r="AR40" s="244"/>
    </row>
    <row r="41" spans="1:44" x14ac:dyDescent="0.2">
      <c r="A41" s="98">
        <v>10</v>
      </c>
      <c r="B41" s="99"/>
      <c r="C41" s="99" t="s">
        <v>84</v>
      </c>
      <c r="D41" s="99"/>
      <c r="E41" s="100" t="s">
        <v>261</v>
      </c>
      <c r="F41" s="100"/>
      <c r="G41" s="100"/>
      <c r="H41" s="100"/>
      <c r="I41" s="100"/>
      <c r="J41" s="100"/>
      <c r="K41" s="100"/>
      <c r="L41" s="101"/>
      <c r="M41" s="243">
        <v>10.699999809265137</v>
      </c>
      <c r="N41" s="96"/>
      <c r="O41" s="96"/>
      <c r="P41" s="96"/>
      <c r="Q41" s="96"/>
      <c r="R41" s="96"/>
      <c r="S41" s="96"/>
      <c r="T41" s="244"/>
      <c r="U41" s="243">
        <v>10.699999809265137</v>
      </c>
      <c r="V41" s="96"/>
      <c r="W41" s="96"/>
      <c r="X41" s="96"/>
      <c r="Y41" s="96"/>
      <c r="Z41" s="96"/>
      <c r="AA41" s="96"/>
      <c r="AB41" s="244"/>
      <c r="AC41" s="243">
        <v>10.600000381469727</v>
      </c>
      <c r="AD41" s="96"/>
      <c r="AE41" s="96"/>
      <c r="AF41" s="96"/>
      <c r="AG41" s="96"/>
      <c r="AH41" s="96"/>
      <c r="AI41" s="96"/>
      <c r="AJ41" s="244"/>
      <c r="AK41" s="243">
        <v>10.699999809265137</v>
      </c>
      <c r="AL41" s="96"/>
      <c r="AM41" s="96"/>
      <c r="AN41" s="96"/>
      <c r="AO41" s="96"/>
      <c r="AP41" s="96"/>
      <c r="AQ41" s="96"/>
      <c r="AR41" s="244"/>
    </row>
    <row r="42" spans="1:44" x14ac:dyDescent="0.2">
      <c r="A42" s="98">
        <v>6</v>
      </c>
      <c r="B42" s="99"/>
      <c r="C42" s="99" t="s">
        <v>16</v>
      </c>
      <c r="D42" s="99"/>
      <c r="E42" s="100" t="s">
        <v>88</v>
      </c>
      <c r="F42" s="100"/>
      <c r="G42" s="100"/>
      <c r="H42" s="100"/>
      <c r="I42" s="100"/>
      <c r="J42" s="100"/>
      <c r="K42" s="100"/>
      <c r="L42" s="101"/>
      <c r="M42" s="243">
        <v>6.5</v>
      </c>
      <c r="N42" s="96"/>
      <c r="O42" s="96"/>
      <c r="P42" s="96"/>
      <c r="Q42" s="96"/>
      <c r="R42" s="96"/>
      <c r="S42" s="96"/>
      <c r="T42" s="244"/>
      <c r="U42" s="243">
        <v>6.5</v>
      </c>
      <c r="V42" s="96"/>
      <c r="W42" s="96"/>
      <c r="X42" s="96"/>
      <c r="Y42" s="96"/>
      <c r="Z42" s="96"/>
      <c r="AA42" s="96"/>
      <c r="AB42" s="244"/>
      <c r="AC42" s="243">
        <v>6.5</v>
      </c>
      <c r="AD42" s="96"/>
      <c r="AE42" s="96"/>
      <c r="AF42" s="96"/>
      <c r="AG42" s="96"/>
      <c r="AH42" s="96"/>
      <c r="AI42" s="96"/>
      <c r="AJ42" s="244"/>
      <c r="AK42" s="243">
        <v>6.4000000953674316</v>
      </c>
      <c r="AL42" s="96"/>
      <c r="AM42" s="96"/>
      <c r="AN42" s="96"/>
      <c r="AO42" s="96"/>
      <c r="AP42" s="96"/>
      <c r="AQ42" s="96"/>
      <c r="AR42" s="244"/>
    </row>
    <row r="43" spans="1:44" x14ac:dyDescent="0.2">
      <c r="A43" s="98">
        <v>6</v>
      </c>
      <c r="B43" s="99"/>
      <c r="C43" s="99" t="s">
        <v>20</v>
      </c>
      <c r="D43" s="99"/>
      <c r="E43" s="100" t="s">
        <v>90</v>
      </c>
      <c r="F43" s="100"/>
      <c r="G43" s="100"/>
      <c r="H43" s="100"/>
      <c r="I43" s="100"/>
      <c r="J43" s="100"/>
      <c r="K43" s="100"/>
      <c r="L43" s="101"/>
      <c r="M43" s="243">
        <v>6.4000000953674316</v>
      </c>
      <c r="N43" s="96"/>
      <c r="O43" s="96"/>
      <c r="P43" s="96"/>
      <c r="Q43" s="96"/>
      <c r="R43" s="96"/>
      <c r="S43" s="96"/>
      <c r="T43" s="244"/>
      <c r="U43" s="243">
        <v>6.4000000953674316</v>
      </c>
      <c r="V43" s="96"/>
      <c r="W43" s="96"/>
      <c r="X43" s="96"/>
      <c r="Y43" s="96"/>
      <c r="Z43" s="96"/>
      <c r="AA43" s="96"/>
      <c r="AB43" s="244"/>
      <c r="AC43" s="243">
        <v>6.4000000953674316</v>
      </c>
      <c r="AD43" s="96"/>
      <c r="AE43" s="96"/>
      <c r="AF43" s="96"/>
      <c r="AG43" s="96"/>
      <c r="AH43" s="96"/>
      <c r="AI43" s="96"/>
      <c r="AJ43" s="244"/>
      <c r="AK43" s="243">
        <v>6.4000000953674316</v>
      </c>
      <c r="AL43" s="96"/>
      <c r="AM43" s="96"/>
      <c r="AN43" s="96"/>
      <c r="AO43" s="96"/>
      <c r="AP43" s="96"/>
      <c r="AQ43" s="96"/>
      <c r="AR43" s="244"/>
    </row>
    <row r="44" spans="1:44" x14ac:dyDescent="0.2">
      <c r="A44" s="98">
        <v>6</v>
      </c>
      <c r="B44" s="99"/>
      <c r="C44" s="99" t="s">
        <v>83</v>
      </c>
      <c r="D44" s="99"/>
      <c r="E44" s="100" t="s">
        <v>89</v>
      </c>
      <c r="F44" s="100"/>
      <c r="G44" s="100"/>
      <c r="H44" s="100"/>
      <c r="I44" s="100"/>
      <c r="J44" s="100"/>
      <c r="K44" s="100"/>
      <c r="L44" s="101"/>
      <c r="M44" s="243">
        <v>6.3000001907348633</v>
      </c>
      <c r="N44" s="96"/>
      <c r="O44" s="96"/>
      <c r="P44" s="96"/>
      <c r="Q44" s="96"/>
      <c r="R44" s="96"/>
      <c r="S44" s="96"/>
      <c r="T44" s="244"/>
      <c r="U44" s="243">
        <v>6.3000001907348633</v>
      </c>
      <c r="V44" s="96"/>
      <c r="W44" s="96"/>
      <c r="X44" s="96"/>
      <c r="Y44" s="96"/>
      <c r="Z44" s="96"/>
      <c r="AA44" s="96"/>
      <c r="AB44" s="244"/>
      <c r="AC44" s="243">
        <v>6.3000001907348633</v>
      </c>
      <c r="AD44" s="96"/>
      <c r="AE44" s="96"/>
      <c r="AF44" s="96"/>
      <c r="AG44" s="96"/>
      <c r="AH44" s="96"/>
      <c r="AI44" s="96"/>
      <c r="AJ44" s="244"/>
      <c r="AK44" s="243">
        <v>6.3000001907348633</v>
      </c>
      <c r="AL44" s="96"/>
      <c r="AM44" s="96"/>
      <c r="AN44" s="96"/>
      <c r="AO44" s="96"/>
      <c r="AP44" s="96"/>
      <c r="AQ44" s="96"/>
      <c r="AR44" s="244"/>
    </row>
    <row r="45" spans="1:44" ht="13.5" thickBot="1" x14ac:dyDescent="0.25">
      <c r="A45" s="91">
        <v>6</v>
      </c>
      <c r="B45" s="92"/>
      <c r="C45" s="92" t="s">
        <v>84</v>
      </c>
      <c r="D45" s="92"/>
      <c r="E45" s="93" t="s">
        <v>91</v>
      </c>
      <c r="F45" s="93"/>
      <c r="G45" s="93"/>
      <c r="H45" s="93"/>
      <c r="I45" s="93"/>
      <c r="J45" s="93"/>
      <c r="K45" s="93"/>
      <c r="L45" s="94"/>
      <c r="M45" s="82">
        <v>6.1999998092651367</v>
      </c>
      <c r="N45" s="83"/>
      <c r="O45" s="83"/>
      <c r="P45" s="83"/>
      <c r="Q45" s="83"/>
      <c r="R45" s="83"/>
      <c r="S45" s="83"/>
      <c r="T45" s="84"/>
      <c r="U45" s="82">
        <v>6.3000001907348633</v>
      </c>
      <c r="V45" s="83"/>
      <c r="W45" s="83"/>
      <c r="X45" s="83"/>
      <c r="Y45" s="83"/>
      <c r="Z45" s="83"/>
      <c r="AA45" s="83"/>
      <c r="AB45" s="84"/>
      <c r="AC45" s="82">
        <v>6.3000001907348633</v>
      </c>
      <c r="AD45" s="83"/>
      <c r="AE45" s="83"/>
      <c r="AF45" s="83"/>
      <c r="AG45" s="83"/>
      <c r="AH45" s="83"/>
      <c r="AI45" s="83"/>
      <c r="AJ45" s="84"/>
      <c r="AK45" s="82">
        <v>6.3000001907348633</v>
      </c>
      <c r="AL45" s="83"/>
      <c r="AM45" s="83"/>
      <c r="AN45" s="83"/>
      <c r="AO45" s="83"/>
      <c r="AP45" s="83"/>
      <c r="AQ45" s="83"/>
      <c r="AR45" s="84"/>
    </row>
    <row r="46" spans="1:44" ht="30" customHeight="1" thickBot="1" x14ac:dyDescent="0.25">
      <c r="A46" s="85" t="s">
        <v>37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1:44" ht="15" customHeight="1" x14ac:dyDescent="0.2">
      <c r="A47" s="86" t="s">
        <v>3</v>
      </c>
      <c r="B47" s="87"/>
      <c r="C47" s="87"/>
      <c r="D47" s="87"/>
      <c r="E47" s="87" t="s">
        <v>38</v>
      </c>
      <c r="F47" s="87"/>
      <c r="G47" s="87" t="s">
        <v>39</v>
      </c>
      <c r="H47" s="87"/>
      <c r="I47" s="87" t="s">
        <v>40</v>
      </c>
      <c r="J47" s="87"/>
      <c r="K47" s="87" t="s">
        <v>41</v>
      </c>
      <c r="L47" s="90"/>
      <c r="M47" s="227" t="s">
        <v>11</v>
      </c>
      <c r="N47" s="73"/>
      <c r="O47" s="76" t="s">
        <v>12</v>
      </c>
      <c r="P47" s="77"/>
      <c r="Q47" s="73"/>
      <c r="R47" s="76" t="s">
        <v>13</v>
      </c>
      <c r="S47" s="77"/>
      <c r="T47" s="245"/>
      <c r="U47" s="227" t="s">
        <v>11</v>
      </c>
      <c r="V47" s="73"/>
      <c r="W47" s="76" t="s">
        <v>12</v>
      </c>
      <c r="X47" s="77"/>
      <c r="Y47" s="73"/>
      <c r="Z47" s="76" t="s">
        <v>13</v>
      </c>
      <c r="AA47" s="77"/>
      <c r="AB47" s="245"/>
      <c r="AC47" s="227" t="s">
        <v>11</v>
      </c>
      <c r="AD47" s="73"/>
      <c r="AE47" s="76" t="s">
        <v>12</v>
      </c>
      <c r="AF47" s="77"/>
      <c r="AG47" s="73"/>
      <c r="AH47" s="76" t="s">
        <v>13</v>
      </c>
      <c r="AI47" s="77"/>
      <c r="AJ47" s="245"/>
      <c r="AK47" s="227" t="s">
        <v>11</v>
      </c>
      <c r="AL47" s="73"/>
      <c r="AM47" s="76" t="s">
        <v>12</v>
      </c>
      <c r="AN47" s="77"/>
      <c r="AO47" s="73"/>
      <c r="AP47" s="76" t="s">
        <v>13</v>
      </c>
      <c r="AQ47" s="77"/>
      <c r="AR47" s="245"/>
    </row>
    <row r="48" spans="1:44" ht="15.75" customHeight="1" thickBot="1" x14ac:dyDescent="0.25">
      <c r="A48" s="88"/>
      <c r="B48" s="89"/>
      <c r="C48" s="89"/>
      <c r="D48" s="89"/>
      <c r="E48" s="15" t="s">
        <v>42</v>
      </c>
      <c r="F48" s="15" t="s">
        <v>43</v>
      </c>
      <c r="G48" s="15" t="s">
        <v>42</v>
      </c>
      <c r="H48" s="15" t="s">
        <v>43</v>
      </c>
      <c r="I48" s="15" t="s">
        <v>42</v>
      </c>
      <c r="J48" s="15" t="s">
        <v>43</v>
      </c>
      <c r="K48" s="15" t="s">
        <v>42</v>
      </c>
      <c r="L48" s="16" t="s">
        <v>43</v>
      </c>
      <c r="M48" s="74"/>
      <c r="N48" s="75"/>
      <c r="O48" s="78"/>
      <c r="P48" s="79"/>
      <c r="Q48" s="75"/>
      <c r="R48" s="78"/>
      <c r="S48" s="79"/>
      <c r="T48" s="81"/>
      <c r="U48" s="74"/>
      <c r="V48" s="75"/>
      <c r="W48" s="78"/>
      <c r="X48" s="79"/>
      <c r="Y48" s="75"/>
      <c r="Z48" s="78"/>
      <c r="AA48" s="79"/>
      <c r="AB48" s="81"/>
      <c r="AC48" s="74"/>
      <c r="AD48" s="75"/>
      <c r="AE48" s="78"/>
      <c r="AF48" s="79"/>
      <c r="AG48" s="75"/>
      <c r="AH48" s="78"/>
      <c r="AI48" s="79"/>
      <c r="AJ48" s="81"/>
      <c r="AK48" s="74"/>
      <c r="AL48" s="75"/>
      <c r="AM48" s="78"/>
      <c r="AN48" s="79"/>
      <c r="AO48" s="75"/>
      <c r="AP48" s="78"/>
      <c r="AQ48" s="79"/>
      <c r="AR48" s="81"/>
    </row>
    <row r="49" spans="1:44" x14ac:dyDescent="0.2">
      <c r="A49" s="246" t="s">
        <v>262</v>
      </c>
      <c r="B49" s="58"/>
      <c r="C49" s="58"/>
      <c r="D49" s="58"/>
      <c r="E49" s="21"/>
      <c r="F49" s="21"/>
      <c r="G49" s="21"/>
      <c r="H49" s="21"/>
      <c r="I49" s="21"/>
      <c r="J49" s="21"/>
      <c r="K49" s="21"/>
      <c r="L49" s="59"/>
      <c r="M49" s="60"/>
      <c r="N49" s="61"/>
      <c r="O49" s="62"/>
      <c r="P49" s="62"/>
      <c r="Q49" s="62"/>
      <c r="R49" s="62"/>
      <c r="S49" s="62"/>
      <c r="T49" s="63"/>
      <c r="U49" s="60"/>
      <c r="V49" s="61"/>
      <c r="W49" s="62"/>
      <c r="X49" s="62"/>
      <c r="Y49" s="62"/>
      <c r="Z49" s="62"/>
      <c r="AA49" s="62"/>
      <c r="AB49" s="63"/>
      <c r="AC49" s="60"/>
      <c r="AD49" s="61"/>
      <c r="AE49" s="62"/>
      <c r="AF49" s="62"/>
      <c r="AG49" s="62"/>
      <c r="AH49" s="62"/>
      <c r="AI49" s="62"/>
      <c r="AJ49" s="63"/>
      <c r="AK49" s="60"/>
      <c r="AL49" s="61"/>
      <c r="AM49" s="62"/>
      <c r="AN49" s="62"/>
      <c r="AO49" s="62"/>
      <c r="AP49" s="62"/>
      <c r="AQ49" s="62"/>
      <c r="AR49" s="63"/>
    </row>
    <row r="50" spans="1:44" x14ac:dyDescent="0.2">
      <c r="A50" s="48" t="s">
        <v>263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47"/>
      <c r="M50" s="248">
        <f>M6</f>
        <v>24.549095911081739</v>
      </c>
      <c r="N50" s="54"/>
      <c r="O50" s="50">
        <f>-O6</f>
        <v>-4.005175819030284</v>
      </c>
      <c r="P50" s="50"/>
      <c r="Q50" s="50"/>
      <c r="R50" s="50">
        <f>-Q6</f>
        <v>-2.7303847811879161</v>
      </c>
      <c r="S50" s="50"/>
      <c r="T50" s="52"/>
      <c r="U50" s="248">
        <f>U6</f>
        <v>26.891139864449549</v>
      </c>
      <c r="V50" s="54"/>
      <c r="W50" s="50">
        <f>-W6</f>
        <v>-4.3656620381447624</v>
      </c>
      <c r="X50" s="50"/>
      <c r="Y50" s="50"/>
      <c r="Z50" s="50">
        <f>-Y6</f>
        <v>-3.1034356350719072</v>
      </c>
      <c r="AA50" s="50"/>
      <c r="AB50" s="52"/>
      <c r="AC50" s="248">
        <f>AC6</f>
        <v>21.399779457932507</v>
      </c>
      <c r="AD50" s="54"/>
      <c r="AE50" s="50">
        <f>-AE6</f>
        <v>-3.2846637511295689</v>
      </c>
      <c r="AF50" s="50"/>
      <c r="AG50" s="50"/>
      <c r="AH50" s="50">
        <f>-AG6</f>
        <v>-2.7166472983561518</v>
      </c>
      <c r="AI50" s="50"/>
      <c r="AJ50" s="52"/>
      <c r="AK50" s="248">
        <f>AK6</f>
        <v>29.042739612215811</v>
      </c>
      <c r="AL50" s="54"/>
      <c r="AM50" s="50">
        <f>-AM6</f>
        <v>-5.0861354734695157</v>
      </c>
      <c r="AN50" s="50"/>
      <c r="AO50" s="50"/>
      <c r="AP50" s="50">
        <f>-AO6</f>
        <v>-2.7561428985947609</v>
      </c>
      <c r="AQ50" s="50"/>
      <c r="AR50" s="52"/>
    </row>
    <row r="51" spans="1:44" x14ac:dyDescent="0.2">
      <c r="A51" s="48" t="s">
        <v>264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47"/>
      <c r="M51" s="248">
        <f>M14</f>
        <v>46.923137694761628</v>
      </c>
      <c r="N51" s="54"/>
      <c r="O51" s="50">
        <f>-O14</f>
        <v>-4.2825929641291083</v>
      </c>
      <c r="P51" s="50"/>
      <c r="Q51" s="50"/>
      <c r="R51" s="50">
        <f>-Q14</f>
        <v>-8.2159862053875923</v>
      </c>
      <c r="S51" s="50"/>
      <c r="T51" s="52"/>
      <c r="U51" s="248">
        <f>U14</f>
        <v>54.882790548136228</v>
      </c>
      <c r="V51" s="54"/>
      <c r="W51" s="50">
        <f>-W14</f>
        <v>-4.2840268327208983</v>
      </c>
      <c r="X51" s="50"/>
      <c r="Y51" s="50"/>
      <c r="Z51" s="50">
        <f>-Y14</f>
        <v>-10.057484914410114</v>
      </c>
      <c r="AA51" s="50"/>
      <c r="AB51" s="52"/>
      <c r="AC51" s="248">
        <f>AC14</f>
        <v>44.001027585440312</v>
      </c>
      <c r="AD51" s="54"/>
      <c r="AE51" s="50">
        <f>-AE14</f>
        <v>-3.082197366409996</v>
      </c>
      <c r="AF51" s="50"/>
      <c r="AG51" s="50"/>
      <c r="AH51" s="50">
        <f>-AG14</f>
        <v>-8.2045382044448854</v>
      </c>
      <c r="AI51" s="50"/>
      <c r="AJ51" s="52"/>
      <c r="AK51" s="248">
        <f>AK14</f>
        <v>53.744191905934514</v>
      </c>
      <c r="AL51" s="54"/>
      <c r="AM51" s="50">
        <f>-AM14</f>
        <v>-3.6838126718579054</v>
      </c>
      <c r="AN51" s="50"/>
      <c r="AO51" s="50"/>
      <c r="AP51" s="50">
        <f>-AO14</f>
        <v>-10.051283915020942</v>
      </c>
      <c r="AQ51" s="50"/>
      <c r="AR51" s="52"/>
    </row>
    <row r="52" spans="1:44" x14ac:dyDescent="0.2">
      <c r="A52" s="48" t="s">
        <v>458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48">
        <v>40</v>
      </c>
      <c r="N52" s="54"/>
      <c r="O52" s="39">
        <f>-SQRT(3)*M36*M52*S6/1000</f>
        <v>-6.5259850440721161</v>
      </c>
      <c r="P52" s="39"/>
      <c r="Q52" s="39"/>
      <c r="R52" s="39">
        <f>-SQRT(3)*M36*M52*SIN(ACOS(S6))/1000</f>
        <v>-4.4488559433349879</v>
      </c>
      <c r="S52" s="39"/>
      <c r="T52" s="40"/>
      <c r="U52" s="248">
        <v>40</v>
      </c>
      <c r="V52" s="54"/>
      <c r="W52" s="39">
        <f>-SQRT(3)*U36*U52*AA6/1000</f>
        <v>-6.4938296556424175</v>
      </c>
      <c r="X52" s="39"/>
      <c r="Y52" s="39"/>
      <c r="Z52" s="39">
        <f>-SQRT(3)*U36*U52*SIN(ACOS(AA6))/1000</f>
        <v>-4.6162946616847451</v>
      </c>
      <c r="AA52" s="39"/>
      <c r="AB52" s="40"/>
      <c r="AC52" s="248">
        <v>40</v>
      </c>
      <c r="AD52" s="54"/>
      <c r="AE52" s="39">
        <f>-SQRT(3)*AC36*AC52*AI6/1000</f>
        <v>-6.1396216864506119</v>
      </c>
      <c r="AF52" s="39"/>
      <c r="AG52" s="39"/>
      <c r="AH52" s="39">
        <f>-SQRT(3)*AC36*AC52*SIN(ACOS(AI6))/1000</f>
        <v>-5.0778977487997254</v>
      </c>
      <c r="AI52" s="39"/>
      <c r="AJ52" s="40"/>
      <c r="AK52" s="248">
        <v>40</v>
      </c>
      <c r="AL52" s="54"/>
      <c r="AM52" s="39">
        <f>-SQRT(3)*AK36*AK52*AQ6/1000</f>
        <v>-7.0050353945675443</v>
      </c>
      <c r="AN52" s="39"/>
      <c r="AO52" s="39"/>
      <c r="AP52" s="39">
        <f>-SQRT(3)*AK36*AK52*SIN(ACOS(AQ6))/1000</f>
        <v>-3.7959819705651814</v>
      </c>
      <c r="AQ52" s="39"/>
      <c r="AR52" s="40"/>
    </row>
    <row r="53" spans="1:44" x14ac:dyDescent="0.2">
      <c r="A53" s="48" t="s">
        <v>459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24">
        <f>IF(OR(M36=0,S6=0),0,ABS(1000*O53/(SQRT(3)*M36*S6)))</f>
        <v>92.504042872965073</v>
      </c>
      <c r="N53" s="220"/>
      <c r="O53" s="221">
        <v>15.092000007629395</v>
      </c>
      <c r="P53" s="221"/>
      <c r="Q53" s="221"/>
      <c r="R53" s="39">
        <f>ABS(O53)*TAN(ACOS(S6))</f>
        <v>10.288429022947629</v>
      </c>
      <c r="S53" s="39"/>
      <c r="T53" s="40"/>
      <c r="U53" s="224">
        <f>IF(OR(U36=0,AA6=0),0,ABS(1000*W53/(SQRT(3)*U36*AA6)))</f>
        <v>134.20740156237494</v>
      </c>
      <c r="V53" s="220"/>
      <c r="W53" s="221">
        <v>21.788000106811523</v>
      </c>
      <c r="X53" s="221"/>
      <c r="Y53" s="221"/>
      <c r="Z53" s="39">
        <f>ABS(W53)*TAN(ACOS(AA6))</f>
        <v>15.488522784774304</v>
      </c>
      <c r="AA53" s="39"/>
      <c r="AB53" s="40"/>
      <c r="AC53" s="224">
        <f>IF(OR(AC36=0,AI6=0),0,ABS(1000*AE53/(SQRT(3)*AC36*AI6)))</f>
        <v>105.54396730137854</v>
      </c>
      <c r="AD53" s="220"/>
      <c r="AE53" s="221">
        <v>16.200000762939453</v>
      </c>
      <c r="AF53" s="221"/>
      <c r="AG53" s="221"/>
      <c r="AH53" s="39">
        <f>ABS(AE53)*TAN(ACOS(AI6))</f>
        <v>13.398536848976548</v>
      </c>
      <c r="AI53" s="39"/>
      <c r="AJ53" s="40"/>
      <c r="AK53" s="224">
        <f>IF(OR(AK36=0,AQ6=0),0,ABS(1000*AM53/(SQRT(3)*AK36*AQ6)))</f>
        <v>74.517825853415289</v>
      </c>
      <c r="AL53" s="220"/>
      <c r="AM53" s="221">
        <v>13.050000190734863</v>
      </c>
      <c r="AN53" s="221"/>
      <c r="AO53" s="221"/>
      <c r="AP53" s="39">
        <f>ABS(AM53)*TAN(ACOS(AQ6))</f>
        <v>7.0717080856320091</v>
      </c>
      <c r="AQ53" s="39"/>
      <c r="AR53" s="40"/>
    </row>
    <row r="54" spans="1:44" x14ac:dyDescent="0.2">
      <c r="A54" s="48" t="s">
        <v>460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24">
        <f>IF(OR(M36=0,S6=0),0,ABS(1000*O54/(SQRT(3)*M36*S6)))</f>
        <v>32.46712884300576</v>
      </c>
      <c r="N54" s="220"/>
      <c r="O54" s="221">
        <v>5.2969999313354492</v>
      </c>
      <c r="P54" s="221"/>
      <c r="Q54" s="221"/>
      <c r="R54" s="39">
        <f>ABS(O54)*TAN(ACOS(S6))</f>
        <v>3.6110394779057238</v>
      </c>
      <c r="S54" s="39"/>
      <c r="T54" s="40"/>
      <c r="U54" s="224">
        <f>IF(OR(U36=0,AA6=0),0,ABS(1000*W54/(SQRT(3)*U36*AA6)))</f>
        <v>26.991776513108562</v>
      </c>
      <c r="V54" s="220"/>
      <c r="W54" s="221">
        <v>4.3819999694824219</v>
      </c>
      <c r="X54" s="221"/>
      <c r="Y54" s="221"/>
      <c r="Z54" s="39">
        <f>ABS(W54)*TAN(ACOS(AA6))</f>
        <v>3.1150498456712676</v>
      </c>
      <c r="AA54" s="39"/>
      <c r="AB54" s="40"/>
      <c r="AC54" s="224">
        <f>IF(OR(AC36=0,AI6=0),0,ABS(1000*AE54/(SQRT(3)*AC36*AI6)))</f>
        <v>39.787466954795505</v>
      </c>
      <c r="AD54" s="220"/>
      <c r="AE54" s="221">
        <v>6.1069998741149902</v>
      </c>
      <c r="AF54" s="221"/>
      <c r="AG54" s="221"/>
      <c r="AH54" s="39">
        <f>ABS(AE54)*TAN(ACOS(AI6))</f>
        <v>5.0509172220049878</v>
      </c>
      <c r="AI54" s="39"/>
      <c r="AJ54" s="40"/>
      <c r="AK54" s="224">
        <f>IF(OR(AK36=0,AQ6=0),0,ABS(1000*AM54/(SQRT(3)*AK36*AQ6)))</f>
        <v>39.091880676912403</v>
      </c>
      <c r="AL54" s="220"/>
      <c r="AM54" s="221">
        <v>6.8460001945495605</v>
      </c>
      <c r="AN54" s="221"/>
      <c r="AO54" s="221"/>
      <c r="AP54" s="39">
        <f>ABS(AM54)*TAN(ACOS(AQ6))</f>
        <v>3.7098018561261217</v>
      </c>
      <c r="AQ54" s="39"/>
      <c r="AR54" s="40"/>
    </row>
    <row r="55" spans="1:44" ht="13.5" thickBot="1" x14ac:dyDescent="0.25">
      <c r="A55" s="68" t="s">
        <v>266</v>
      </c>
      <c r="B55" s="69"/>
      <c r="C55" s="69"/>
      <c r="D55" s="69"/>
      <c r="E55" s="70"/>
      <c r="F55" s="70"/>
      <c r="G55" s="70"/>
      <c r="H55" s="70"/>
      <c r="I55" s="70"/>
      <c r="J55" s="70"/>
      <c r="K55" s="70"/>
      <c r="L55" s="249"/>
      <c r="M55" s="231"/>
      <c r="N55" s="67"/>
      <c r="O55" s="55">
        <f>SUM(O50:Q54)</f>
        <v>5.5752461117333354</v>
      </c>
      <c r="P55" s="55"/>
      <c r="Q55" s="55"/>
      <c r="R55" s="55">
        <f>SUM(R50:T54)</f>
        <v>-1.495758429057144</v>
      </c>
      <c r="S55" s="55"/>
      <c r="T55" s="56"/>
      <c r="U55" s="231"/>
      <c r="V55" s="67"/>
      <c r="W55" s="55">
        <f>SUM(W50:Y54)</f>
        <v>11.026481549785867</v>
      </c>
      <c r="X55" s="55"/>
      <c r="Y55" s="55"/>
      <c r="Z55" s="55">
        <f>SUM(Z50:AB54)</f>
        <v>0.82635741927880568</v>
      </c>
      <c r="AA55" s="55"/>
      <c r="AB55" s="56"/>
      <c r="AC55" s="231"/>
      <c r="AD55" s="67"/>
      <c r="AE55" s="55">
        <f>SUM(AE50:AG54)</f>
        <v>9.8005178330642657</v>
      </c>
      <c r="AF55" s="55"/>
      <c r="AG55" s="55"/>
      <c r="AH55" s="55">
        <f>SUM(AH50:AJ54)</f>
        <v>2.4503708193807734</v>
      </c>
      <c r="AI55" s="55"/>
      <c r="AJ55" s="56"/>
      <c r="AK55" s="231"/>
      <c r="AL55" s="67"/>
      <c r="AM55" s="55">
        <f>SUM(AM50:AO54)</f>
        <v>4.1210168453894589</v>
      </c>
      <c r="AN55" s="55"/>
      <c r="AO55" s="55"/>
      <c r="AP55" s="55">
        <f>SUM(AP50:AR54)</f>
        <v>-5.8218988424227547</v>
      </c>
      <c r="AQ55" s="55"/>
      <c r="AR55" s="56"/>
    </row>
    <row r="56" spans="1:44" x14ac:dyDescent="0.2">
      <c r="A56" s="246" t="s">
        <v>267</v>
      </c>
      <c r="B56" s="58"/>
      <c r="C56" s="58"/>
      <c r="D56" s="58"/>
      <c r="E56" s="21"/>
      <c r="F56" s="21"/>
      <c r="G56" s="21"/>
      <c r="H56" s="21"/>
      <c r="I56" s="21"/>
      <c r="J56" s="21"/>
      <c r="K56" s="21"/>
      <c r="L56" s="59"/>
      <c r="M56" s="60"/>
      <c r="N56" s="61"/>
      <c r="O56" s="62"/>
      <c r="P56" s="62"/>
      <c r="Q56" s="62"/>
      <c r="R56" s="62"/>
      <c r="S56" s="62"/>
      <c r="T56" s="63"/>
      <c r="U56" s="60"/>
      <c r="V56" s="61"/>
      <c r="W56" s="62"/>
      <c r="X56" s="62"/>
      <c r="Y56" s="62"/>
      <c r="Z56" s="62"/>
      <c r="AA56" s="62"/>
      <c r="AB56" s="63"/>
      <c r="AC56" s="60"/>
      <c r="AD56" s="61"/>
      <c r="AE56" s="62"/>
      <c r="AF56" s="62"/>
      <c r="AG56" s="62"/>
      <c r="AH56" s="62"/>
      <c r="AI56" s="62"/>
      <c r="AJ56" s="63"/>
      <c r="AK56" s="60"/>
      <c r="AL56" s="61"/>
      <c r="AM56" s="62"/>
      <c r="AN56" s="62"/>
      <c r="AO56" s="62"/>
      <c r="AP56" s="62"/>
      <c r="AQ56" s="62"/>
      <c r="AR56" s="63"/>
    </row>
    <row r="57" spans="1:44" x14ac:dyDescent="0.2">
      <c r="A57" s="48" t="s">
        <v>268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47"/>
      <c r="M57" s="248">
        <f>M10</f>
        <v>74.55503375059665</v>
      </c>
      <c r="N57" s="54"/>
      <c r="O57" s="50">
        <f>-O10</f>
        <v>-13.004099557692809</v>
      </c>
      <c r="P57" s="50"/>
      <c r="Q57" s="50"/>
      <c r="R57" s="50">
        <f>-Q10</f>
        <v>-7.1711240229139328</v>
      </c>
      <c r="S57" s="50"/>
      <c r="T57" s="52"/>
      <c r="U57" s="248">
        <f>U10</f>
        <v>87.327650732028104</v>
      </c>
      <c r="V57" s="54"/>
      <c r="W57" s="50">
        <f>-W10</f>
        <v>-15.164913293108695</v>
      </c>
      <c r="X57" s="50"/>
      <c r="Y57" s="50"/>
      <c r="Z57" s="50">
        <f>-Y10</f>
        <v>-8.8247696709779735</v>
      </c>
      <c r="AA57" s="50"/>
      <c r="AB57" s="52"/>
      <c r="AC57" s="248">
        <f>AC10</f>
        <v>63.671370441620461</v>
      </c>
      <c r="AD57" s="54"/>
      <c r="AE57" s="50">
        <f>-AE10</f>
        <v>-11.203537379838702</v>
      </c>
      <c r="AF57" s="50"/>
      <c r="AG57" s="50"/>
      <c r="AH57" s="50">
        <f>-AG10</f>
        <v>-5.9434773176649101</v>
      </c>
      <c r="AI57" s="50"/>
      <c r="AJ57" s="52"/>
      <c r="AK57" s="248">
        <f>AK10</f>
        <v>92.098802351849159</v>
      </c>
      <c r="AL57" s="54"/>
      <c r="AM57" s="50">
        <f>-AM10</f>
        <v>-17.32523973248674</v>
      </c>
      <c r="AN57" s="50"/>
      <c r="AO57" s="50"/>
      <c r="AP57" s="50">
        <f>-AO10</f>
        <v>-6.0305001819419868</v>
      </c>
      <c r="AQ57" s="50"/>
      <c r="AR57" s="52"/>
    </row>
    <row r="58" spans="1:44" x14ac:dyDescent="0.2">
      <c r="A58" s="48" t="s">
        <v>269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47"/>
      <c r="M58" s="248">
        <f>M18</f>
        <v>40.139891282197922</v>
      </c>
      <c r="N58" s="54"/>
      <c r="O58" s="50">
        <f>-O18</f>
        <v>-6.0816383537385938</v>
      </c>
      <c r="P58" s="50"/>
      <c r="Q58" s="50"/>
      <c r="R58" s="50">
        <f>-Q18</f>
        <v>-5.1902279609622957</v>
      </c>
      <c r="S58" s="50"/>
      <c r="T58" s="52"/>
      <c r="U58" s="248">
        <f>U18</f>
        <v>46.113246170211667</v>
      </c>
      <c r="V58" s="54"/>
      <c r="W58" s="50">
        <f>-W18</f>
        <v>-6.6825552458781718</v>
      </c>
      <c r="X58" s="50"/>
      <c r="Y58" s="50"/>
      <c r="Z58" s="50">
        <f>-Y18</f>
        <v>-6.4174170085630413</v>
      </c>
      <c r="AA58" s="50"/>
      <c r="AB58" s="52"/>
      <c r="AC58" s="248">
        <f>AC18</f>
        <v>30.802986037003357</v>
      </c>
      <c r="AD58" s="54"/>
      <c r="AE58" s="50">
        <f>-AE18</f>
        <v>-5.4805603481090008</v>
      </c>
      <c r="AF58" s="50"/>
      <c r="AG58" s="50"/>
      <c r="AH58" s="50">
        <f>-AG18</f>
        <v>-2.7582691020293235</v>
      </c>
      <c r="AI58" s="50"/>
      <c r="AJ58" s="52"/>
      <c r="AK58" s="248">
        <f>AK18</f>
        <v>48.769397622567858</v>
      </c>
      <c r="AL58" s="54"/>
      <c r="AM58" s="50">
        <f>-AM18</f>
        <v>-7.2829251628336786</v>
      </c>
      <c r="AN58" s="50"/>
      <c r="AO58" s="50"/>
      <c r="AP58" s="50">
        <f>-AO18</f>
        <v>-6.4283877647771837</v>
      </c>
      <c r="AQ58" s="50"/>
      <c r="AR58" s="52"/>
    </row>
    <row r="59" spans="1:44" x14ac:dyDescent="0.2">
      <c r="A59" s="48" t="s">
        <v>461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47"/>
      <c r="M59" s="248">
        <v>40</v>
      </c>
      <c r="N59" s="54"/>
      <c r="O59" s="39">
        <f>SQRT(3)*M37*M59*S10/1000</f>
        <v>6.9769129747533585</v>
      </c>
      <c r="P59" s="39"/>
      <c r="Q59" s="39"/>
      <c r="R59" s="39">
        <f>SQRT(3)*M37*M59*SIN(ACOS(S10))/1000</f>
        <v>3.8474258073052203</v>
      </c>
      <c r="S59" s="39"/>
      <c r="T59" s="40"/>
      <c r="U59" s="248">
        <v>40</v>
      </c>
      <c r="V59" s="54"/>
      <c r="W59" s="39">
        <f>SQRT(3)*U37*U59*AA10/1000</f>
        <v>6.9462137895560465</v>
      </c>
      <c r="X59" s="39"/>
      <c r="Y59" s="39"/>
      <c r="Z59" s="39">
        <f>SQRT(3)*U37*U59*SIN(ACOS(AA10))/1000</f>
        <v>4.0421422525415176</v>
      </c>
      <c r="AA59" s="39"/>
      <c r="AB59" s="40"/>
      <c r="AC59" s="248">
        <v>40</v>
      </c>
      <c r="AD59" s="54"/>
      <c r="AE59" s="39">
        <f>SQRT(3)*AC37*AC59*AI10/1000</f>
        <v>7.0383516498116494</v>
      </c>
      <c r="AF59" s="39"/>
      <c r="AG59" s="39"/>
      <c r="AH59" s="39">
        <f>SQRT(3)*AC37*AC59*SIN(ACOS(AI10))/1000</f>
        <v>3.7338460136424518</v>
      </c>
      <c r="AI59" s="39"/>
      <c r="AJ59" s="40"/>
      <c r="AK59" s="248">
        <v>40</v>
      </c>
      <c r="AL59" s="54"/>
      <c r="AM59" s="39">
        <f>SQRT(3)*AK37*AK59*AQ10/1000</f>
        <v>7.5246319344298751</v>
      </c>
      <c r="AN59" s="39"/>
      <c r="AO59" s="39"/>
      <c r="AP59" s="39">
        <f>SQRT(3)*AK37*AK59*SIN(ACOS(AQ10))/1000</f>
        <v>2.6191438011988022</v>
      </c>
      <c r="AQ59" s="39"/>
      <c r="AR59" s="40"/>
    </row>
    <row r="60" spans="1:44" x14ac:dyDescent="0.2">
      <c r="A60" s="48" t="s">
        <v>462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47"/>
      <c r="M60" s="224">
        <f>IF(OR(M37=0,S10=0),0,ABS(1000*O60/(SQRT(3)*M37*S10)))</f>
        <v>38.240408618711413</v>
      </c>
      <c r="N60" s="220"/>
      <c r="O60" s="221">
        <v>6.6700000762939453</v>
      </c>
      <c r="P60" s="221"/>
      <c r="Q60" s="221"/>
      <c r="R60" s="39">
        <f>ABS(O60)*TAN(ACOS(S10))</f>
        <v>3.6781783750381813</v>
      </c>
      <c r="S60" s="39"/>
      <c r="T60" s="40"/>
      <c r="U60" s="224">
        <f>IF(OR(U37=0,AA10=0),0,ABS(1000*W60/(SQRT(3)*U37*AA10)))</f>
        <v>32.52995280012955</v>
      </c>
      <c r="V60" s="220"/>
      <c r="W60" s="221">
        <v>5.6490001678466797</v>
      </c>
      <c r="X60" s="221"/>
      <c r="Y60" s="221"/>
      <c r="Z60" s="39">
        <f>ABS(W60)*TAN(ACOS(AA10))</f>
        <v>3.2872674171646219</v>
      </c>
      <c r="AA60" s="39"/>
      <c r="AB60" s="40"/>
      <c r="AC60" s="224">
        <f>IF(OR(AC37=0,AI10=0),0,ABS(1000*AE60/(SQRT(3)*AC37*AI10)))</f>
        <v>42.708862758721082</v>
      </c>
      <c r="AD60" s="220"/>
      <c r="AE60" s="221">
        <v>7.5149998664855957</v>
      </c>
      <c r="AF60" s="221"/>
      <c r="AG60" s="221"/>
      <c r="AH60" s="39">
        <f>ABS(AE60)*TAN(ACOS(AI10))</f>
        <v>3.9867079239713319</v>
      </c>
      <c r="AI60" s="39"/>
      <c r="AJ60" s="40"/>
      <c r="AK60" s="224">
        <f>IF(OR(AK37=0,AQ10=0),0,ABS(1000*AM60/(SQRT(3)*AK37*AQ10)))</f>
        <v>43.972916601837362</v>
      </c>
      <c r="AL60" s="220"/>
      <c r="AM60" s="221">
        <v>8.2720003128051758</v>
      </c>
      <c r="AN60" s="221"/>
      <c r="AO60" s="221"/>
      <c r="AP60" s="39">
        <f>ABS(AM60)*TAN(ACOS(AQ10))</f>
        <v>2.8792847984583552</v>
      </c>
      <c r="AQ60" s="39"/>
      <c r="AR60" s="40"/>
    </row>
    <row r="61" spans="1:44" ht="13.5" thickBot="1" x14ac:dyDescent="0.25">
      <c r="A61" s="250" t="s">
        <v>271</v>
      </c>
      <c r="B61" s="42"/>
      <c r="C61" s="42"/>
      <c r="D61" s="42"/>
      <c r="E61" s="43"/>
      <c r="F61" s="43"/>
      <c r="G61" s="43"/>
      <c r="H61" s="43"/>
      <c r="I61" s="43"/>
      <c r="J61" s="43"/>
      <c r="K61" s="43"/>
      <c r="L61" s="44"/>
      <c r="M61" s="33"/>
      <c r="N61" s="34"/>
      <c r="O61" s="31">
        <f>SUM(O57:Q60)</f>
        <v>-5.4388248603840985</v>
      </c>
      <c r="P61" s="31"/>
      <c r="Q61" s="31"/>
      <c r="R61" s="31">
        <f>SUM(R57:T60)</f>
        <v>-4.8357478015328272</v>
      </c>
      <c r="S61" s="31"/>
      <c r="T61" s="32"/>
      <c r="U61" s="33"/>
      <c r="V61" s="34"/>
      <c r="W61" s="31">
        <f>SUM(W57:Y60)</f>
        <v>-9.2522545815841397</v>
      </c>
      <c r="X61" s="31"/>
      <c r="Y61" s="31"/>
      <c r="Z61" s="31">
        <f>SUM(Z57:AB60)</f>
        <v>-7.9127770098348753</v>
      </c>
      <c r="AA61" s="31"/>
      <c r="AB61" s="32"/>
      <c r="AC61" s="33"/>
      <c r="AD61" s="34"/>
      <c r="AE61" s="31">
        <f>SUM(AE57:AG60)</f>
        <v>-2.1307462116504574</v>
      </c>
      <c r="AF61" s="31"/>
      <c r="AG61" s="31"/>
      <c r="AH61" s="31">
        <f>SUM(AH57:AJ60)</f>
        <v>-0.98119248208044896</v>
      </c>
      <c r="AI61" s="31"/>
      <c r="AJ61" s="32"/>
      <c r="AK61" s="33"/>
      <c r="AL61" s="34"/>
      <c r="AM61" s="31">
        <f>SUM(AM57:AO60)</f>
        <v>-8.8115326480853682</v>
      </c>
      <c r="AN61" s="31"/>
      <c r="AO61" s="31"/>
      <c r="AP61" s="31">
        <f>SUM(AP57:AR60)</f>
        <v>-6.9604593470620113</v>
      </c>
      <c r="AQ61" s="31"/>
      <c r="AR61" s="32"/>
    </row>
    <row r="62" spans="1:44" ht="13.5" thickBot="1" x14ac:dyDescent="0.25">
      <c r="A62" s="251" t="s">
        <v>144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29"/>
      <c r="N62" s="30"/>
      <c r="O62" s="19">
        <f>SUM(O50:Q54)+SUM(O57:Q60)</f>
        <v>0.13642125134923688</v>
      </c>
      <c r="P62" s="19"/>
      <c r="Q62" s="19"/>
      <c r="R62" s="19">
        <f>SUM(R50:T54)+SUM(R57:T60)</f>
        <v>-6.3315062305899712</v>
      </c>
      <c r="S62" s="19"/>
      <c r="T62" s="28"/>
      <c r="U62" s="29"/>
      <c r="V62" s="30"/>
      <c r="W62" s="19">
        <f>SUM(W50:Y54)+SUM(W57:Y60)</f>
        <v>1.7742269682017273</v>
      </c>
      <c r="X62" s="19"/>
      <c r="Y62" s="19"/>
      <c r="Z62" s="19">
        <f>SUM(Z50:AB54)+SUM(Z57:AB60)</f>
        <v>-7.0864195905560692</v>
      </c>
      <c r="AA62" s="19"/>
      <c r="AB62" s="28"/>
      <c r="AC62" s="29"/>
      <c r="AD62" s="30"/>
      <c r="AE62" s="19">
        <f>SUM(AE50:AG54)+SUM(AE57:AG60)</f>
        <v>7.6697716214138083</v>
      </c>
      <c r="AF62" s="19"/>
      <c r="AG62" s="19"/>
      <c r="AH62" s="19">
        <f>SUM(AH50:AJ54)+SUM(AH57:AJ60)</f>
        <v>1.4691783373003244</v>
      </c>
      <c r="AI62" s="19"/>
      <c r="AJ62" s="28"/>
      <c r="AK62" s="29"/>
      <c r="AL62" s="30"/>
      <c r="AM62" s="19">
        <f>SUM(AM50:AO54)+SUM(AM57:AO60)</f>
        <v>-4.6905158026959093</v>
      </c>
      <c r="AN62" s="19"/>
      <c r="AO62" s="19"/>
      <c r="AP62" s="19">
        <f>SUM(AP50:AR54)+SUM(AP57:AR60)</f>
        <v>-12.782358189484766</v>
      </c>
      <c r="AQ62" s="19"/>
      <c r="AR62" s="28"/>
    </row>
    <row r="63" spans="1:44" x14ac:dyDescent="0.2">
      <c r="A63" s="246" t="s">
        <v>92</v>
      </c>
      <c r="B63" s="58"/>
      <c r="C63" s="58"/>
      <c r="D63" s="58"/>
      <c r="E63" s="21"/>
      <c r="F63" s="21"/>
      <c r="G63" s="21"/>
      <c r="H63" s="21"/>
      <c r="I63" s="21"/>
      <c r="J63" s="21"/>
      <c r="K63" s="21"/>
      <c r="L63" s="59"/>
      <c r="M63" s="60"/>
      <c r="N63" s="61"/>
      <c r="O63" s="62"/>
      <c r="P63" s="62"/>
      <c r="Q63" s="62"/>
      <c r="R63" s="62"/>
      <c r="S63" s="62"/>
      <c r="T63" s="63"/>
      <c r="U63" s="60"/>
      <c r="V63" s="61"/>
      <c r="W63" s="62"/>
      <c r="X63" s="62"/>
      <c r="Y63" s="62"/>
      <c r="Z63" s="62"/>
      <c r="AA63" s="62"/>
      <c r="AB63" s="63"/>
      <c r="AC63" s="60"/>
      <c r="AD63" s="61"/>
      <c r="AE63" s="62"/>
      <c r="AF63" s="62"/>
      <c r="AG63" s="62"/>
      <c r="AH63" s="62"/>
      <c r="AI63" s="62"/>
      <c r="AJ63" s="63"/>
      <c r="AK63" s="60"/>
      <c r="AL63" s="61"/>
      <c r="AM63" s="62"/>
      <c r="AN63" s="62"/>
      <c r="AO63" s="62"/>
      <c r="AP63" s="62"/>
      <c r="AQ63" s="62"/>
      <c r="AR63" s="63"/>
    </row>
    <row r="64" spans="1:44" x14ac:dyDescent="0.2">
      <c r="A64" s="48" t="s">
        <v>463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48">
        <f>M15</f>
        <v>307.13415393843616</v>
      </c>
      <c r="N64" s="54"/>
      <c r="O64" s="50">
        <f>O15</f>
        <v>1.7999999523162842</v>
      </c>
      <c r="P64" s="50"/>
      <c r="Q64" s="50"/>
      <c r="R64" s="50">
        <f>Q15</f>
        <v>5.4000000953674316</v>
      </c>
      <c r="S64" s="50"/>
      <c r="T64" s="52"/>
      <c r="U64" s="248">
        <f>U15</f>
        <v>368.85555209141779</v>
      </c>
      <c r="V64" s="54"/>
      <c r="W64" s="50">
        <f>W15</f>
        <v>1.2000000476837158</v>
      </c>
      <c r="X64" s="50"/>
      <c r="Y64" s="50"/>
      <c r="Z64" s="50">
        <f>Y15</f>
        <v>6.5999999046325684</v>
      </c>
      <c r="AA64" s="50"/>
      <c r="AB64" s="52"/>
      <c r="AC64" s="248">
        <f>AC15</f>
        <v>312.98432272000719</v>
      </c>
      <c r="AD64" s="54"/>
      <c r="AE64" s="50">
        <f>AE15</f>
        <v>1.7999999523162842</v>
      </c>
      <c r="AF64" s="50"/>
      <c r="AG64" s="50"/>
      <c r="AH64" s="50">
        <f>AG15</f>
        <v>5.4000000953674316</v>
      </c>
      <c r="AI64" s="50"/>
      <c r="AJ64" s="52"/>
      <c r="AK64" s="248">
        <f>AK15</f>
        <v>336.44803351716729</v>
      </c>
      <c r="AL64" s="54"/>
      <c r="AM64" s="50">
        <f>AM15</f>
        <v>1.2000000476837158</v>
      </c>
      <c r="AN64" s="50"/>
      <c r="AO64" s="50"/>
      <c r="AP64" s="50">
        <f>AO15</f>
        <v>6</v>
      </c>
      <c r="AQ64" s="50"/>
      <c r="AR64" s="52"/>
    </row>
    <row r="65" spans="1:44" x14ac:dyDescent="0.2">
      <c r="A65" s="48" t="s">
        <v>464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47"/>
      <c r="M65" s="248" t="s">
        <v>59</v>
      </c>
      <c r="N65" s="54"/>
      <c r="O65" s="50">
        <v>0</v>
      </c>
      <c r="P65" s="50"/>
      <c r="Q65" s="50"/>
      <c r="R65" s="50">
        <v>0</v>
      </c>
      <c r="S65" s="50"/>
      <c r="T65" s="52"/>
      <c r="U65" s="248" t="s">
        <v>59</v>
      </c>
      <c r="V65" s="54"/>
      <c r="W65" s="50">
        <v>0</v>
      </c>
      <c r="X65" s="50"/>
      <c r="Y65" s="50"/>
      <c r="Z65" s="50">
        <v>0</v>
      </c>
      <c r="AA65" s="50"/>
      <c r="AB65" s="52"/>
      <c r="AC65" s="248" t="s">
        <v>59</v>
      </c>
      <c r="AD65" s="54"/>
      <c r="AE65" s="50">
        <v>0</v>
      </c>
      <c r="AF65" s="50"/>
      <c r="AG65" s="50"/>
      <c r="AH65" s="50">
        <v>0</v>
      </c>
      <c r="AI65" s="50"/>
      <c r="AJ65" s="52"/>
      <c r="AK65" s="248" t="s">
        <v>59</v>
      </c>
      <c r="AL65" s="54"/>
      <c r="AM65" s="50">
        <v>0</v>
      </c>
      <c r="AN65" s="50"/>
      <c r="AO65" s="50"/>
      <c r="AP65" s="50">
        <v>0</v>
      </c>
      <c r="AQ65" s="50"/>
      <c r="AR65" s="52"/>
    </row>
    <row r="66" spans="1:44" x14ac:dyDescent="0.2">
      <c r="A66" s="48" t="s">
        <v>465</v>
      </c>
      <c r="B66" s="49"/>
      <c r="C66" s="49"/>
      <c r="D66" s="49"/>
      <c r="E66" s="17">
        <v>47.8</v>
      </c>
      <c r="F66" s="17">
        <v>0.5</v>
      </c>
      <c r="G66" s="17"/>
      <c r="H66" s="17"/>
      <c r="I66" s="17"/>
      <c r="J66" s="17"/>
      <c r="K66" s="17"/>
      <c r="L66" s="247"/>
      <c r="M66" s="224">
        <f>IF(OR(M38=0,S15=0),0,ABS(1000*O66/(SQRT(3)*M38*S15)))</f>
        <v>112.61586390234692</v>
      </c>
      <c r="N66" s="220"/>
      <c r="O66" s="221">
        <v>-0.6600000262260437</v>
      </c>
      <c r="P66" s="221"/>
      <c r="Q66" s="221"/>
      <c r="R66" s="39">
        <f>-ABS(O66)*TAN(ACOS(S15))</f>
        <v>-1.9800001660982829</v>
      </c>
      <c r="S66" s="39"/>
      <c r="T66" s="40"/>
      <c r="U66" s="224">
        <f>IF(OR(U38=0,AA15=0),0,ABS(1000*W66/(SQRT(3)*U38*AA15)))</f>
        <v>359.63413580725324</v>
      </c>
      <c r="V66" s="220"/>
      <c r="W66" s="221">
        <v>-1.1699999570846558</v>
      </c>
      <c r="X66" s="221"/>
      <c r="Y66" s="221"/>
      <c r="Z66" s="39">
        <f>-ABS(W66)*TAN(ACOS(AA15))</f>
        <v>-6.4349994152784609</v>
      </c>
      <c r="AA66" s="39"/>
      <c r="AB66" s="40"/>
      <c r="AC66" s="224">
        <f>IF(OR(AC38=0,AI15=0),0,ABS(1000*AE66/(SQRT(3)*AC38*AI15)))</f>
        <v>213.8726295075293</v>
      </c>
      <c r="AD66" s="220"/>
      <c r="AE66" s="221">
        <v>-1.2300000190734863</v>
      </c>
      <c r="AF66" s="221"/>
      <c r="AG66" s="221"/>
      <c r="AH66" s="39">
        <f>-ABS(AE66)*TAN(ACOS(AI15))</f>
        <v>-3.690000220139829</v>
      </c>
      <c r="AI66" s="39"/>
      <c r="AJ66" s="40"/>
      <c r="AK66" s="224">
        <f>IF(OR(AK38=0,AQ15=0),0,ABS(1000*AM66/(SQRT(3)*AK38*AQ15)))</f>
        <v>252.33600842632154</v>
      </c>
      <c r="AL66" s="220"/>
      <c r="AM66" s="221">
        <v>-0.89999997615814209</v>
      </c>
      <c r="AN66" s="221"/>
      <c r="AO66" s="221"/>
      <c r="AP66" s="39">
        <f>-ABS(AM66)*TAN(ACOS(AQ15))</f>
        <v>-4.4999997019767894</v>
      </c>
      <c r="AQ66" s="39"/>
      <c r="AR66" s="40"/>
    </row>
    <row r="67" spans="1:44" x14ac:dyDescent="0.2">
      <c r="A67" s="48" t="s">
        <v>466</v>
      </c>
      <c r="B67" s="49"/>
      <c r="C67" s="49"/>
      <c r="D67" s="49"/>
      <c r="E67" s="17">
        <v>47.8</v>
      </c>
      <c r="F67" s="17">
        <v>0.5</v>
      </c>
      <c r="G67" s="17"/>
      <c r="H67" s="17"/>
      <c r="I67" s="17"/>
      <c r="J67" s="17"/>
      <c r="K67" s="17"/>
      <c r="L67" s="247"/>
      <c r="M67" s="224">
        <f>IF(OR(M38=0,S15=0),0,ABS(1000*O67/(SQRT(3)*M38*S15)))</f>
        <v>122.85366971165119</v>
      </c>
      <c r="N67" s="220"/>
      <c r="O67" s="221">
        <v>-0.72000002861022949</v>
      </c>
      <c r="P67" s="221"/>
      <c r="Q67" s="221"/>
      <c r="R67" s="39">
        <f>-ABS(O67)*TAN(ACOS(S15))</f>
        <v>-2.1600001811981269</v>
      </c>
      <c r="S67" s="39"/>
      <c r="T67" s="40"/>
      <c r="U67" s="224">
        <f>IF(OR(U38=0,AA15=0),0,ABS(1000*W67/(SQRT(3)*U38*AA15)))</f>
        <v>378.07693173307689</v>
      </c>
      <c r="V67" s="220"/>
      <c r="W67" s="221">
        <v>-1.2300000190734863</v>
      </c>
      <c r="X67" s="221"/>
      <c r="Y67" s="221"/>
      <c r="Z67" s="39">
        <f>-ABS(W67)*TAN(ACOS(AA15))</f>
        <v>-6.764999738335618</v>
      </c>
      <c r="AA67" s="39"/>
      <c r="AB67" s="40"/>
      <c r="AC67" s="224">
        <f>IF(OR(AC38=0,AI15=0),0,ABS(1000*AE67/(SQRT(3)*AC38*AI15)))</f>
        <v>224.30543059173405</v>
      </c>
      <c r="AD67" s="220"/>
      <c r="AE67" s="221">
        <v>-1.2899999618530273</v>
      </c>
      <c r="AF67" s="221"/>
      <c r="AG67" s="221"/>
      <c r="AH67" s="39">
        <f>-ABS(AE67)*TAN(ACOS(AI15))</f>
        <v>-3.8700000564257304</v>
      </c>
      <c r="AI67" s="39"/>
      <c r="AJ67" s="40"/>
      <c r="AK67" s="224">
        <f>IF(OR(AK38=0,AQ15=0),0,ABS(1000*AM67/(SQRT(3)*AK38*AQ15)))</f>
        <v>269.15841010217991</v>
      </c>
      <c r="AL67" s="220"/>
      <c r="AM67" s="221">
        <v>-0.95999997854232788</v>
      </c>
      <c r="AN67" s="221"/>
      <c r="AO67" s="221"/>
      <c r="AP67" s="39">
        <f>-ABS(AM67)*TAN(ACOS(AQ15))</f>
        <v>-4.7999997019767893</v>
      </c>
      <c r="AQ67" s="39"/>
      <c r="AR67" s="40"/>
    </row>
    <row r="68" spans="1:44" x14ac:dyDescent="0.2">
      <c r="A68" s="48" t="s">
        <v>467</v>
      </c>
      <c r="B68" s="49"/>
      <c r="C68" s="49"/>
      <c r="D68" s="49"/>
      <c r="E68" s="17">
        <v>47.8</v>
      </c>
      <c r="F68" s="17">
        <v>0.5</v>
      </c>
      <c r="G68" s="17"/>
      <c r="H68" s="17"/>
      <c r="I68" s="17"/>
      <c r="J68" s="17"/>
      <c r="K68" s="17"/>
      <c r="L68" s="247"/>
      <c r="M68" s="224">
        <f>IF(OR(M38=0,S15=0),0,ABS(1000*O68/(SQRT(3)*M38*S15)))</f>
        <v>27.300813796420393</v>
      </c>
      <c r="N68" s="220"/>
      <c r="O68" s="221">
        <v>-0.15999999642372131</v>
      </c>
      <c r="P68" s="221"/>
      <c r="Q68" s="221"/>
      <c r="R68" s="39">
        <f>-ABS(O68)*TAN(ACOS(S15))</f>
        <v>-0.48000001046392671</v>
      </c>
      <c r="S68" s="39"/>
      <c r="T68" s="40"/>
      <c r="U68" s="224">
        <f>IF(OR(U38=0,AA15=0),0,ABS(1000*W68/(SQRT(3)*U38*AA15)))</f>
        <v>49.180737225313585</v>
      </c>
      <c r="V68" s="220"/>
      <c r="W68" s="221">
        <v>-0.15999999642372131</v>
      </c>
      <c r="X68" s="221"/>
      <c r="Y68" s="221"/>
      <c r="Z68" s="39">
        <f>-ABS(W68)*TAN(ACOS(AA15))</f>
        <v>-0.87999993264675436</v>
      </c>
      <c r="AA68" s="39"/>
      <c r="AB68" s="40"/>
      <c r="AC68" s="224">
        <f>IF(OR(AC38=0,AI15=0),0,ABS(1000*AE68/(SQRT(3)*AC38*AI15)))</f>
        <v>20.86562160103437</v>
      </c>
      <c r="AD68" s="220"/>
      <c r="AE68" s="221">
        <v>-0.11999999731779099</v>
      </c>
      <c r="AF68" s="221"/>
      <c r="AG68" s="221"/>
      <c r="AH68" s="39">
        <f>-ABS(AE68)*TAN(ACOS(AI15))</f>
        <v>-0.36000000784794506</v>
      </c>
      <c r="AI68" s="39"/>
      <c r="AJ68" s="40"/>
      <c r="AK68" s="224">
        <f>IF(OR(AK38=0,AQ15=0),0,ABS(1000*AM68/(SQRT(3)*AK38*AQ15)))</f>
        <v>33.644801262772489</v>
      </c>
      <c r="AL68" s="220"/>
      <c r="AM68" s="221">
        <v>-0.11999999731779099</v>
      </c>
      <c r="AN68" s="221"/>
      <c r="AO68" s="221"/>
      <c r="AP68" s="39">
        <f>-ABS(AM68)*TAN(ACOS(AQ15))</f>
        <v>-0.59999996274709866</v>
      </c>
      <c r="AQ68" s="39"/>
      <c r="AR68" s="40"/>
    </row>
    <row r="69" spans="1:44" ht="13.5" thickBot="1" x14ac:dyDescent="0.25">
      <c r="A69" s="68" t="s">
        <v>95</v>
      </c>
      <c r="B69" s="69"/>
      <c r="C69" s="69"/>
      <c r="D69" s="69"/>
      <c r="E69" s="70"/>
      <c r="F69" s="70"/>
      <c r="G69" s="70"/>
      <c r="H69" s="70"/>
      <c r="I69" s="70"/>
      <c r="J69" s="70"/>
      <c r="K69" s="70"/>
      <c r="L69" s="249"/>
      <c r="M69" s="231"/>
      <c r="N69" s="67"/>
      <c r="O69" s="55">
        <f>SUM(O64:Q68)</f>
        <v>0.25999990105628967</v>
      </c>
      <c r="P69" s="55"/>
      <c r="Q69" s="55"/>
      <c r="R69" s="55">
        <f>SUM(R64:T68)</f>
        <v>0.77999973760709496</v>
      </c>
      <c r="S69" s="55"/>
      <c r="T69" s="56"/>
      <c r="U69" s="231"/>
      <c r="V69" s="67"/>
      <c r="W69" s="55">
        <f>SUM(W64:Y68)</f>
        <v>-1.3599999248981476</v>
      </c>
      <c r="X69" s="55"/>
      <c r="Y69" s="55"/>
      <c r="Z69" s="55">
        <f>SUM(Z64:AB68)</f>
        <v>-7.4799991816282647</v>
      </c>
      <c r="AA69" s="55"/>
      <c r="AB69" s="56"/>
      <c r="AC69" s="231"/>
      <c r="AD69" s="67"/>
      <c r="AE69" s="55">
        <f>SUM(AE64:AG68)</f>
        <v>-0.84000002592802048</v>
      </c>
      <c r="AF69" s="55"/>
      <c r="AG69" s="55"/>
      <c r="AH69" s="55">
        <f>SUM(AH64:AJ68)</f>
        <v>-2.5200001890460726</v>
      </c>
      <c r="AI69" s="55"/>
      <c r="AJ69" s="56"/>
      <c r="AK69" s="231"/>
      <c r="AL69" s="67"/>
      <c r="AM69" s="55">
        <f>SUM(AM64:AO68)</f>
        <v>-0.77999990433454514</v>
      </c>
      <c r="AN69" s="55"/>
      <c r="AO69" s="55"/>
      <c r="AP69" s="55">
        <f>SUM(AP64:AR68)</f>
        <v>-3.8999993667006772</v>
      </c>
      <c r="AQ69" s="55"/>
      <c r="AR69" s="56"/>
    </row>
    <row r="70" spans="1:44" x14ac:dyDescent="0.2">
      <c r="A70" s="246" t="s">
        <v>96</v>
      </c>
      <c r="B70" s="58"/>
      <c r="C70" s="58"/>
      <c r="D70" s="58"/>
      <c r="E70" s="21"/>
      <c r="F70" s="21"/>
      <c r="G70" s="21"/>
      <c r="H70" s="21"/>
      <c r="I70" s="21"/>
      <c r="J70" s="21"/>
      <c r="K70" s="21"/>
      <c r="L70" s="59"/>
      <c r="M70" s="60"/>
      <c r="N70" s="61"/>
      <c r="O70" s="62"/>
      <c r="P70" s="62"/>
      <c r="Q70" s="62"/>
      <c r="R70" s="62"/>
      <c r="S70" s="62"/>
      <c r="T70" s="63"/>
      <c r="U70" s="60"/>
      <c r="V70" s="61"/>
      <c r="W70" s="62"/>
      <c r="X70" s="62"/>
      <c r="Y70" s="62"/>
      <c r="Z70" s="62"/>
      <c r="AA70" s="62"/>
      <c r="AB70" s="63"/>
      <c r="AC70" s="60"/>
      <c r="AD70" s="61"/>
      <c r="AE70" s="62"/>
      <c r="AF70" s="62"/>
      <c r="AG70" s="62"/>
      <c r="AH70" s="62"/>
      <c r="AI70" s="62"/>
      <c r="AJ70" s="63"/>
      <c r="AK70" s="60"/>
      <c r="AL70" s="61"/>
      <c r="AM70" s="62"/>
      <c r="AN70" s="62"/>
      <c r="AO70" s="62"/>
      <c r="AP70" s="62"/>
      <c r="AQ70" s="62"/>
      <c r="AR70" s="63"/>
    </row>
    <row r="71" spans="1:44" x14ac:dyDescent="0.2">
      <c r="A71" s="48" t="s">
        <v>468</v>
      </c>
      <c r="B71" s="49"/>
      <c r="C71" s="49"/>
      <c r="D71" s="49"/>
      <c r="E71" s="17"/>
      <c r="F71" s="17"/>
      <c r="G71" s="17"/>
      <c r="H71" s="17"/>
      <c r="I71" s="17"/>
      <c r="J71" s="17"/>
      <c r="K71" s="17"/>
      <c r="L71" s="247"/>
      <c r="M71" s="248">
        <f>M16</f>
        <v>183.1394305630653</v>
      </c>
      <c r="N71" s="54"/>
      <c r="O71" s="50">
        <f>O16</f>
        <v>2.4000000953674316</v>
      </c>
      <c r="P71" s="50"/>
      <c r="Q71" s="50"/>
      <c r="R71" s="50">
        <f>Q16</f>
        <v>2.4000000953674316</v>
      </c>
      <c r="S71" s="50"/>
      <c r="T71" s="52"/>
      <c r="U71" s="248">
        <f>U16</f>
        <v>228.92427910719809</v>
      </c>
      <c r="V71" s="54"/>
      <c r="W71" s="50">
        <f>W16</f>
        <v>3</v>
      </c>
      <c r="X71" s="50"/>
      <c r="Y71" s="50"/>
      <c r="Z71" s="50">
        <f>Y16</f>
        <v>3</v>
      </c>
      <c r="AA71" s="50"/>
      <c r="AB71" s="52"/>
      <c r="AC71" s="248">
        <f>AC16</f>
        <v>144.78443249138485</v>
      </c>
      <c r="AD71" s="54"/>
      <c r="AE71" s="50">
        <f>AE16</f>
        <v>1.2000000476837158</v>
      </c>
      <c r="AF71" s="50"/>
      <c r="AG71" s="50"/>
      <c r="AH71" s="50">
        <f>AG16</f>
        <v>2.4000000953674316</v>
      </c>
      <c r="AI71" s="50"/>
      <c r="AJ71" s="52"/>
      <c r="AK71" s="248">
        <f>AK16</f>
        <v>231.29621666408312</v>
      </c>
      <c r="AL71" s="54"/>
      <c r="AM71" s="50">
        <f>AM16</f>
        <v>2.4000000953674316</v>
      </c>
      <c r="AN71" s="50"/>
      <c r="AO71" s="50"/>
      <c r="AP71" s="50">
        <f>AO16</f>
        <v>3.5999999046325684</v>
      </c>
      <c r="AQ71" s="50"/>
      <c r="AR71" s="52"/>
    </row>
    <row r="72" spans="1:44" x14ac:dyDescent="0.2">
      <c r="A72" s="48" t="s">
        <v>469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47"/>
      <c r="M72" s="248" t="s">
        <v>59</v>
      </c>
      <c r="N72" s="54"/>
      <c r="O72" s="50">
        <v>0</v>
      </c>
      <c r="P72" s="50"/>
      <c r="Q72" s="50"/>
      <c r="R72" s="50">
        <v>0</v>
      </c>
      <c r="S72" s="50"/>
      <c r="T72" s="52"/>
      <c r="U72" s="248" t="s">
        <v>59</v>
      </c>
      <c r="V72" s="54"/>
      <c r="W72" s="50">
        <v>0</v>
      </c>
      <c r="X72" s="50"/>
      <c r="Y72" s="50"/>
      <c r="Z72" s="50">
        <v>0</v>
      </c>
      <c r="AA72" s="50"/>
      <c r="AB72" s="52"/>
      <c r="AC72" s="248" t="s">
        <v>59</v>
      </c>
      <c r="AD72" s="54"/>
      <c r="AE72" s="50">
        <v>0</v>
      </c>
      <c r="AF72" s="50"/>
      <c r="AG72" s="50"/>
      <c r="AH72" s="50">
        <v>0</v>
      </c>
      <c r="AI72" s="50"/>
      <c r="AJ72" s="52"/>
      <c r="AK72" s="248" t="s">
        <v>59</v>
      </c>
      <c r="AL72" s="54"/>
      <c r="AM72" s="50">
        <v>0</v>
      </c>
      <c r="AN72" s="50"/>
      <c r="AO72" s="50"/>
      <c r="AP72" s="50">
        <v>0</v>
      </c>
      <c r="AQ72" s="50"/>
      <c r="AR72" s="52"/>
    </row>
    <row r="73" spans="1:44" x14ac:dyDescent="0.2">
      <c r="A73" s="48" t="s">
        <v>470</v>
      </c>
      <c r="B73" s="49"/>
      <c r="C73" s="49"/>
      <c r="D73" s="49"/>
      <c r="E73" s="17">
        <v>47.8</v>
      </c>
      <c r="F73" s="17">
        <v>0.5</v>
      </c>
      <c r="G73" s="17"/>
      <c r="H73" s="17"/>
      <c r="I73" s="17"/>
      <c r="J73" s="17"/>
      <c r="K73" s="17"/>
      <c r="L73" s="247"/>
      <c r="M73" s="224">
        <f>IF(OR(M39=0,S16=0),0,ABS(1000*O73/(SQRT(3)*M39*S16)))</f>
        <v>155.66850688197195</v>
      </c>
      <c r="N73" s="220"/>
      <c r="O73" s="221">
        <v>-2.0399999618530273</v>
      </c>
      <c r="P73" s="221"/>
      <c r="Q73" s="221"/>
      <c r="R73" s="39">
        <f>-ABS(O73)*TAN(ACOS(S16))</f>
        <v>-2.0399999618530265</v>
      </c>
      <c r="S73" s="39"/>
      <c r="T73" s="40"/>
      <c r="U73" s="224">
        <f>IF(OR(U39=0,AA16=0),0,ABS(1000*W73/(SQRT(3)*U39*AA16)))</f>
        <v>187.71791177882517</v>
      </c>
      <c r="V73" s="220"/>
      <c r="W73" s="221">
        <v>-2.4600000381469727</v>
      </c>
      <c r="X73" s="221"/>
      <c r="Y73" s="221"/>
      <c r="Z73" s="39">
        <f>-ABS(W73)*TAN(ACOS(AA16))</f>
        <v>-2.4600000381469718</v>
      </c>
      <c r="AA73" s="39"/>
      <c r="AB73" s="40"/>
      <c r="AC73" s="224">
        <f>IF(OR(AC39=0,AI16=0),0,ABS(1000*AE73/(SQRT(3)*AC39*AI16)))</f>
        <v>275.09040735059068</v>
      </c>
      <c r="AD73" s="220"/>
      <c r="AE73" s="221">
        <v>-2.2799999713897705</v>
      </c>
      <c r="AF73" s="221"/>
      <c r="AG73" s="221"/>
      <c r="AH73" s="39">
        <f>-ABS(AE73)*TAN(ACOS(AI16))</f>
        <v>-4.5599999427795375</v>
      </c>
      <c r="AI73" s="39"/>
      <c r="AJ73" s="40"/>
      <c r="AK73" s="224">
        <f>IF(OR(AK39=0,AQ16=0),0,ABS(1000*AM73/(SQRT(3)*AK39*AQ16)))</f>
        <v>187.92817316741579</v>
      </c>
      <c r="AL73" s="220"/>
      <c r="AM73" s="221">
        <v>-1.9500000476837158</v>
      </c>
      <c r="AN73" s="221"/>
      <c r="AO73" s="221"/>
      <c r="AP73" s="39">
        <f>-ABS(AM73)*TAN(ACOS(AQ16))</f>
        <v>-2.9249998778104813</v>
      </c>
      <c r="AQ73" s="39"/>
      <c r="AR73" s="40"/>
    </row>
    <row r="74" spans="1:44" x14ac:dyDescent="0.2">
      <c r="A74" s="48" t="s">
        <v>471</v>
      </c>
      <c r="B74" s="49"/>
      <c r="C74" s="49"/>
      <c r="D74" s="49"/>
      <c r="E74" s="17"/>
      <c r="F74" s="17"/>
      <c r="G74" s="17"/>
      <c r="H74" s="17"/>
      <c r="I74" s="17"/>
      <c r="J74" s="17"/>
      <c r="K74" s="17"/>
      <c r="L74" s="247"/>
      <c r="M74" s="224">
        <f>IF(OR(M39=0,S16=0),0,ABS(1000*O74/(SQRT(3)*M39*S16)))</f>
        <v>12.209294612818224</v>
      </c>
      <c r="N74" s="220"/>
      <c r="O74" s="221">
        <v>-0.15999999642372131</v>
      </c>
      <c r="P74" s="221"/>
      <c r="Q74" s="221"/>
      <c r="R74" s="39">
        <f>-ABS(O74)*TAN(ACOS(S16))</f>
        <v>-0.15999999642372126</v>
      </c>
      <c r="S74" s="39"/>
      <c r="T74" s="40"/>
      <c r="U74" s="224">
        <f>IF(OR(U39=0,AA16=0),0,ABS(1000*W74/(SQRT(3)*U39*AA16)))</f>
        <v>24.418589225636449</v>
      </c>
      <c r="V74" s="220"/>
      <c r="W74" s="221">
        <v>-0.31999999284744263</v>
      </c>
      <c r="X74" s="221"/>
      <c r="Y74" s="221"/>
      <c r="Z74" s="39">
        <f>-ABS(W74)*TAN(ACOS(AA16))</f>
        <v>-0.31999999284744252</v>
      </c>
      <c r="AA74" s="39"/>
      <c r="AB74" s="40"/>
      <c r="AC74" s="224">
        <f>IF(OR(AC39=0,AI16=0),0,ABS(1000*AE74/(SQRT(3)*AC39*AI16)))</f>
        <v>19.304589800264601</v>
      </c>
      <c r="AD74" s="220"/>
      <c r="AE74" s="221">
        <v>-0.15999999642372131</v>
      </c>
      <c r="AF74" s="221"/>
      <c r="AG74" s="221"/>
      <c r="AH74" s="39">
        <f>-ABS(AE74)*TAN(ACOS(AI16))</f>
        <v>-0.3199999928474424</v>
      </c>
      <c r="AI74" s="39"/>
      <c r="AJ74" s="40"/>
      <c r="AK74" s="224">
        <f>IF(OR(AK39=0,AQ16=0),0,ABS(1000*AM74/(SQRT(3)*AK39*AQ16)))</f>
        <v>46.259240460664898</v>
      </c>
      <c r="AL74" s="220"/>
      <c r="AM74" s="221">
        <v>-0.47999998927116394</v>
      </c>
      <c r="AN74" s="221"/>
      <c r="AO74" s="221"/>
      <c r="AP74" s="39">
        <f>-ABS(AM74)*TAN(ACOS(AQ16))</f>
        <v>-0.71999993622303304</v>
      </c>
      <c r="AQ74" s="39"/>
      <c r="AR74" s="40"/>
    </row>
    <row r="75" spans="1:44" ht="13.5" thickBot="1" x14ac:dyDescent="0.25">
      <c r="A75" s="68" t="s">
        <v>99</v>
      </c>
      <c r="B75" s="69"/>
      <c r="C75" s="69"/>
      <c r="D75" s="69"/>
      <c r="E75" s="70"/>
      <c r="F75" s="70"/>
      <c r="G75" s="70"/>
      <c r="H75" s="70"/>
      <c r="I75" s="70"/>
      <c r="J75" s="70"/>
      <c r="K75" s="70"/>
      <c r="L75" s="249"/>
      <c r="M75" s="231"/>
      <c r="N75" s="67"/>
      <c r="O75" s="55">
        <f>SUM(O71:Q74)</f>
        <v>0.20000013709068298</v>
      </c>
      <c r="P75" s="55"/>
      <c r="Q75" s="55"/>
      <c r="R75" s="55">
        <f>SUM(R71:T74)</f>
        <v>0.20000013709068393</v>
      </c>
      <c r="S75" s="55"/>
      <c r="T75" s="56"/>
      <c r="U75" s="231"/>
      <c r="V75" s="67"/>
      <c r="W75" s="55">
        <f>SUM(W71:Y74)</f>
        <v>0.21999996900558472</v>
      </c>
      <c r="X75" s="55"/>
      <c r="Y75" s="55"/>
      <c r="Z75" s="55">
        <f>SUM(Z71:AB74)</f>
        <v>0.21999996900558572</v>
      </c>
      <c r="AA75" s="55"/>
      <c r="AB75" s="56"/>
      <c r="AC75" s="231"/>
      <c r="AD75" s="67"/>
      <c r="AE75" s="55">
        <f>SUM(AE71:AG74)</f>
        <v>-1.239999920129776</v>
      </c>
      <c r="AF75" s="55"/>
      <c r="AG75" s="55"/>
      <c r="AH75" s="55">
        <f>SUM(AH71:AJ74)</f>
        <v>-2.4799998402595484</v>
      </c>
      <c r="AI75" s="55"/>
      <c r="AJ75" s="56"/>
      <c r="AK75" s="231"/>
      <c r="AL75" s="67"/>
      <c r="AM75" s="55">
        <f>SUM(AM71:AO74)</f>
        <v>-2.999994158744812E-2</v>
      </c>
      <c r="AN75" s="55"/>
      <c r="AO75" s="55"/>
      <c r="AP75" s="55">
        <f>SUM(AP71:AR74)</f>
        <v>-4.4999909400946003E-2</v>
      </c>
      <c r="AQ75" s="55"/>
      <c r="AR75" s="56"/>
    </row>
    <row r="76" spans="1:44" x14ac:dyDescent="0.2">
      <c r="A76" s="246" t="s">
        <v>100</v>
      </c>
      <c r="B76" s="58"/>
      <c r="C76" s="58"/>
      <c r="D76" s="58"/>
      <c r="E76" s="21"/>
      <c r="F76" s="21"/>
      <c r="G76" s="21"/>
      <c r="H76" s="21"/>
      <c r="I76" s="21"/>
      <c r="J76" s="21"/>
      <c r="K76" s="21"/>
      <c r="L76" s="59"/>
      <c r="M76" s="60"/>
      <c r="N76" s="61"/>
      <c r="O76" s="62"/>
      <c r="P76" s="62"/>
      <c r="Q76" s="62"/>
      <c r="R76" s="62"/>
      <c r="S76" s="62"/>
      <c r="T76" s="63"/>
      <c r="U76" s="60"/>
      <c r="V76" s="61"/>
      <c r="W76" s="62"/>
      <c r="X76" s="62"/>
      <c r="Y76" s="62"/>
      <c r="Z76" s="62"/>
      <c r="AA76" s="62"/>
      <c r="AB76" s="63"/>
      <c r="AC76" s="60"/>
      <c r="AD76" s="61"/>
      <c r="AE76" s="62"/>
      <c r="AF76" s="62"/>
      <c r="AG76" s="62"/>
      <c r="AH76" s="62"/>
      <c r="AI76" s="62"/>
      <c r="AJ76" s="63"/>
      <c r="AK76" s="60"/>
      <c r="AL76" s="61"/>
      <c r="AM76" s="62"/>
      <c r="AN76" s="62"/>
      <c r="AO76" s="62"/>
      <c r="AP76" s="62"/>
      <c r="AQ76" s="62"/>
      <c r="AR76" s="63"/>
    </row>
    <row r="77" spans="1:44" x14ac:dyDescent="0.2">
      <c r="A77" s="48" t="s">
        <v>472</v>
      </c>
      <c r="B77" s="49"/>
      <c r="C77" s="49"/>
      <c r="D77" s="49"/>
      <c r="E77" s="17"/>
      <c r="F77" s="17"/>
      <c r="G77" s="17"/>
      <c r="H77" s="17"/>
      <c r="I77" s="17"/>
      <c r="J77" s="17"/>
      <c r="K77" s="17"/>
      <c r="L77" s="247"/>
      <c r="M77" s="248">
        <f>M19</f>
        <v>228.92427910719809</v>
      </c>
      <c r="N77" s="54"/>
      <c r="O77" s="50">
        <f>O19</f>
        <v>3</v>
      </c>
      <c r="P77" s="50"/>
      <c r="Q77" s="50"/>
      <c r="R77" s="50">
        <f>Q19</f>
        <v>3</v>
      </c>
      <c r="S77" s="50"/>
      <c r="T77" s="52"/>
      <c r="U77" s="248">
        <f>U19</f>
        <v>209.25540149558964</v>
      </c>
      <c r="V77" s="54"/>
      <c r="W77" s="50">
        <f>W19</f>
        <v>3</v>
      </c>
      <c r="X77" s="50"/>
      <c r="Y77" s="50"/>
      <c r="Z77" s="50">
        <f>Y19</f>
        <v>2.4000000953674316</v>
      </c>
      <c r="AA77" s="50"/>
      <c r="AB77" s="52"/>
      <c r="AC77" s="248">
        <f>AC19</f>
        <v>163.40101629873053</v>
      </c>
      <c r="AD77" s="54"/>
      <c r="AE77" s="50">
        <f>AE19</f>
        <v>1.7999999523162842</v>
      </c>
      <c r="AF77" s="50"/>
      <c r="AG77" s="50"/>
      <c r="AH77" s="50">
        <f>AG19</f>
        <v>2.4000000953674316</v>
      </c>
      <c r="AI77" s="50"/>
      <c r="AJ77" s="52"/>
      <c r="AK77" s="248">
        <f>AK19</f>
        <v>323.5174868632036</v>
      </c>
      <c r="AL77" s="54"/>
      <c r="AM77" s="50">
        <f>AM19</f>
        <v>4.1999998092651367</v>
      </c>
      <c r="AN77" s="50"/>
      <c r="AO77" s="50"/>
      <c r="AP77" s="50">
        <f>AO19</f>
        <v>4.1999998092651367</v>
      </c>
      <c r="AQ77" s="50"/>
      <c r="AR77" s="52"/>
    </row>
    <row r="78" spans="1:44" x14ac:dyDescent="0.2">
      <c r="A78" s="48" t="s">
        <v>473</v>
      </c>
      <c r="B78" s="49"/>
      <c r="C78" s="49"/>
      <c r="D78" s="49"/>
      <c r="E78" s="17"/>
      <c r="F78" s="17"/>
      <c r="G78" s="17"/>
      <c r="H78" s="17"/>
      <c r="I78" s="17"/>
      <c r="J78" s="17"/>
      <c r="K78" s="17"/>
      <c r="L78" s="247"/>
      <c r="M78" s="248" t="s">
        <v>59</v>
      </c>
      <c r="N78" s="54"/>
      <c r="O78" s="50">
        <v>0</v>
      </c>
      <c r="P78" s="50"/>
      <c r="Q78" s="50"/>
      <c r="R78" s="50">
        <v>0</v>
      </c>
      <c r="S78" s="50"/>
      <c r="T78" s="52"/>
      <c r="U78" s="248" t="s">
        <v>59</v>
      </c>
      <c r="V78" s="54"/>
      <c r="W78" s="50">
        <v>0</v>
      </c>
      <c r="X78" s="50"/>
      <c r="Y78" s="50"/>
      <c r="Z78" s="50">
        <v>0</v>
      </c>
      <c r="AA78" s="50"/>
      <c r="AB78" s="52"/>
      <c r="AC78" s="248" t="s">
        <v>59</v>
      </c>
      <c r="AD78" s="54"/>
      <c r="AE78" s="50">
        <v>0</v>
      </c>
      <c r="AF78" s="50"/>
      <c r="AG78" s="50"/>
      <c r="AH78" s="50">
        <v>0</v>
      </c>
      <c r="AI78" s="50"/>
      <c r="AJ78" s="52"/>
      <c r="AK78" s="248" t="s">
        <v>59</v>
      </c>
      <c r="AL78" s="54"/>
      <c r="AM78" s="50">
        <v>0</v>
      </c>
      <c r="AN78" s="50"/>
      <c r="AO78" s="50"/>
      <c r="AP78" s="50">
        <v>0</v>
      </c>
      <c r="AQ78" s="50"/>
      <c r="AR78" s="52"/>
    </row>
    <row r="79" spans="1:44" x14ac:dyDescent="0.2">
      <c r="A79" s="48" t="s">
        <v>474</v>
      </c>
      <c r="B79" s="49"/>
      <c r="C79" s="49"/>
      <c r="D79" s="49"/>
      <c r="E79" s="17"/>
      <c r="F79" s="17"/>
      <c r="G79" s="17"/>
      <c r="H79" s="17"/>
      <c r="I79" s="17"/>
      <c r="J79" s="17"/>
      <c r="K79" s="17"/>
      <c r="L79" s="247"/>
      <c r="M79" s="224">
        <f>IF(OR(M40=0,S19=0),0,ABS(1000*O79/(SQRT(3)*M40*S19)))</f>
        <v>160.24698809773182</v>
      </c>
      <c r="N79" s="220"/>
      <c r="O79" s="221">
        <v>-2.0999999046325684</v>
      </c>
      <c r="P79" s="221"/>
      <c r="Q79" s="221"/>
      <c r="R79" s="39">
        <f>-ABS(O79)*TAN(ACOS(S19))</f>
        <v>-2.0999999046325675</v>
      </c>
      <c r="S79" s="39"/>
      <c r="T79" s="40"/>
      <c r="U79" s="224">
        <f>IF(OR(U40=0,AA19=0),0,ABS(1000*W79/(SQRT(3)*U40*AA19)))</f>
        <v>104.62770074779482</v>
      </c>
      <c r="V79" s="220"/>
      <c r="W79" s="221">
        <v>-1.5</v>
      </c>
      <c r="X79" s="221"/>
      <c r="Y79" s="221"/>
      <c r="Z79" s="39">
        <f>-ABS(W79)*TAN(ACOS(AA19))</f>
        <v>-1.2000000476837158</v>
      </c>
      <c r="AA79" s="39"/>
      <c r="AB79" s="40"/>
      <c r="AC79" s="224">
        <f>IF(OR(AC40=0,AI19=0),0,ABS(1000*AE79/(SQRT(3)*AC40*AI19)))</f>
        <v>163.40101629873053</v>
      </c>
      <c r="AD79" s="220"/>
      <c r="AE79" s="221">
        <v>-1.7999999523162842</v>
      </c>
      <c r="AF79" s="221"/>
      <c r="AG79" s="221"/>
      <c r="AH79" s="39">
        <f>-ABS(AE79)*TAN(ACOS(AI19))</f>
        <v>-2.4000000953674312</v>
      </c>
      <c r="AI79" s="39"/>
      <c r="AJ79" s="40"/>
      <c r="AK79" s="224">
        <f>IF(OR(AK40=0,AQ19=0),0,ABS(1000*AM79/(SQRT(3)*AK40*AQ19)))</f>
        <v>231.08392968223157</v>
      </c>
      <c r="AL79" s="220"/>
      <c r="AM79" s="221">
        <v>-3</v>
      </c>
      <c r="AN79" s="221"/>
      <c r="AO79" s="221"/>
      <c r="AP79" s="39">
        <f>-ABS(AM79)*TAN(ACOS(AQ19))</f>
        <v>-2.9999999999999991</v>
      </c>
      <c r="AQ79" s="39"/>
      <c r="AR79" s="40"/>
    </row>
    <row r="80" spans="1:44" x14ac:dyDescent="0.2">
      <c r="A80" s="48" t="s">
        <v>475</v>
      </c>
      <c r="B80" s="49"/>
      <c r="C80" s="49"/>
      <c r="D80" s="49"/>
      <c r="E80" s="17"/>
      <c r="F80" s="17"/>
      <c r="G80" s="17"/>
      <c r="H80" s="17"/>
      <c r="I80" s="17"/>
      <c r="J80" s="17"/>
      <c r="K80" s="17"/>
      <c r="L80" s="247"/>
      <c r="M80" s="224">
        <f>IF(OR(M40=0,S19=0),0,ABS(1000*O80/(SQRT(3)*M40*S19)))</f>
        <v>15.261618834562379</v>
      </c>
      <c r="N80" s="220"/>
      <c r="O80" s="221">
        <v>-0.20000000298023224</v>
      </c>
      <c r="P80" s="221"/>
      <c r="Q80" s="221"/>
      <c r="R80" s="39">
        <f>-ABS(O80)*TAN(ACOS(S19))</f>
        <v>-0.20000000298023218</v>
      </c>
      <c r="S80" s="39"/>
      <c r="T80" s="40"/>
      <c r="U80" s="224">
        <f>IF(OR(U40=0,AA19=0),0,ABS(1000*W80/(SQRT(3)*U40*AA19)))</f>
        <v>13.950360307582541</v>
      </c>
      <c r="V80" s="220"/>
      <c r="W80" s="221">
        <v>-0.20000000298023224</v>
      </c>
      <c r="X80" s="221"/>
      <c r="Y80" s="221"/>
      <c r="Z80" s="39">
        <f>-ABS(W80)*TAN(ACOS(AA19))</f>
        <v>-0.16000000874201467</v>
      </c>
      <c r="AA80" s="39"/>
      <c r="AB80" s="40"/>
      <c r="AC80" s="224">
        <f>IF(OR(AC40=0,AI19=0),0,ABS(1000*AE80/(SQRT(3)*AC40*AI19)))</f>
        <v>18.155669229138251</v>
      </c>
      <c r="AD80" s="220"/>
      <c r="AE80" s="221">
        <v>-0.20000000298023224</v>
      </c>
      <c r="AF80" s="221"/>
      <c r="AG80" s="221"/>
      <c r="AH80" s="39">
        <f>-ABS(AE80)*TAN(ACOS(AI19))</f>
        <v>-0.26666668830094581</v>
      </c>
      <c r="AI80" s="39"/>
      <c r="AJ80" s="40"/>
      <c r="AK80" s="224">
        <f>IF(OR(AK40=0,AQ19=0),0,ABS(1000*AM80/(SQRT(3)*AK40*AQ19)))</f>
        <v>30.811191083420059</v>
      </c>
      <c r="AL80" s="220"/>
      <c r="AM80" s="221">
        <v>-0.40000000596046448</v>
      </c>
      <c r="AN80" s="221"/>
      <c r="AO80" s="221"/>
      <c r="AP80" s="39">
        <f>-ABS(AM80)*TAN(ACOS(AQ19))</f>
        <v>-0.40000000596046437</v>
      </c>
      <c r="AQ80" s="39"/>
      <c r="AR80" s="40"/>
    </row>
    <row r="81" spans="1:44" x14ac:dyDescent="0.2">
      <c r="A81" s="48" t="s">
        <v>476</v>
      </c>
      <c r="B81" s="49"/>
      <c r="C81" s="49"/>
      <c r="D81" s="49"/>
      <c r="E81" s="17">
        <v>47.8</v>
      </c>
      <c r="F81" s="17">
        <v>0.5</v>
      </c>
      <c r="G81" s="17"/>
      <c r="H81" s="17"/>
      <c r="I81" s="17"/>
      <c r="J81" s="17"/>
      <c r="K81" s="17"/>
      <c r="L81" s="247"/>
      <c r="M81" s="224">
        <f>IF(OR(M40=0,S19=0),0,ABS(1000*O81/(SQRT(3)*M40*S19)))</f>
        <v>18.313941919227336</v>
      </c>
      <c r="N81" s="220"/>
      <c r="O81" s="221">
        <v>-0.23999999463558197</v>
      </c>
      <c r="P81" s="221"/>
      <c r="Q81" s="221"/>
      <c r="R81" s="39">
        <f>-ABS(O81)*TAN(ACOS(S19))</f>
        <v>-0.23999999463558189</v>
      </c>
      <c r="S81" s="39"/>
      <c r="T81" s="40"/>
      <c r="U81" s="224">
        <f>IF(OR(U40=0,AA19=0),0,ABS(1000*W81/(SQRT(3)*U40*AA19)))</f>
        <v>22.320575660625806</v>
      </c>
      <c r="V81" s="220"/>
      <c r="W81" s="221">
        <v>-0.31999999284744263</v>
      </c>
      <c r="X81" s="221"/>
      <c r="Y81" s="221"/>
      <c r="Z81" s="39">
        <f>-ABS(W81)*TAN(ACOS(AA19))</f>
        <v>-0.25600000445047993</v>
      </c>
      <c r="AA81" s="39"/>
      <c r="AB81" s="40"/>
      <c r="AC81" s="224">
        <f>IF(OR(AC40=0,AI19=0),0,ABS(1000*AE81/(SQRT(3)*AC40*AI19)))</f>
        <v>29.049069684459003</v>
      </c>
      <c r="AD81" s="220"/>
      <c r="AE81" s="221">
        <v>-0.31999999284744263</v>
      </c>
      <c r="AF81" s="221"/>
      <c r="AG81" s="221"/>
      <c r="AH81" s="39">
        <f>-ABS(AE81)*TAN(ACOS(AI19))</f>
        <v>-0.42666668538694036</v>
      </c>
      <c r="AI81" s="39"/>
      <c r="AJ81" s="40"/>
      <c r="AK81" s="224">
        <f>IF(OR(AK40=0,AQ19=0),0,ABS(1000*AM81/(SQRT(3)*AK40*AQ19)))</f>
        <v>12.324475974245507</v>
      </c>
      <c r="AL81" s="220"/>
      <c r="AM81" s="221">
        <v>-0.15999999642372131</v>
      </c>
      <c r="AN81" s="221"/>
      <c r="AO81" s="221"/>
      <c r="AP81" s="39">
        <f>-ABS(AM81)*TAN(ACOS(AQ19))</f>
        <v>-0.15999999642372126</v>
      </c>
      <c r="AQ81" s="39"/>
      <c r="AR81" s="40"/>
    </row>
    <row r="82" spans="1:44" ht="13.5" thickBot="1" x14ac:dyDescent="0.25">
      <c r="A82" s="68" t="s">
        <v>107</v>
      </c>
      <c r="B82" s="69"/>
      <c r="C82" s="69"/>
      <c r="D82" s="69"/>
      <c r="E82" s="70"/>
      <c r="F82" s="70"/>
      <c r="G82" s="70"/>
      <c r="H82" s="70"/>
      <c r="I82" s="70"/>
      <c r="J82" s="70"/>
      <c r="K82" s="70"/>
      <c r="L82" s="249"/>
      <c r="M82" s="231"/>
      <c r="N82" s="67"/>
      <c r="O82" s="55">
        <f>SUM(O77:Q81)</f>
        <v>0.46000009775161743</v>
      </c>
      <c r="P82" s="55"/>
      <c r="Q82" s="55"/>
      <c r="R82" s="55">
        <f>SUM(R77:T81)</f>
        <v>0.46000009775161843</v>
      </c>
      <c r="S82" s="55"/>
      <c r="T82" s="56"/>
      <c r="U82" s="231"/>
      <c r="V82" s="67"/>
      <c r="W82" s="55">
        <f>SUM(W77:Y81)</f>
        <v>0.98000000417232513</v>
      </c>
      <c r="X82" s="55"/>
      <c r="Y82" s="55"/>
      <c r="Z82" s="55">
        <f>SUM(Z77:AB81)</f>
        <v>0.78400003449122124</v>
      </c>
      <c r="AA82" s="55"/>
      <c r="AB82" s="56"/>
      <c r="AC82" s="231"/>
      <c r="AD82" s="67"/>
      <c r="AE82" s="55">
        <f>SUM(AE77:AG81)</f>
        <v>-0.51999999582767487</v>
      </c>
      <c r="AF82" s="55"/>
      <c r="AG82" s="55"/>
      <c r="AH82" s="55">
        <f>SUM(AH77:AJ81)</f>
        <v>-0.69333337368788572</v>
      </c>
      <c r="AI82" s="55"/>
      <c r="AJ82" s="56"/>
      <c r="AK82" s="231"/>
      <c r="AL82" s="67"/>
      <c r="AM82" s="55">
        <f>SUM(AM77:AO81)</f>
        <v>0.63999980688095093</v>
      </c>
      <c r="AN82" s="55"/>
      <c r="AO82" s="55"/>
      <c r="AP82" s="55">
        <f>SUM(AP77:AR81)</f>
        <v>0.63999980688095204</v>
      </c>
      <c r="AQ82" s="55"/>
      <c r="AR82" s="56"/>
    </row>
    <row r="83" spans="1:44" x14ac:dyDescent="0.2">
      <c r="A83" s="246" t="s">
        <v>108</v>
      </c>
      <c r="B83" s="58"/>
      <c r="C83" s="58"/>
      <c r="D83" s="58"/>
      <c r="E83" s="21"/>
      <c r="F83" s="21"/>
      <c r="G83" s="21"/>
      <c r="H83" s="21"/>
      <c r="I83" s="21"/>
      <c r="J83" s="21"/>
      <c r="K83" s="21"/>
      <c r="L83" s="59"/>
      <c r="M83" s="60"/>
      <c r="N83" s="61"/>
      <c r="O83" s="62"/>
      <c r="P83" s="62"/>
      <c r="Q83" s="62"/>
      <c r="R83" s="62"/>
      <c r="S83" s="62"/>
      <c r="T83" s="63"/>
      <c r="U83" s="60"/>
      <c r="V83" s="61"/>
      <c r="W83" s="62"/>
      <c r="X83" s="62"/>
      <c r="Y83" s="62"/>
      <c r="Z83" s="62"/>
      <c r="AA83" s="62"/>
      <c r="AB83" s="63"/>
      <c r="AC83" s="60"/>
      <c r="AD83" s="61"/>
      <c r="AE83" s="62"/>
      <c r="AF83" s="62"/>
      <c r="AG83" s="62"/>
      <c r="AH83" s="62"/>
      <c r="AI83" s="62"/>
      <c r="AJ83" s="63"/>
      <c r="AK83" s="60"/>
      <c r="AL83" s="61"/>
      <c r="AM83" s="62"/>
      <c r="AN83" s="62"/>
      <c r="AO83" s="62"/>
      <c r="AP83" s="62"/>
      <c r="AQ83" s="62"/>
      <c r="AR83" s="63"/>
    </row>
    <row r="84" spans="1:44" x14ac:dyDescent="0.2">
      <c r="A84" s="48" t="s">
        <v>477</v>
      </c>
      <c r="B84" s="49"/>
      <c r="C84" s="49"/>
      <c r="D84" s="49"/>
      <c r="E84" s="17"/>
      <c r="F84" s="17"/>
      <c r="G84" s="17"/>
      <c r="H84" s="17"/>
      <c r="I84" s="17"/>
      <c r="J84" s="17"/>
      <c r="K84" s="17"/>
      <c r="L84" s="247"/>
      <c r="M84" s="248">
        <f>M20</f>
        <v>188.77579528171657</v>
      </c>
      <c r="N84" s="54"/>
      <c r="O84" s="50">
        <f>O20</f>
        <v>3</v>
      </c>
      <c r="P84" s="50"/>
      <c r="Q84" s="50"/>
      <c r="R84" s="50">
        <f>Q20</f>
        <v>1.7999999523162842</v>
      </c>
      <c r="S84" s="50"/>
      <c r="T84" s="52"/>
      <c r="U84" s="248">
        <f>U20</f>
        <v>274.70912765133085</v>
      </c>
      <c r="V84" s="54"/>
      <c r="W84" s="50">
        <f>W20</f>
        <v>3.5999999046325684</v>
      </c>
      <c r="X84" s="50"/>
      <c r="Y84" s="50"/>
      <c r="Z84" s="50">
        <f>Y20</f>
        <v>3.5999999046325684</v>
      </c>
      <c r="AA84" s="50"/>
      <c r="AB84" s="52"/>
      <c r="AC84" s="248">
        <f>AC20</f>
        <v>196.08121124747117</v>
      </c>
      <c r="AD84" s="54"/>
      <c r="AE84" s="50">
        <f>AE20</f>
        <v>3.5999999046325684</v>
      </c>
      <c r="AF84" s="50"/>
      <c r="AG84" s="50"/>
      <c r="AH84" s="50">
        <f>AG20</f>
        <v>0</v>
      </c>
      <c r="AI84" s="50"/>
      <c r="AJ84" s="52"/>
      <c r="AK84" s="248">
        <f>AK20</f>
        <v>188.77579528171657</v>
      </c>
      <c r="AL84" s="54"/>
      <c r="AM84" s="50">
        <f>AM20</f>
        <v>3</v>
      </c>
      <c r="AN84" s="50"/>
      <c r="AO84" s="50"/>
      <c r="AP84" s="50">
        <f>AO20</f>
        <v>1.7999999523162842</v>
      </c>
      <c r="AQ84" s="50"/>
      <c r="AR84" s="52"/>
    </row>
    <row r="85" spans="1:44" x14ac:dyDescent="0.2">
      <c r="A85" s="48" t="s">
        <v>478</v>
      </c>
      <c r="B85" s="49"/>
      <c r="C85" s="49"/>
      <c r="D85" s="49"/>
      <c r="E85" s="17"/>
      <c r="F85" s="17"/>
      <c r="G85" s="17"/>
      <c r="H85" s="17"/>
      <c r="I85" s="17"/>
      <c r="J85" s="17"/>
      <c r="K85" s="17"/>
      <c r="L85" s="247"/>
      <c r="M85" s="248" t="s">
        <v>59</v>
      </c>
      <c r="N85" s="54"/>
      <c r="O85" s="50">
        <v>0</v>
      </c>
      <c r="P85" s="50"/>
      <c r="Q85" s="50"/>
      <c r="R85" s="50">
        <v>0</v>
      </c>
      <c r="S85" s="50"/>
      <c r="T85" s="52"/>
      <c r="U85" s="248" t="s">
        <v>59</v>
      </c>
      <c r="V85" s="54"/>
      <c r="W85" s="50">
        <v>0</v>
      </c>
      <c r="X85" s="50"/>
      <c r="Y85" s="50"/>
      <c r="Z85" s="50">
        <v>0</v>
      </c>
      <c r="AA85" s="50"/>
      <c r="AB85" s="52"/>
      <c r="AC85" s="248" t="s">
        <v>59</v>
      </c>
      <c r="AD85" s="54"/>
      <c r="AE85" s="50">
        <v>0</v>
      </c>
      <c r="AF85" s="50"/>
      <c r="AG85" s="50"/>
      <c r="AH85" s="50">
        <v>0</v>
      </c>
      <c r="AI85" s="50"/>
      <c r="AJ85" s="52"/>
      <c r="AK85" s="248" t="s">
        <v>59</v>
      </c>
      <c r="AL85" s="54"/>
      <c r="AM85" s="50">
        <v>0</v>
      </c>
      <c r="AN85" s="50"/>
      <c r="AO85" s="50"/>
      <c r="AP85" s="50">
        <v>0</v>
      </c>
      <c r="AQ85" s="50"/>
      <c r="AR85" s="52"/>
    </row>
    <row r="86" spans="1:44" x14ac:dyDescent="0.2">
      <c r="A86" s="48" t="s">
        <v>479</v>
      </c>
      <c r="B86" s="49"/>
      <c r="C86" s="49"/>
      <c r="D86" s="49"/>
      <c r="E86" s="17">
        <v>47.8</v>
      </c>
      <c r="F86" s="17">
        <v>0.5</v>
      </c>
      <c r="G86" s="17"/>
      <c r="H86" s="17"/>
      <c r="I86" s="17"/>
      <c r="J86" s="17"/>
      <c r="K86" s="17"/>
      <c r="L86" s="247"/>
      <c r="M86" s="224">
        <f>IF(OR(M41=0,S20=0),0,ABS(1000*O86/(SQRT(3)*M41*S20)))</f>
        <v>107.60220571098681</v>
      </c>
      <c r="N86" s="220"/>
      <c r="O86" s="221">
        <v>-1.7100000381469727</v>
      </c>
      <c r="P86" s="221"/>
      <c r="Q86" s="221"/>
      <c r="R86" s="39">
        <f>-ABS(O86)*TAN(ACOS(S20))</f>
        <v>-1.0259999957084645</v>
      </c>
      <c r="S86" s="39"/>
      <c r="T86" s="40"/>
      <c r="U86" s="224">
        <f>IF(OR(U41=0,AA20=0),0,ABS(1000*W86/(SQRT(3)*U41*AA20)))</f>
        <v>210.61033605089156</v>
      </c>
      <c r="V86" s="220"/>
      <c r="W86" s="221">
        <v>-2.7599999904632568</v>
      </c>
      <c r="X86" s="221"/>
      <c r="Y86" s="221"/>
      <c r="Z86" s="39">
        <f>-ABS(W86)*TAN(ACOS(AA20))</f>
        <v>-2.7599999904632559</v>
      </c>
      <c r="AA86" s="39"/>
      <c r="AB86" s="40"/>
      <c r="AC86" s="224">
        <f>IF(OR(AC41=0,AI20=0),0,ABS(1000*AE86/(SQRT(3)*AC41*AI20)))</f>
        <v>127.45278601226168</v>
      </c>
      <c r="AD86" s="220"/>
      <c r="AE86" s="221">
        <v>-2.3399999141693115</v>
      </c>
      <c r="AF86" s="221"/>
      <c r="AG86" s="221"/>
      <c r="AH86" s="39">
        <f>-ABS(AE86)*TAN(ACOS(AI20))</f>
        <v>0</v>
      </c>
      <c r="AI86" s="39"/>
      <c r="AJ86" s="40"/>
      <c r="AK86" s="224">
        <f>IF(OR(AK41=0,AQ20=0),0,ABS(1000*AM86/(SQRT(3)*AK41*AQ20)))</f>
        <v>134.03082185124387</v>
      </c>
      <c r="AL86" s="220"/>
      <c r="AM86" s="221">
        <v>-2.130000114440918</v>
      </c>
      <c r="AN86" s="221"/>
      <c r="AO86" s="221"/>
      <c r="AP86" s="39">
        <f>-ABS(AM86)*TAN(ACOS(AQ20))</f>
        <v>-1.2780000348091101</v>
      </c>
      <c r="AQ86" s="39"/>
      <c r="AR86" s="40"/>
    </row>
    <row r="87" spans="1:44" x14ac:dyDescent="0.2">
      <c r="A87" s="48" t="s">
        <v>480</v>
      </c>
      <c r="B87" s="49"/>
      <c r="C87" s="49"/>
      <c r="D87" s="49"/>
      <c r="E87" s="17">
        <v>47.8</v>
      </c>
      <c r="F87" s="17">
        <v>0.5</v>
      </c>
      <c r="G87" s="17"/>
      <c r="H87" s="17"/>
      <c r="I87" s="17"/>
      <c r="J87" s="17"/>
      <c r="K87" s="17"/>
      <c r="L87" s="247"/>
      <c r="M87" s="224">
        <f>IF(OR(M41=0,S20=0),0,ABS(1000*O87/(SQRT(3)*M41*S20)))</f>
        <v>103.82668590468889</v>
      </c>
      <c r="N87" s="220"/>
      <c r="O87" s="221">
        <v>-1.6499999761581421</v>
      </c>
      <c r="P87" s="221"/>
      <c r="Q87" s="221"/>
      <c r="R87" s="39">
        <f>-ABS(O87)*TAN(ACOS(S20))</f>
        <v>-0.98999995946884145</v>
      </c>
      <c r="S87" s="39"/>
      <c r="T87" s="40"/>
      <c r="U87" s="224">
        <f>IF(OR(U41=0,AA20=0),0,ABS(1000*W87/(SQRT(3)*U41*AA20)))</f>
        <v>196.87487421034487</v>
      </c>
      <c r="V87" s="220"/>
      <c r="W87" s="221">
        <v>-2.5799999237060547</v>
      </c>
      <c r="X87" s="221"/>
      <c r="Y87" s="221"/>
      <c r="Z87" s="39">
        <f>-ABS(W87)*TAN(ACOS(AA20))</f>
        <v>-2.5799999237060538</v>
      </c>
      <c r="AA87" s="39"/>
      <c r="AB87" s="40"/>
      <c r="AC87" s="224">
        <f>IF(OR(AC41=0,AI20=0),0,ABS(1000*AE87/(SQRT(3)*AC41*AI20)))</f>
        <v>119.28274311875212</v>
      </c>
      <c r="AD87" s="220"/>
      <c r="AE87" s="221">
        <v>-2.190000057220459</v>
      </c>
      <c r="AF87" s="221"/>
      <c r="AG87" s="221"/>
      <c r="AH87" s="39">
        <f>-ABS(AE87)*TAN(ACOS(AI20))</f>
        <v>0</v>
      </c>
      <c r="AI87" s="39"/>
      <c r="AJ87" s="40"/>
      <c r="AK87" s="224">
        <f>IF(OR(AK41=0,AQ20=0),0,ABS(1000*AM87/(SQRT(3)*AK41*AQ20)))</f>
        <v>124.59202608613712</v>
      </c>
      <c r="AL87" s="220"/>
      <c r="AM87" s="221">
        <v>-1.9800000190734863</v>
      </c>
      <c r="AN87" s="221"/>
      <c r="AO87" s="221"/>
      <c r="AP87" s="39">
        <f>-ABS(AM87)*TAN(ACOS(AQ20))</f>
        <v>-1.1879999799728385</v>
      </c>
      <c r="AQ87" s="39"/>
      <c r="AR87" s="40"/>
    </row>
    <row r="88" spans="1:44" ht="13.5" thickBot="1" x14ac:dyDescent="0.25">
      <c r="A88" s="250" t="s">
        <v>114</v>
      </c>
      <c r="B88" s="42"/>
      <c r="C88" s="42"/>
      <c r="D88" s="42"/>
      <c r="E88" s="43"/>
      <c r="F88" s="43"/>
      <c r="G88" s="43"/>
      <c r="H88" s="43"/>
      <c r="I88" s="43"/>
      <c r="J88" s="43"/>
      <c r="K88" s="43"/>
      <c r="L88" s="44"/>
      <c r="M88" s="33"/>
      <c r="N88" s="34"/>
      <c r="O88" s="31">
        <f>SUM(O84:Q87)</f>
        <v>-0.36000001430511475</v>
      </c>
      <c r="P88" s="31"/>
      <c r="Q88" s="31"/>
      <c r="R88" s="31">
        <f>SUM(R84:T87)</f>
        <v>-0.21600000286102172</v>
      </c>
      <c r="S88" s="31"/>
      <c r="T88" s="32"/>
      <c r="U88" s="33"/>
      <c r="V88" s="34"/>
      <c r="W88" s="31">
        <f>SUM(W84:Y87)</f>
        <v>-1.7400000095367432</v>
      </c>
      <c r="X88" s="31"/>
      <c r="Y88" s="31"/>
      <c r="Z88" s="31">
        <f>SUM(Z84:AB87)</f>
        <v>-1.7400000095367414</v>
      </c>
      <c r="AA88" s="31"/>
      <c r="AB88" s="32"/>
      <c r="AC88" s="33"/>
      <c r="AD88" s="34"/>
      <c r="AE88" s="31">
        <f>SUM(AE84:AG87)</f>
        <v>-0.93000006675720215</v>
      </c>
      <c r="AF88" s="31"/>
      <c r="AG88" s="31"/>
      <c r="AH88" s="31">
        <f>SUM(AH84:AJ87)</f>
        <v>0</v>
      </c>
      <c r="AI88" s="31"/>
      <c r="AJ88" s="32"/>
      <c r="AK88" s="33"/>
      <c r="AL88" s="34"/>
      <c r="AM88" s="31">
        <f>SUM(AM84:AO87)</f>
        <v>-1.1100001335144043</v>
      </c>
      <c r="AN88" s="31"/>
      <c r="AO88" s="31"/>
      <c r="AP88" s="31">
        <f>SUM(AP84:AR87)</f>
        <v>-0.66600006246566434</v>
      </c>
      <c r="AQ88" s="31"/>
      <c r="AR88" s="32"/>
    </row>
    <row r="89" spans="1:44" ht="13.5" thickBot="1" x14ac:dyDescent="0.25">
      <c r="A89" s="251" t="s">
        <v>115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8"/>
      <c r="M89" s="29"/>
      <c r="N89" s="30"/>
      <c r="O89" s="19">
        <f>SUM(O64:Q68)+SUM(O71:Q74)+SUM(O77:Q81)+SUM(O84:Q87)</f>
        <v>0.56000012159347534</v>
      </c>
      <c r="P89" s="19"/>
      <c r="Q89" s="19"/>
      <c r="R89" s="19">
        <f>SUM(R64:T68)+SUM(R71:T74)+SUM(R77:T81)+SUM(R84:T87)</f>
        <v>1.2239999695883754</v>
      </c>
      <c r="S89" s="19"/>
      <c r="T89" s="28"/>
      <c r="U89" s="29"/>
      <c r="V89" s="30"/>
      <c r="W89" s="19">
        <f>SUM(W64:Y68)+SUM(W71:Y74)+SUM(W77:Y81)+SUM(W84:Y87)</f>
        <v>-1.8999999612569809</v>
      </c>
      <c r="X89" s="19"/>
      <c r="Y89" s="19"/>
      <c r="Z89" s="19">
        <f>SUM(Z64:AB68)+SUM(Z71:AB74)+SUM(Z77:AB81)+SUM(Z84:AB87)</f>
        <v>-8.2159991876681993</v>
      </c>
      <c r="AA89" s="19"/>
      <c r="AB89" s="28"/>
      <c r="AC89" s="29"/>
      <c r="AD89" s="30"/>
      <c r="AE89" s="19">
        <f>SUM(AE64:AG68)+SUM(AE71:AG74)+SUM(AE77:AG81)+SUM(AE84:AG87)</f>
        <v>-3.5300000086426735</v>
      </c>
      <c r="AF89" s="19"/>
      <c r="AG89" s="19"/>
      <c r="AH89" s="19">
        <f>SUM(AH64:AJ68)+SUM(AH71:AJ74)+SUM(AH77:AJ81)+SUM(AH84:AJ87)</f>
        <v>-5.693333402993507</v>
      </c>
      <c r="AI89" s="19"/>
      <c r="AJ89" s="28"/>
      <c r="AK89" s="29"/>
      <c r="AL89" s="30"/>
      <c r="AM89" s="19">
        <f>SUM(AM64:AO68)+SUM(AM71:AO74)+SUM(AM77:AO81)+SUM(AM84:AO87)</f>
        <v>-1.2800001725554466</v>
      </c>
      <c r="AN89" s="19"/>
      <c r="AO89" s="19"/>
      <c r="AP89" s="19">
        <f>SUM(AP64:AR68)+SUM(AP71:AR74)+SUM(AP77:AR81)+SUM(AP84:AR87)</f>
        <v>-3.9709995316863349</v>
      </c>
      <c r="AQ89" s="19"/>
      <c r="AR89" s="28"/>
    </row>
    <row r="90" spans="1:44" x14ac:dyDescent="0.2">
      <c r="A90" s="246" t="s">
        <v>53</v>
      </c>
      <c r="B90" s="58"/>
      <c r="C90" s="58"/>
      <c r="D90" s="58"/>
      <c r="E90" s="21"/>
      <c r="F90" s="21"/>
      <c r="G90" s="21"/>
      <c r="H90" s="21"/>
      <c r="I90" s="21"/>
      <c r="J90" s="21"/>
      <c r="K90" s="21"/>
      <c r="L90" s="59"/>
      <c r="M90" s="60"/>
      <c r="N90" s="61"/>
      <c r="O90" s="62"/>
      <c r="P90" s="62"/>
      <c r="Q90" s="62"/>
      <c r="R90" s="62"/>
      <c r="S90" s="62"/>
      <c r="T90" s="63"/>
      <c r="U90" s="60"/>
      <c r="V90" s="61"/>
      <c r="W90" s="62"/>
      <c r="X90" s="62"/>
      <c r="Y90" s="62"/>
      <c r="Z90" s="62"/>
      <c r="AA90" s="62"/>
      <c r="AB90" s="63"/>
      <c r="AC90" s="60"/>
      <c r="AD90" s="61"/>
      <c r="AE90" s="62"/>
      <c r="AF90" s="62"/>
      <c r="AG90" s="62"/>
      <c r="AH90" s="62"/>
      <c r="AI90" s="62"/>
      <c r="AJ90" s="63"/>
      <c r="AK90" s="60"/>
      <c r="AL90" s="61"/>
      <c r="AM90" s="62"/>
      <c r="AN90" s="62"/>
      <c r="AO90" s="62"/>
      <c r="AP90" s="62"/>
      <c r="AQ90" s="62"/>
      <c r="AR90" s="63"/>
    </row>
    <row r="91" spans="1:44" x14ac:dyDescent="0.2">
      <c r="A91" s="48" t="s">
        <v>54</v>
      </c>
      <c r="B91" s="49"/>
      <c r="C91" s="49"/>
      <c r="D91" s="49"/>
      <c r="E91" s="17"/>
      <c r="F91" s="17"/>
      <c r="G91" s="17"/>
      <c r="H91" s="17"/>
      <c r="I91" s="17"/>
      <c r="J91" s="17"/>
      <c r="K91" s="17"/>
      <c r="L91" s="247"/>
      <c r="M91" s="248">
        <f>M7</f>
        <v>115.29227532096597</v>
      </c>
      <c r="N91" s="54"/>
      <c r="O91" s="50">
        <f>O7</f>
        <v>1.0800000429153442</v>
      </c>
      <c r="P91" s="50"/>
      <c r="Q91" s="50"/>
      <c r="R91" s="50">
        <f>Q7</f>
        <v>0.72000002861022949</v>
      </c>
      <c r="S91" s="50"/>
      <c r="T91" s="52"/>
      <c r="U91" s="248">
        <f>U7</f>
        <v>71.501233848109806</v>
      </c>
      <c r="V91" s="54"/>
      <c r="W91" s="50">
        <f>W7</f>
        <v>0.36000001430511475</v>
      </c>
      <c r="X91" s="50"/>
      <c r="Y91" s="50"/>
      <c r="Z91" s="50">
        <f>Y7</f>
        <v>0.72000002861022949</v>
      </c>
      <c r="AA91" s="50"/>
      <c r="AB91" s="52"/>
      <c r="AC91" s="248">
        <f>AC7</f>
        <v>71.501233848109806</v>
      </c>
      <c r="AD91" s="54"/>
      <c r="AE91" s="50">
        <f>AE7</f>
        <v>0.72000002861022949</v>
      </c>
      <c r="AF91" s="50"/>
      <c r="AG91" s="50"/>
      <c r="AH91" s="50">
        <f>AG7</f>
        <v>0.36000001430511475</v>
      </c>
      <c r="AI91" s="50"/>
      <c r="AJ91" s="52"/>
      <c r="AK91" s="248">
        <f>AK7</f>
        <v>133.90178636066514</v>
      </c>
      <c r="AL91" s="54"/>
      <c r="AM91" s="50">
        <f>AM7</f>
        <v>1.440000057220459</v>
      </c>
      <c r="AN91" s="50"/>
      <c r="AO91" s="50"/>
      <c r="AP91" s="50">
        <f>AO7</f>
        <v>0.36000001430511475</v>
      </c>
      <c r="AQ91" s="50"/>
      <c r="AR91" s="52"/>
    </row>
    <row r="92" spans="1:44" x14ac:dyDescent="0.2">
      <c r="A92" s="48" t="s">
        <v>481</v>
      </c>
      <c r="B92" s="49"/>
      <c r="C92" s="49"/>
      <c r="D92" s="49"/>
      <c r="E92" s="17"/>
      <c r="F92" s="17"/>
      <c r="G92" s="17"/>
      <c r="H92" s="17"/>
      <c r="I92" s="17"/>
      <c r="J92" s="17"/>
      <c r="K92" s="17"/>
      <c r="L92" s="247"/>
      <c r="M92" s="248" t="s">
        <v>59</v>
      </c>
      <c r="N92" s="54"/>
      <c r="O92" s="50">
        <v>0</v>
      </c>
      <c r="P92" s="50"/>
      <c r="Q92" s="50"/>
      <c r="R92" s="50">
        <v>0</v>
      </c>
      <c r="S92" s="50"/>
      <c r="T92" s="52"/>
      <c r="U92" s="248" t="s">
        <v>59</v>
      </c>
      <c r="V92" s="54"/>
      <c r="W92" s="50">
        <v>0</v>
      </c>
      <c r="X92" s="50"/>
      <c r="Y92" s="50"/>
      <c r="Z92" s="50">
        <v>0</v>
      </c>
      <c r="AA92" s="50"/>
      <c r="AB92" s="52"/>
      <c r="AC92" s="248" t="s">
        <v>59</v>
      </c>
      <c r="AD92" s="54"/>
      <c r="AE92" s="50">
        <v>0</v>
      </c>
      <c r="AF92" s="50"/>
      <c r="AG92" s="50"/>
      <c r="AH92" s="50">
        <v>0</v>
      </c>
      <c r="AI92" s="50"/>
      <c r="AJ92" s="52"/>
      <c r="AK92" s="248" t="s">
        <v>59</v>
      </c>
      <c r="AL92" s="54"/>
      <c r="AM92" s="50">
        <v>0</v>
      </c>
      <c r="AN92" s="50"/>
      <c r="AO92" s="50"/>
      <c r="AP92" s="50">
        <v>0</v>
      </c>
      <c r="AQ92" s="50"/>
      <c r="AR92" s="52"/>
    </row>
    <row r="93" spans="1:44" x14ac:dyDescent="0.2">
      <c r="A93" s="48" t="s">
        <v>482</v>
      </c>
      <c r="B93" s="49"/>
      <c r="C93" s="49"/>
      <c r="D93" s="49"/>
      <c r="E93" s="17"/>
      <c r="F93" s="17"/>
      <c r="G93" s="17"/>
      <c r="H93" s="17"/>
      <c r="I93" s="17"/>
      <c r="J93" s="17"/>
      <c r="K93" s="17"/>
      <c r="L93" s="247"/>
      <c r="M93" s="224">
        <f>IF(OR(M42=0,S7=0),0,ABS(1000*O93/(SQRT(3)*M42*S7)))</f>
        <v>23.058454746047136</v>
      </c>
      <c r="N93" s="220"/>
      <c r="O93" s="221">
        <v>-0.21600000560283661</v>
      </c>
      <c r="P93" s="221"/>
      <c r="Q93" s="221"/>
      <c r="R93" s="39">
        <f>-ABS(O93)*TAN(ACOS(S7))</f>
        <v>-0.14400000373522434</v>
      </c>
      <c r="S93" s="39"/>
      <c r="T93" s="40"/>
      <c r="U93" s="224">
        <f>IF(OR(U42=0,AA7=0),0,ABS(1000*W93/(SQRT(3)*U42*AA7)))</f>
        <v>50.050862509842005</v>
      </c>
      <c r="V93" s="220"/>
      <c r="W93" s="221">
        <v>-0.25200000405311584</v>
      </c>
      <c r="X93" s="221"/>
      <c r="Y93" s="221"/>
      <c r="Z93" s="39">
        <f>-ABS(W93)*TAN(ACOS(AA7))</f>
        <v>-0.50400000810623125</v>
      </c>
      <c r="AA93" s="39"/>
      <c r="AB93" s="40"/>
      <c r="AC93" s="224">
        <f>IF(OR(AC42=0,AI7=0),0,ABS(1000*AE93/(SQRT(3)*AC42*AI7)))</f>
        <v>17.875308462027451</v>
      </c>
      <c r="AD93" s="220"/>
      <c r="AE93" s="221">
        <v>-0.18000000715255737</v>
      </c>
      <c r="AF93" s="221"/>
      <c r="AG93" s="221"/>
      <c r="AH93" s="39">
        <f>-ABS(AE93)*TAN(ACOS(AI7))</f>
        <v>-9.0000003576278687E-2</v>
      </c>
      <c r="AI93" s="39"/>
      <c r="AJ93" s="40"/>
      <c r="AK93" s="224">
        <f>IF(OR(AK42=0,AQ7=0),0,ABS(1000*AM93/(SQRT(3)*AK42*AQ7)))</f>
        <v>30.127900822654091</v>
      </c>
      <c r="AL93" s="220"/>
      <c r="AM93" s="221">
        <v>-0.32400000095367432</v>
      </c>
      <c r="AN93" s="221"/>
      <c r="AO93" s="221"/>
      <c r="AP93" s="39">
        <f>-ABS(AM93)*TAN(ACOS(AQ7))</f>
        <v>-8.1000000238418593E-2</v>
      </c>
      <c r="AQ93" s="39"/>
      <c r="AR93" s="40"/>
    </row>
    <row r="94" spans="1:44" x14ac:dyDescent="0.2">
      <c r="A94" s="48" t="s">
        <v>483</v>
      </c>
      <c r="B94" s="49"/>
      <c r="C94" s="49"/>
      <c r="D94" s="49"/>
      <c r="E94" s="17"/>
      <c r="F94" s="17"/>
      <c r="G94" s="17"/>
      <c r="H94" s="17"/>
      <c r="I94" s="17"/>
      <c r="J94" s="17"/>
      <c r="K94" s="17"/>
      <c r="L94" s="247"/>
      <c r="M94" s="224">
        <f>IF(OR(M42=0,S7=0),0,ABS(1000*O94/(SQRT(3)*M42*S7)))</f>
        <v>15.372302103544566</v>
      </c>
      <c r="N94" s="220"/>
      <c r="O94" s="221">
        <v>-0.14399999380111694</v>
      </c>
      <c r="P94" s="221"/>
      <c r="Q94" s="221"/>
      <c r="R94" s="39">
        <f>-ABS(O94)*TAN(ACOS(S7))</f>
        <v>-9.5999995867411259E-2</v>
      </c>
      <c r="S94" s="39"/>
      <c r="T94" s="40"/>
      <c r="U94" s="224">
        <f>IF(OR(U42=0,AA7=0),0,ABS(1000*W94/(SQRT(3)*U42*AA7)))</f>
        <v>32.175554047814558</v>
      </c>
      <c r="V94" s="220"/>
      <c r="W94" s="221">
        <v>-0.16200000047683716</v>
      </c>
      <c r="X94" s="221"/>
      <c r="Y94" s="221"/>
      <c r="Z94" s="39">
        <f>-ABS(W94)*TAN(ACOS(AA7))</f>
        <v>-0.32400000095367404</v>
      </c>
      <c r="AA94" s="39"/>
      <c r="AB94" s="40"/>
      <c r="AC94" s="224">
        <f>IF(OR(AC42=0,AI7=0),0,ABS(1000*AE94/(SQRT(3)*AC42*AI7)))</f>
        <v>12.512715627460503</v>
      </c>
      <c r="AD94" s="220"/>
      <c r="AE94" s="221">
        <v>-0.12600000202655792</v>
      </c>
      <c r="AF94" s="221"/>
      <c r="AG94" s="221"/>
      <c r="AH94" s="39">
        <f>-ABS(AE94)*TAN(ACOS(AI7))</f>
        <v>-6.3000001013278961E-2</v>
      </c>
      <c r="AI94" s="39"/>
      <c r="AJ94" s="40"/>
      <c r="AK94" s="224">
        <f>IF(OR(AK42=0,AQ7=0),0,ABS(1000*AM94/(SQRT(3)*AK42*AQ7)))</f>
        <v>20.085267676975882</v>
      </c>
      <c r="AL94" s="220"/>
      <c r="AM94" s="221">
        <v>-0.21600000560283661</v>
      </c>
      <c r="AN94" s="221"/>
      <c r="AO94" s="221"/>
      <c r="AP94" s="39">
        <f>-ABS(AM94)*TAN(ACOS(AQ7))</f>
        <v>-5.4000001400709166E-2</v>
      </c>
      <c r="AQ94" s="39"/>
      <c r="AR94" s="40"/>
    </row>
    <row r="95" spans="1:44" x14ac:dyDescent="0.2">
      <c r="A95" s="48" t="s">
        <v>484</v>
      </c>
      <c r="B95" s="49"/>
      <c r="C95" s="49"/>
      <c r="D95" s="49"/>
      <c r="E95" s="17"/>
      <c r="F95" s="17"/>
      <c r="G95" s="17"/>
      <c r="H95" s="17"/>
      <c r="I95" s="17"/>
      <c r="J95" s="17"/>
      <c r="K95" s="17"/>
      <c r="L95" s="247"/>
      <c r="M95" s="224">
        <f>IF(OR(M42=0,S7=0),0,ABS(1000*O95/(SQRT(3)*M42*S7)))</f>
        <v>25.62050403615104</v>
      </c>
      <c r="N95" s="220"/>
      <c r="O95" s="221">
        <v>-0.23999999463558197</v>
      </c>
      <c r="P95" s="221"/>
      <c r="Q95" s="221"/>
      <c r="R95" s="39">
        <f>-ABS(O95)*TAN(ACOS(S7))</f>
        <v>-0.15999999642372126</v>
      </c>
      <c r="S95" s="39"/>
      <c r="T95" s="40"/>
      <c r="U95" s="224">
        <f>IF(OR(U42=0,AA7=0),0,ABS(1000*W95/(SQRT(3)*U42*AA7)))</f>
        <v>47.667486272486066</v>
      </c>
      <c r="V95" s="220"/>
      <c r="W95" s="221">
        <v>-0.23999999463558197</v>
      </c>
      <c r="X95" s="221"/>
      <c r="Y95" s="221"/>
      <c r="Z95" s="39">
        <f>-ABS(W95)*TAN(ACOS(AA7))</f>
        <v>-0.47999998927116355</v>
      </c>
      <c r="AA95" s="39"/>
      <c r="AB95" s="40"/>
      <c r="AC95" s="224">
        <f>IF(OR(AC42=0,AI7=0),0,ABS(1000*AE95/(SQRT(3)*AC42*AI7)))</f>
        <v>35.750616924054903</v>
      </c>
      <c r="AD95" s="220"/>
      <c r="AE95" s="221">
        <v>-0.36000001430511475</v>
      </c>
      <c r="AF95" s="221"/>
      <c r="AG95" s="221"/>
      <c r="AH95" s="39">
        <f>-ABS(AE95)*TAN(ACOS(AI7))</f>
        <v>-0.18000000715255737</v>
      </c>
      <c r="AI95" s="39"/>
      <c r="AJ95" s="40"/>
      <c r="AK95" s="224">
        <f>IF(OR(AK42=0,AQ7=0),0,ABS(1000*AM95/(SQRT(3)*AK42*AQ7)))</f>
        <v>33.475446590166285</v>
      </c>
      <c r="AL95" s="220"/>
      <c r="AM95" s="221">
        <v>-0.36000001430511475</v>
      </c>
      <c r="AN95" s="221"/>
      <c r="AO95" s="221"/>
      <c r="AP95" s="39">
        <f>-ABS(AM95)*TAN(ACOS(AQ7))</f>
        <v>-9.00000035762787E-2</v>
      </c>
      <c r="AQ95" s="39"/>
      <c r="AR95" s="40"/>
    </row>
    <row r="96" spans="1:44" x14ac:dyDescent="0.2">
      <c r="A96" s="48" t="s">
        <v>485</v>
      </c>
      <c r="B96" s="49"/>
      <c r="C96" s="49"/>
      <c r="D96" s="49"/>
      <c r="E96" s="17">
        <v>47.8</v>
      </c>
      <c r="F96" s="17">
        <v>0.5</v>
      </c>
      <c r="G96" s="17"/>
      <c r="H96" s="17"/>
      <c r="I96" s="17"/>
      <c r="J96" s="17"/>
      <c r="K96" s="17"/>
      <c r="L96" s="247"/>
      <c r="M96" s="224">
        <f>IF(OR(M42=0,S7=0),0,ABS(1000*O96/(SQRT(3)*M42*S7)))</f>
        <v>0</v>
      </c>
      <c r="N96" s="220"/>
      <c r="O96" s="221">
        <v>0</v>
      </c>
      <c r="P96" s="221"/>
      <c r="Q96" s="221"/>
      <c r="R96" s="39">
        <f>-ABS(O96)*TAN(ACOS(S7))</f>
        <v>0</v>
      </c>
      <c r="S96" s="39"/>
      <c r="T96" s="40"/>
      <c r="U96" s="224">
        <f>IF(OR(U42=0,AA7=0),0,ABS(1000*W96/(SQRT(3)*U42*AA7)))</f>
        <v>0</v>
      </c>
      <c r="V96" s="220"/>
      <c r="W96" s="221">
        <v>0</v>
      </c>
      <c r="X96" s="221"/>
      <c r="Y96" s="221"/>
      <c r="Z96" s="39">
        <f>-ABS(W96)*TAN(ACOS(AA7))</f>
        <v>0</v>
      </c>
      <c r="AA96" s="39"/>
      <c r="AB96" s="40"/>
      <c r="AC96" s="224">
        <f>IF(OR(AC42=0,AI7=0),0,ABS(1000*AE96/(SQRT(3)*AC42*AI7)))</f>
        <v>0</v>
      </c>
      <c r="AD96" s="220"/>
      <c r="AE96" s="221">
        <v>0</v>
      </c>
      <c r="AF96" s="221"/>
      <c r="AG96" s="221"/>
      <c r="AH96" s="39">
        <f>-ABS(AE96)*TAN(ACOS(AI7))</f>
        <v>0</v>
      </c>
      <c r="AI96" s="39"/>
      <c r="AJ96" s="40"/>
      <c r="AK96" s="224">
        <f>IF(OR(AK42=0,AQ7=0),0,ABS(1000*AM96/(SQRT(3)*AK42*AQ7)))</f>
        <v>0</v>
      </c>
      <c r="AL96" s="220"/>
      <c r="AM96" s="221">
        <v>0</v>
      </c>
      <c r="AN96" s="221"/>
      <c r="AO96" s="221"/>
      <c r="AP96" s="39">
        <f>-ABS(AM96)*TAN(ACOS(AQ7))</f>
        <v>0</v>
      </c>
      <c r="AQ96" s="39"/>
      <c r="AR96" s="40"/>
    </row>
    <row r="97" spans="1:44" x14ac:dyDescent="0.2">
      <c r="A97" s="48" t="s">
        <v>486</v>
      </c>
      <c r="B97" s="49"/>
      <c r="C97" s="49"/>
      <c r="D97" s="49"/>
      <c r="E97" s="17"/>
      <c r="F97" s="17"/>
      <c r="G97" s="17"/>
      <c r="H97" s="17"/>
      <c r="I97" s="17"/>
      <c r="J97" s="17"/>
      <c r="K97" s="17"/>
      <c r="L97" s="247"/>
      <c r="M97" s="224">
        <f>IF(OR(M42=0,S7=0),0,ABS(1000*O97/(SQRT(3)*M42*S7)))</f>
        <v>38.430758440321988</v>
      </c>
      <c r="N97" s="220"/>
      <c r="O97" s="221">
        <v>-0.36000001430511475</v>
      </c>
      <c r="P97" s="221"/>
      <c r="Q97" s="221"/>
      <c r="R97" s="39">
        <f>-ABS(O97)*TAN(ACOS(S7))</f>
        <v>-0.24000000953674308</v>
      </c>
      <c r="S97" s="39"/>
      <c r="T97" s="40"/>
      <c r="U97" s="224">
        <f>IF(OR(U42=0,AA7=0),0,ABS(1000*W97/(SQRT(3)*U42*AA7)))</f>
        <v>71.501233848109806</v>
      </c>
      <c r="V97" s="220"/>
      <c r="W97" s="221">
        <v>-0.36000001430511475</v>
      </c>
      <c r="X97" s="221"/>
      <c r="Y97" s="221"/>
      <c r="Z97" s="39">
        <f>-ABS(W97)*TAN(ACOS(AA7))</f>
        <v>-0.72000002861022894</v>
      </c>
      <c r="AA97" s="39"/>
      <c r="AB97" s="40"/>
      <c r="AC97" s="224">
        <f>IF(OR(AC42=0,AI7=0),0,ABS(1000*AE97/(SQRT(3)*AC42*AI7)))</f>
        <v>25.025431254921006</v>
      </c>
      <c r="AD97" s="220"/>
      <c r="AE97" s="221">
        <v>-0.25200000405311584</v>
      </c>
      <c r="AF97" s="221"/>
      <c r="AG97" s="221"/>
      <c r="AH97" s="39">
        <f>-ABS(AE97)*TAN(ACOS(AI7))</f>
        <v>-0.12600000202655792</v>
      </c>
      <c r="AI97" s="39"/>
      <c r="AJ97" s="40"/>
      <c r="AK97" s="224">
        <f>IF(OR(AK42=0,AQ7=0),0,ABS(1000*AM97/(SQRT(3)*AK42*AQ7)))</f>
        <v>43.518078350225039</v>
      </c>
      <c r="AL97" s="220"/>
      <c r="AM97" s="221">
        <v>-0.46799999475479126</v>
      </c>
      <c r="AN97" s="221"/>
      <c r="AO97" s="221"/>
      <c r="AP97" s="39">
        <f>-ABS(AM97)*TAN(ACOS(AQ7))</f>
        <v>-0.11699999868869784</v>
      </c>
      <c r="AQ97" s="39"/>
      <c r="AR97" s="40"/>
    </row>
    <row r="98" spans="1:44" ht="13.5" thickBot="1" x14ac:dyDescent="0.25">
      <c r="A98" s="68" t="s">
        <v>65</v>
      </c>
      <c r="B98" s="69"/>
      <c r="C98" s="69"/>
      <c r="D98" s="69"/>
      <c r="E98" s="70"/>
      <c r="F98" s="70"/>
      <c r="G98" s="70"/>
      <c r="H98" s="70"/>
      <c r="I98" s="70"/>
      <c r="J98" s="70"/>
      <c r="K98" s="70"/>
      <c r="L98" s="249"/>
      <c r="M98" s="231"/>
      <c r="N98" s="67"/>
      <c r="O98" s="55">
        <f>SUM(O91:Q97)</f>
        <v>0.12000003457069397</v>
      </c>
      <c r="P98" s="55"/>
      <c r="Q98" s="55"/>
      <c r="R98" s="55">
        <f>SUM(R91:T97)</f>
        <v>8.0000023047129526E-2</v>
      </c>
      <c r="S98" s="55"/>
      <c r="T98" s="56"/>
      <c r="U98" s="231"/>
      <c r="V98" s="67"/>
      <c r="W98" s="55">
        <f>SUM(W91:Y97)</f>
        <v>-0.65399999916553497</v>
      </c>
      <c r="X98" s="55"/>
      <c r="Y98" s="55"/>
      <c r="Z98" s="55">
        <f>SUM(Z91:AB97)</f>
        <v>-1.3079999983310682</v>
      </c>
      <c r="AA98" s="55"/>
      <c r="AB98" s="56"/>
      <c r="AC98" s="231"/>
      <c r="AD98" s="67"/>
      <c r="AE98" s="55">
        <f>SUM(AE91:AG97)</f>
        <v>-0.19799999892711639</v>
      </c>
      <c r="AF98" s="55"/>
      <c r="AG98" s="55"/>
      <c r="AH98" s="55">
        <f>SUM(AH91:AJ97)</f>
        <v>-9.8999999463558197E-2</v>
      </c>
      <c r="AI98" s="55"/>
      <c r="AJ98" s="56"/>
      <c r="AK98" s="231"/>
      <c r="AL98" s="67"/>
      <c r="AM98" s="55">
        <f>SUM(AM91:AO97)</f>
        <v>7.2000041604042053E-2</v>
      </c>
      <c r="AN98" s="55"/>
      <c r="AO98" s="55"/>
      <c r="AP98" s="55">
        <f>SUM(AP91:AR97)</f>
        <v>1.8000010401010486E-2</v>
      </c>
      <c r="AQ98" s="55"/>
      <c r="AR98" s="56"/>
    </row>
    <row r="99" spans="1:44" x14ac:dyDescent="0.2">
      <c r="A99" s="246" t="s">
        <v>66</v>
      </c>
      <c r="B99" s="58"/>
      <c r="C99" s="58"/>
      <c r="D99" s="58"/>
      <c r="E99" s="21"/>
      <c r="F99" s="21"/>
      <c r="G99" s="21"/>
      <c r="H99" s="21"/>
      <c r="I99" s="21"/>
      <c r="J99" s="21"/>
      <c r="K99" s="21"/>
      <c r="L99" s="59"/>
      <c r="M99" s="60"/>
      <c r="N99" s="61"/>
      <c r="O99" s="62"/>
      <c r="P99" s="62"/>
      <c r="Q99" s="62"/>
      <c r="R99" s="62"/>
      <c r="S99" s="62"/>
      <c r="T99" s="63"/>
      <c r="U99" s="60"/>
      <c r="V99" s="61"/>
      <c r="W99" s="62"/>
      <c r="X99" s="62"/>
      <c r="Y99" s="62"/>
      <c r="Z99" s="62"/>
      <c r="AA99" s="62"/>
      <c r="AB99" s="63"/>
      <c r="AC99" s="60"/>
      <c r="AD99" s="61"/>
      <c r="AE99" s="62"/>
      <c r="AF99" s="62"/>
      <c r="AG99" s="62"/>
      <c r="AH99" s="62"/>
      <c r="AI99" s="62"/>
      <c r="AJ99" s="63"/>
      <c r="AK99" s="60"/>
      <c r="AL99" s="61"/>
      <c r="AM99" s="62"/>
      <c r="AN99" s="62"/>
      <c r="AO99" s="62"/>
      <c r="AP99" s="62"/>
      <c r="AQ99" s="62"/>
      <c r="AR99" s="63"/>
    </row>
    <row r="100" spans="1:44" x14ac:dyDescent="0.2">
      <c r="A100" s="48" t="s">
        <v>305</v>
      </c>
      <c r="B100" s="49"/>
      <c r="C100" s="49"/>
      <c r="D100" s="49"/>
      <c r="E100" s="17"/>
      <c r="F100" s="17"/>
      <c r="G100" s="17"/>
      <c r="H100" s="17"/>
      <c r="I100" s="17"/>
      <c r="J100" s="17"/>
      <c r="K100" s="17"/>
      <c r="L100" s="247"/>
      <c r="M100" s="248">
        <f>M8</f>
        <v>306.37752637877031</v>
      </c>
      <c r="N100" s="54"/>
      <c r="O100" s="50">
        <f>O8</f>
        <v>2.880000114440918</v>
      </c>
      <c r="P100" s="50"/>
      <c r="Q100" s="50"/>
      <c r="R100" s="50">
        <f>Q8</f>
        <v>1.7999999523162842</v>
      </c>
      <c r="S100" s="50"/>
      <c r="T100" s="52"/>
      <c r="U100" s="248">
        <f>U8</f>
        <v>406.92252093160351</v>
      </c>
      <c r="V100" s="54"/>
      <c r="W100" s="50">
        <f>W8</f>
        <v>3.9600000381469727</v>
      </c>
      <c r="X100" s="50"/>
      <c r="Y100" s="50"/>
      <c r="Z100" s="50">
        <f>Y8</f>
        <v>2.1600000858306885</v>
      </c>
      <c r="AA100" s="50"/>
      <c r="AB100" s="52"/>
      <c r="AC100" s="248">
        <f>AC8</f>
        <v>299.4134884460662</v>
      </c>
      <c r="AD100" s="54"/>
      <c r="AE100" s="50">
        <f>AE8</f>
        <v>2.5199999809265137</v>
      </c>
      <c r="AF100" s="50"/>
      <c r="AG100" s="50"/>
      <c r="AH100" s="50">
        <f>AG8</f>
        <v>2.1600000858306885</v>
      </c>
      <c r="AI100" s="50"/>
      <c r="AJ100" s="52"/>
      <c r="AK100" s="248">
        <f>AK8</f>
        <v>378.73142615154006</v>
      </c>
      <c r="AL100" s="54"/>
      <c r="AM100" s="50">
        <f>AM8</f>
        <v>3.5999999046325684</v>
      </c>
      <c r="AN100" s="50"/>
      <c r="AO100" s="50"/>
      <c r="AP100" s="50">
        <f>AO8</f>
        <v>2.1600000858306885</v>
      </c>
      <c r="AQ100" s="50"/>
      <c r="AR100" s="52"/>
    </row>
    <row r="101" spans="1:44" x14ac:dyDescent="0.2">
      <c r="A101" s="48" t="s">
        <v>487</v>
      </c>
      <c r="B101" s="49"/>
      <c r="C101" s="49"/>
      <c r="D101" s="49"/>
      <c r="E101" s="17"/>
      <c r="F101" s="17"/>
      <c r="G101" s="17"/>
      <c r="H101" s="17"/>
      <c r="I101" s="17"/>
      <c r="J101" s="17"/>
      <c r="K101" s="17"/>
      <c r="L101" s="247"/>
      <c r="M101" s="248" t="s">
        <v>59</v>
      </c>
      <c r="N101" s="54"/>
      <c r="O101" s="50">
        <v>0</v>
      </c>
      <c r="P101" s="50"/>
      <c r="Q101" s="50"/>
      <c r="R101" s="50">
        <v>0</v>
      </c>
      <c r="S101" s="50"/>
      <c r="T101" s="52"/>
      <c r="U101" s="248" t="s">
        <v>59</v>
      </c>
      <c r="V101" s="54"/>
      <c r="W101" s="50">
        <v>0</v>
      </c>
      <c r="X101" s="50"/>
      <c r="Y101" s="50"/>
      <c r="Z101" s="50">
        <v>0</v>
      </c>
      <c r="AA101" s="50"/>
      <c r="AB101" s="52"/>
      <c r="AC101" s="248" t="s">
        <v>59</v>
      </c>
      <c r="AD101" s="54"/>
      <c r="AE101" s="50">
        <v>0</v>
      </c>
      <c r="AF101" s="50"/>
      <c r="AG101" s="50"/>
      <c r="AH101" s="50">
        <v>0</v>
      </c>
      <c r="AI101" s="50"/>
      <c r="AJ101" s="52"/>
      <c r="AK101" s="248" t="s">
        <v>59</v>
      </c>
      <c r="AL101" s="54"/>
      <c r="AM101" s="50">
        <v>0</v>
      </c>
      <c r="AN101" s="50"/>
      <c r="AO101" s="50"/>
      <c r="AP101" s="50">
        <v>0</v>
      </c>
      <c r="AQ101" s="50"/>
      <c r="AR101" s="52"/>
    </row>
    <row r="102" spans="1:44" x14ac:dyDescent="0.2">
      <c r="A102" s="48" t="s">
        <v>488</v>
      </c>
      <c r="B102" s="49"/>
      <c r="C102" s="49"/>
      <c r="D102" s="49"/>
      <c r="E102" s="17">
        <v>47.8</v>
      </c>
      <c r="F102" s="17">
        <v>0.5</v>
      </c>
      <c r="G102" s="17"/>
      <c r="H102" s="17"/>
      <c r="I102" s="17"/>
      <c r="J102" s="17"/>
      <c r="K102" s="17"/>
      <c r="L102" s="247"/>
      <c r="M102" s="224">
        <f>IF(OR(M43=0,S8=0),0,ABS(1000*O102/(SQRT(3)*M43*S8)))</f>
        <v>60.637215592061672</v>
      </c>
      <c r="N102" s="220"/>
      <c r="O102" s="221">
        <v>-0.56999999284744263</v>
      </c>
      <c r="P102" s="221"/>
      <c r="Q102" s="221"/>
      <c r="R102" s="39">
        <f>-ABS(O102)*TAN(ACOS(S8))</f>
        <v>-0.35624997193614755</v>
      </c>
      <c r="S102" s="39"/>
      <c r="T102" s="40"/>
      <c r="U102" s="224">
        <f>IF(OR(U43=0,AA8=0),0,ABS(1000*W102/(SQRT(3)*U43*AA8)))</f>
        <v>58.572179743971205</v>
      </c>
      <c r="V102" s="220"/>
      <c r="W102" s="221">
        <v>-0.56999999284744263</v>
      </c>
      <c r="X102" s="221"/>
      <c r="Y102" s="221"/>
      <c r="Z102" s="39">
        <f>-ABS(W102)*TAN(ACOS(AA8))</f>
        <v>-0.3109090963671029</v>
      </c>
      <c r="AA102" s="39"/>
      <c r="AB102" s="40"/>
      <c r="AC102" s="224">
        <f>IF(OR(AC43=0,AI8=0),0,ABS(1000*AE102/(SQRT(3)*AC43*AI8)))</f>
        <v>68.912626831793943</v>
      </c>
      <c r="AD102" s="220"/>
      <c r="AE102" s="221">
        <v>-0.57999998331069946</v>
      </c>
      <c r="AF102" s="221"/>
      <c r="AG102" s="221"/>
      <c r="AH102" s="39">
        <f>-ABS(AE102)*TAN(ACOS(AI8))</f>
        <v>-0.49714286635522081</v>
      </c>
      <c r="AI102" s="39"/>
      <c r="AJ102" s="40"/>
      <c r="AK102" s="224">
        <f>IF(OR(AK43=0,AQ8=0),0,ABS(1000*AM102/(SQRT(3)*AK43*AQ8)))</f>
        <v>59.965809976740239</v>
      </c>
      <c r="AL102" s="220"/>
      <c r="AM102" s="221">
        <v>-0.56999999284744263</v>
      </c>
      <c r="AN102" s="221"/>
      <c r="AO102" s="221"/>
      <c r="AP102" s="39">
        <f>-ABS(AM102)*TAN(ACOS(AQ8))</f>
        <v>-0.34200001835823096</v>
      </c>
      <c r="AQ102" s="39"/>
      <c r="AR102" s="40"/>
    </row>
    <row r="103" spans="1:44" x14ac:dyDescent="0.2">
      <c r="A103" s="48" t="s">
        <v>489</v>
      </c>
      <c r="B103" s="49"/>
      <c r="C103" s="49"/>
      <c r="D103" s="49"/>
      <c r="E103" s="17"/>
      <c r="F103" s="17"/>
      <c r="G103" s="17"/>
      <c r="H103" s="17"/>
      <c r="I103" s="17"/>
      <c r="J103" s="17"/>
      <c r="K103" s="17"/>
      <c r="L103" s="247"/>
      <c r="M103" s="224">
        <f>IF(OR(M43=0,S8=0),0,ABS(1000*O103/(SQRT(3)*M43*S8)))</f>
        <v>76.594381594692578</v>
      </c>
      <c r="N103" s="220"/>
      <c r="O103" s="221">
        <v>-0.72000002861022949</v>
      </c>
      <c r="P103" s="221"/>
      <c r="Q103" s="221"/>
      <c r="R103" s="39">
        <f>-ABS(O103)*TAN(ACOS(S8))</f>
        <v>-0.44999998807907093</v>
      </c>
      <c r="S103" s="39"/>
      <c r="T103" s="40"/>
      <c r="U103" s="224">
        <f>IF(OR(U43=0,AA8=0),0,ABS(1000*W103/(SQRT(3)*U43*AA8)))</f>
        <v>73.985915123879437</v>
      </c>
      <c r="V103" s="220"/>
      <c r="W103" s="221">
        <v>-0.72000002861022949</v>
      </c>
      <c r="X103" s="221"/>
      <c r="Y103" s="221"/>
      <c r="Z103" s="39">
        <f>-ABS(W103)*TAN(ACOS(AA8))</f>
        <v>-0.3927273001552618</v>
      </c>
      <c r="AA103" s="39"/>
      <c r="AB103" s="40"/>
      <c r="AC103" s="224">
        <f>IF(OR(AC43=0,AI8=0),0,ABS(1000*AE103/(SQRT(3)*AC43*AI8)))</f>
        <v>85.54671503140095</v>
      </c>
      <c r="AD103" s="220"/>
      <c r="AE103" s="221">
        <v>-0.72000002861022949</v>
      </c>
      <c r="AF103" s="221"/>
      <c r="AG103" s="221"/>
      <c r="AH103" s="39">
        <f>-ABS(AE103)*TAN(ACOS(AI8))</f>
        <v>-0.61714291086002415</v>
      </c>
      <c r="AI103" s="39"/>
      <c r="AJ103" s="40"/>
      <c r="AK103" s="224">
        <f>IF(OR(AK43=0,AQ8=0),0,ABS(1000*AM103/(SQRT(3)*AK43*AQ8)))</f>
        <v>94.682856537885016</v>
      </c>
      <c r="AL103" s="220"/>
      <c r="AM103" s="221">
        <v>-0.89999997615814209</v>
      </c>
      <c r="AN103" s="221"/>
      <c r="AO103" s="221"/>
      <c r="AP103" s="39">
        <f>-ABS(AM103)*TAN(ACOS(AQ8))</f>
        <v>-0.54000002145767223</v>
      </c>
      <c r="AQ103" s="39"/>
      <c r="AR103" s="40"/>
    </row>
    <row r="104" spans="1:44" x14ac:dyDescent="0.2">
      <c r="A104" s="48" t="s">
        <v>490</v>
      </c>
      <c r="B104" s="49"/>
      <c r="C104" s="49"/>
      <c r="D104" s="49"/>
      <c r="E104" s="17">
        <v>47.8</v>
      </c>
      <c r="F104" s="17">
        <v>0.5</v>
      </c>
      <c r="G104" s="17"/>
      <c r="H104" s="17"/>
      <c r="I104" s="17"/>
      <c r="J104" s="17"/>
      <c r="K104" s="17"/>
      <c r="L104" s="247"/>
      <c r="M104" s="224">
        <f>IF(OR(M43=0,S8=0),0,ABS(1000*O104/(SQRT(3)*M43*S8)))</f>
        <v>107.44489111966051</v>
      </c>
      <c r="N104" s="220"/>
      <c r="O104" s="221">
        <v>-1.0099999904632568</v>
      </c>
      <c r="P104" s="221"/>
      <c r="Q104" s="221"/>
      <c r="R104" s="39">
        <f>-ABS(O104)*TAN(ACOS(S8))</f>
        <v>-0.63124995223350178</v>
      </c>
      <c r="S104" s="39"/>
      <c r="T104" s="40"/>
      <c r="U104" s="224">
        <f>IF(OR(U43=0,AA8=0),0,ABS(1000*W104/(SQRT(3)*U43*AA8)))</f>
        <v>112.00645381950636</v>
      </c>
      <c r="V104" s="220"/>
      <c r="W104" s="221">
        <v>-1.0900000333786011</v>
      </c>
      <c r="X104" s="221"/>
      <c r="Y104" s="221"/>
      <c r="Z104" s="39">
        <f>-ABS(W104)*TAN(ACOS(AA8))</f>
        <v>-0.59454549064977824</v>
      </c>
      <c r="AA104" s="39"/>
      <c r="AB104" s="40"/>
      <c r="AC104" s="224">
        <f>IF(OR(AC43=0,AI8=0),0,ABS(1000*AE104/(SQRT(3)*AC43*AI8)))</f>
        <v>139.0134013031487</v>
      </c>
      <c r="AD104" s="220"/>
      <c r="AE104" s="221">
        <v>-1.1699999570846558</v>
      </c>
      <c r="AF104" s="221"/>
      <c r="AG104" s="221"/>
      <c r="AH104" s="39">
        <f>-ABS(AE104)*TAN(ACOS(AI8))</f>
        <v>-1.0028571535129922</v>
      </c>
      <c r="AI104" s="39"/>
      <c r="AJ104" s="40"/>
      <c r="AK104" s="224">
        <f>IF(OR(AK43=0,AQ8=0),0,ABS(1000*AM104/(SQRT(3)*AK43*AQ8)))</f>
        <v>104.1511459540323</v>
      </c>
      <c r="AL104" s="220"/>
      <c r="AM104" s="221">
        <v>-0.99000000953674316</v>
      </c>
      <c r="AN104" s="221"/>
      <c r="AO104" s="221"/>
      <c r="AP104" s="39">
        <f>-ABS(AM104)*TAN(ACOS(AQ8))</f>
        <v>-0.59400004506111292</v>
      </c>
      <c r="AQ104" s="39"/>
      <c r="AR104" s="40"/>
    </row>
    <row r="105" spans="1:44" x14ac:dyDescent="0.2">
      <c r="A105" s="48" t="s">
        <v>491</v>
      </c>
      <c r="B105" s="49"/>
      <c r="C105" s="49"/>
      <c r="D105" s="49"/>
      <c r="E105" s="17"/>
      <c r="F105" s="17"/>
      <c r="G105" s="17"/>
      <c r="H105" s="17"/>
      <c r="I105" s="17"/>
      <c r="J105" s="17"/>
      <c r="K105" s="17"/>
      <c r="L105" s="247"/>
      <c r="M105" s="224">
        <f>IF(OR(M43=0,S8=0),0,ABS(1000*O105/(SQRT(3)*M43*S8)))</f>
        <v>53.61606584812349</v>
      </c>
      <c r="N105" s="220"/>
      <c r="O105" s="221">
        <v>-0.50400000810623169</v>
      </c>
      <c r="P105" s="221"/>
      <c r="Q105" s="221"/>
      <c r="R105" s="39">
        <f>-ABS(O105)*TAN(ACOS(S8))</f>
        <v>-0.31499998420476955</v>
      </c>
      <c r="S105" s="39"/>
      <c r="T105" s="40"/>
      <c r="U105" s="224">
        <f>IF(OR(U43=0,AA8=0),0,ABS(1000*W105/(SQRT(3)*U43*AA8)))</f>
        <v>44.391548461840991</v>
      </c>
      <c r="V105" s="220"/>
      <c r="W105" s="221">
        <v>-0.43200001120567322</v>
      </c>
      <c r="X105" s="221"/>
      <c r="Y105" s="221"/>
      <c r="Z105" s="39">
        <f>-ABS(W105)*TAN(ACOS(AA8))</f>
        <v>-0.23563637684199454</v>
      </c>
      <c r="AA105" s="39"/>
      <c r="AB105" s="40"/>
      <c r="AC105" s="224">
        <f>IF(OR(AC43=0,AI8=0),0,ABS(1000*AE105/(SQRT(3)*AC43*AI8)))</f>
        <v>51.328028310648712</v>
      </c>
      <c r="AD105" s="220"/>
      <c r="AE105" s="221">
        <v>-0.43200001120567322</v>
      </c>
      <c r="AF105" s="221"/>
      <c r="AG105" s="221"/>
      <c r="AH105" s="39">
        <f>-ABS(AE105)*TAN(ACOS(AI8))</f>
        <v>-0.37028574140704468</v>
      </c>
      <c r="AI105" s="39"/>
      <c r="AJ105" s="40"/>
      <c r="AK105" s="224">
        <f>IF(OR(AK43=0,AQ8=0),0,ABS(1000*AM105/(SQRT(3)*AK43*AQ8)))</f>
        <v>75.746290246786387</v>
      </c>
      <c r="AL105" s="220"/>
      <c r="AM105" s="221">
        <v>-0.72000002861022949</v>
      </c>
      <c r="AN105" s="221"/>
      <c r="AO105" s="221"/>
      <c r="AP105" s="39">
        <f>-ABS(AM105)*TAN(ACOS(AQ8))</f>
        <v>-0.43200004577636913</v>
      </c>
      <c r="AQ105" s="39"/>
      <c r="AR105" s="40"/>
    </row>
    <row r="106" spans="1:44" x14ac:dyDescent="0.2">
      <c r="A106" s="48" t="s">
        <v>492</v>
      </c>
      <c r="B106" s="49"/>
      <c r="C106" s="49"/>
      <c r="D106" s="49"/>
      <c r="E106" s="17"/>
      <c r="F106" s="17"/>
      <c r="G106" s="17"/>
      <c r="H106" s="17"/>
      <c r="I106" s="17"/>
      <c r="J106" s="17"/>
      <c r="K106" s="17"/>
      <c r="L106" s="247"/>
      <c r="M106" s="224">
        <f>IF(OR(M43=0,S8=0),0,ABS(1000*O106/(SQRT(3)*M43*S8)))</f>
        <v>0</v>
      </c>
      <c r="N106" s="220"/>
      <c r="O106" s="221">
        <v>0</v>
      </c>
      <c r="P106" s="221"/>
      <c r="Q106" s="221"/>
      <c r="R106" s="39">
        <f>-ABS(O106)*TAN(ACOS(S8))</f>
        <v>0</v>
      </c>
      <c r="S106" s="39"/>
      <c r="T106" s="40"/>
      <c r="U106" s="224">
        <f>IF(OR(U43=0,AA8=0),0,ABS(1000*W106/(SQRT(3)*U43*AA8)))</f>
        <v>48.090842380574955</v>
      </c>
      <c r="V106" s="220"/>
      <c r="W106" s="221">
        <v>-0.46799999475479126</v>
      </c>
      <c r="X106" s="221"/>
      <c r="Y106" s="221"/>
      <c r="Z106" s="39">
        <f>-ABS(W106)*TAN(ACOS(AA8))</f>
        <v>-0.25527273209626999</v>
      </c>
      <c r="AA106" s="39"/>
      <c r="AB106" s="40"/>
      <c r="AC106" s="224">
        <f>IF(OR(AC43=0,AI8=0),0,ABS(1000*AE106/(SQRT(3)*AC43*AI8)))</f>
        <v>0</v>
      </c>
      <c r="AD106" s="220"/>
      <c r="AE106" s="221">
        <v>0</v>
      </c>
      <c r="AF106" s="221"/>
      <c r="AG106" s="221"/>
      <c r="AH106" s="39">
        <f>-ABS(AE106)*TAN(ACOS(AI8))</f>
        <v>0</v>
      </c>
      <c r="AI106" s="39"/>
      <c r="AJ106" s="40"/>
      <c r="AK106" s="224">
        <f>IF(OR(AK43=0,AQ8=0),0,ABS(1000*AM106/(SQRT(3)*AK43*AQ8)))</f>
        <v>0</v>
      </c>
      <c r="AL106" s="220"/>
      <c r="AM106" s="221">
        <v>0</v>
      </c>
      <c r="AN106" s="221"/>
      <c r="AO106" s="221"/>
      <c r="AP106" s="39">
        <f>-ABS(AM106)*TAN(ACOS(AQ8))</f>
        <v>0</v>
      </c>
      <c r="AQ106" s="39"/>
      <c r="AR106" s="40"/>
    </row>
    <row r="107" spans="1:44" ht="13.5" thickBot="1" x14ac:dyDescent="0.25">
      <c r="A107" s="68" t="s">
        <v>77</v>
      </c>
      <c r="B107" s="69"/>
      <c r="C107" s="69"/>
      <c r="D107" s="69"/>
      <c r="E107" s="70"/>
      <c r="F107" s="70"/>
      <c r="G107" s="70"/>
      <c r="H107" s="70"/>
      <c r="I107" s="70"/>
      <c r="J107" s="70"/>
      <c r="K107" s="70"/>
      <c r="L107" s="249"/>
      <c r="M107" s="231"/>
      <c r="N107" s="67"/>
      <c r="O107" s="55">
        <f>SUM(O100:Q106)</f>
        <v>7.6000094413757324E-2</v>
      </c>
      <c r="P107" s="55"/>
      <c r="Q107" s="55"/>
      <c r="R107" s="55">
        <f>SUM(R100:T106)</f>
        <v>4.7500055862794321E-2</v>
      </c>
      <c r="S107" s="55"/>
      <c r="T107" s="56"/>
      <c r="U107" s="231"/>
      <c r="V107" s="67"/>
      <c r="W107" s="55">
        <f>SUM(W100:Y106)</f>
        <v>0.67999997735023499</v>
      </c>
      <c r="X107" s="55"/>
      <c r="Y107" s="55"/>
      <c r="Z107" s="55">
        <f>SUM(Z100:AB106)</f>
        <v>0.37090908972028103</v>
      </c>
      <c r="AA107" s="55"/>
      <c r="AB107" s="56"/>
      <c r="AC107" s="231"/>
      <c r="AD107" s="67"/>
      <c r="AE107" s="55">
        <f>SUM(AE100:AG106)</f>
        <v>-0.38199999928474426</v>
      </c>
      <c r="AF107" s="55"/>
      <c r="AG107" s="55"/>
      <c r="AH107" s="55">
        <f>SUM(AH100:AJ106)</f>
        <v>-0.32742858630459343</v>
      </c>
      <c r="AI107" s="55"/>
      <c r="AJ107" s="56"/>
      <c r="AK107" s="231"/>
      <c r="AL107" s="67"/>
      <c r="AM107" s="55">
        <f>SUM(AM100:AO106)</f>
        <v>0.41999989748001099</v>
      </c>
      <c r="AN107" s="55"/>
      <c r="AO107" s="55"/>
      <c r="AP107" s="55">
        <f>SUM(AP100:AR106)</f>
        <v>0.25199995517730328</v>
      </c>
      <c r="AQ107" s="55"/>
      <c r="AR107" s="56"/>
    </row>
    <row r="108" spans="1:44" x14ac:dyDescent="0.2">
      <c r="A108" s="246" t="s">
        <v>160</v>
      </c>
      <c r="B108" s="58"/>
      <c r="C108" s="58"/>
      <c r="D108" s="58"/>
      <c r="E108" s="21"/>
      <c r="F108" s="21"/>
      <c r="G108" s="21"/>
      <c r="H108" s="21"/>
      <c r="I108" s="21"/>
      <c r="J108" s="21"/>
      <c r="K108" s="21"/>
      <c r="L108" s="59"/>
      <c r="M108" s="60"/>
      <c r="N108" s="61"/>
      <c r="O108" s="62"/>
      <c r="P108" s="62"/>
      <c r="Q108" s="62"/>
      <c r="R108" s="62"/>
      <c r="S108" s="62"/>
      <c r="T108" s="63"/>
      <c r="U108" s="60"/>
      <c r="V108" s="61"/>
      <c r="W108" s="62"/>
      <c r="X108" s="62"/>
      <c r="Y108" s="62"/>
      <c r="Z108" s="62"/>
      <c r="AA108" s="62"/>
      <c r="AB108" s="63"/>
      <c r="AC108" s="60"/>
      <c r="AD108" s="61"/>
      <c r="AE108" s="62"/>
      <c r="AF108" s="62"/>
      <c r="AG108" s="62"/>
      <c r="AH108" s="62"/>
      <c r="AI108" s="62"/>
      <c r="AJ108" s="63"/>
      <c r="AK108" s="60"/>
      <c r="AL108" s="61"/>
      <c r="AM108" s="62"/>
      <c r="AN108" s="62"/>
      <c r="AO108" s="62"/>
      <c r="AP108" s="62"/>
      <c r="AQ108" s="62"/>
      <c r="AR108" s="63"/>
    </row>
    <row r="109" spans="1:44" x14ac:dyDescent="0.2">
      <c r="A109" s="48" t="s">
        <v>312</v>
      </c>
      <c r="B109" s="49"/>
      <c r="C109" s="49"/>
      <c r="D109" s="49"/>
      <c r="E109" s="17"/>
      <c r="F109" s="17"/>
      <c r="G109" s="17"/>
      <c r="H109" s="17"/>
      <c r="I109" s="17"/>
      <c r="J109" s="17"/>
      <c r="K109" s="17"/>
      <c r="L109" s="247"/>
      <c r="M109" s="248">
        <f>M11</f>
        <v>693.60538081374125</v>
      </c>
      <c r="N109" s="54"/>
      <c r="O109" s="50">
        <f>O11</f>
        <v>6.8400001525878906</v>
      </c>
      <c r="P109" s="50"/>
      <c r="Q109" s="50"/>
      <c r="R109" s="50">
        <f>Q11</f>
        <v>3.2400000095367432</v>
      </c>
      <c r="S109" s="50"/>
      <c r="T109" s="52"/>
      <c r="U109" s="248">
        <f>U11</f>
        <v>826.76320442004283</v>
      </c>
      <c r="V109" s="54"/>
      <c r="W109" s="50">
        <f>W11</f>
        <v>7.9200000762939453</v>
      </c>
      <c r="X109" s="50"/>
      <c r="Y109" s="50"/>
      <c r="Z109" s="50">
        <f>Y11</f>
        <v>4.320000171661377</v>
      </c>
      <c r="AA109" s="50"/>
      <c r="AB109" s="52"/>
      <c r="AC109" s="248">
        <f>AC11</f>
        <v>576.17079963442779</v>
      </c>
      <c r="AD109" s="54"/>
      <c r="AE109" s="50">
        <f>AE11</f>
        <v>5.7600002288818359</v>
      </c>
      <c r="AF109" s="50"/>
      <c r="AG109" s="50"/>
      <c r="AH109" s="50">
        <f>AG11</f>
        <v>2.5199999809265137</v>
      </c>
      <c r="AI109" s="50"/>
      <c r="AJ109" s="52"/>
      <c r="AK109" s="248">
        <f>AK11</f>
        <v>914.8807378537681</v>
      </c>
      <c r="AL109" s="54"/>
      <c r="AM109" s="50">
        <f>AM11</f>
        <v>9</v>
      </c>
      <c r="AN109" s="50"/>
      <c r="AO109" s="50"/>
      <c r="AP109" s="50">
        <f>AO11</f>
        <v>4.320000171661377</v>
      </c>
      <c r="AQ109" s="50"/>
      <c r="AR109" s="52"/>
    </row>
    <row r="110" spans="1:44" x14ac:dyDescent="0.2">
      <c r="A110" s="48" t="s">
        <v>493</v>
      </c>
      <c r="B110" s="49"/>
      <c r="C110" s="49"/>
      <c r="D110" s="49"/>
      <c r="E110" s="17"/>
      <c r="F110" s="17"/>
      <c r="G110" s="17"/>
      <c r="H110" s="17"/>
      <c r="I110" s="17"/>
      <c r="J110" s="17"/>
      <c r="K110" s="17"/>
      <c r="L110" s="247"/>
      <c r="M110" s="248" t="s">
        <v>59</v>
      </c>
      <c r="N110" s="54"/>
      <c r="O110" s="50">
        <v>0</v>
      </c>
      <c r="P110" s="50"/>
      <c r="Q110" s="50"/>
      <c r="R110" s="50">
        <v>0</v>
      </c>
      <c r="S110" s="50"/>
      <c r="T110" s="52"/>
      <c r="U110" s="248" t="s">
        <v>59</v>
      </c>
      <c r="V110" s="54"/>
      <c r="W110" s="50">
        <v>0</v>
      </c>
      <c r="X110" s="50"/>
      <c r="Y110" s="50"/>
      <c r="Z110" s="50">
        <v>0</v>
      </c>
      <c r="AA110" s="50"/>
      <c r="AB110" s="52"/>
      <c r="AC110" s="248" t="s">
        <v>59</v>
      </c>
      <c r="AD110" s="54"/>
      <c r="AE110" s="50">
        <v>0</v>
      </c>
      <c r="AF110" s="50"/>
      <c r="AG110" s="50"/>
      <c r="AH110" s="50">
        <v>0</v>
      </c>
      <c r="AI110" s="50"/>
      <c r="AJ110" s="52"/>
      <c r="AK110" s="248" t="s">
        <v>59</v>
      </c>
      <c r="AL110" s="54"/>
      <c r="AM110" s="50">
        <v>0</v>
      </c>
      <c r="AN110" s="50"/>
      <c r="AO110" s="50"/>
      <c r="AP110" s="50">
        <v>0</v>
      </c>
      <c r="AQ110" s="50"/>
      <c r="AR110" s="52"/>
    </row>
    <row r="111" spans="1:44" x14ac:dyDescent="0.2">
      <c r="A111" s="48" t="s">
        <v>494</v>
      </c>
      <c r="B111" s="49"/>
      <c r="C111" s="49"/>
      <c r="D111" s="49"/>
      <c r="E111" s="17"/>
      <c r="F111" s="17"/>
      <c r="G111" s="17"/>
      <c r="H111" s="17"/>
      <c r="I111" s="17"/>
      <c r="J111" s="17"/>
      <c r="K111" s="17"/>
      <c r="L111" s="247"/>
      <c r="M111" s="224">
        <f>IF(OR(M44=0,S11=0),0,ABS(1000*O111/(SQRT(3)*M44*S11)))</f>
        <v>73.0110939896921</v>
      </c>
      <c r="N111" s="220"/>
      <c r="O111" s="221">
        <v>-0.72000002861022949</v>
      </c>
      <c r="P111" s="221"/>
      <c r="Q111" s="221"/>
      <c r="R111" s="39">
        <f>-ABS(O111)*TAN(ACOS(S11))</f>
        <v>-0.34105263852676848</v>
      </c>
      <c r="S111" s="39"/>
      <c r="T111" s="40"/>
      <c r="U111" s="224">
        <f>IF(OR(U44=0,AA11=0),0,ABS(1000*W111/(SQRT(3)*U44*AA11)))</f>
        <v>75.160293573489966</v>
      </c>
      <c r="V111" s="220"/>
      <c r="W111" s="221">
        <v>-0.72000002861022949</v>
      </c>
      <c r="X111" s="221"/>
      <c r="Y111" s="221"/>
      <c r="Z111" s="39">
        <f>-ABS(W111)*TAN(ACOS(AA11))</f>
        <v>-0.3927273001552618</v>
      </c>
      <c r="AA111" s="39"/>
      <c r="AB111" s="40"/>
      <c r="AC111" s="224">
        <f>IF(OR(AC44=0,AI11=0),0,ABS(1000*AE111/(SQRT(3)*AC44*AI11)))</f>
        <v>60.017791628586231</v>
      </c>
      <c r="AD111" s="220"/>
      <c r="AE111" s="221">
        <v>-0.60000002384185791</v>
      </c>
      <c r="AF111" s="221"/>
      <c r="AG111" s="221"/>
      <c r="AH111" s="39">
        <f>-ABS(AE111)*TAN(ACOS(AI11))</f>
        <v>-0.2624999980131783</v>
      </c>
      <c r="AI111" s="39"/>
      <c r="AJ111" s="40"/>
      <c r="AK111" s="224">
        <f>IF(OR(AK44=0,AQ11=0),0,ABS(1000*AM111/(SQRT(3)*AK44*AQ11)))</f>
        <v>73.190461936628992</v>
      </c>
      <c r="AL111" s="220"/>
      <c r="AM111" s="221">
        <v>-0.72000002861022949</v>
      </c>
      <c r="AN111" s="221"/>
      <c r="AO111" s="221"/>
      <c r="AP111" s="39">
        <f>-ABS(AM111)*TAN(ACOS(AQ11))</f>
        <v>-0.3456000274658208</v>
      </c>
      <c r="AQ111" s="39"/>
      <c r="AR111" s="40"/>
    </row>
    <row r="112" spans="1:44" x14ac:dyDescent="0.2">
      <c r="A112" s="48" t="s">
        <v>495</v>
      </c>
      <c r="B112" s="49"/>
      <c r="C112" s="49"/>
      <c r="D112" s="49"/>
      <c r="E112" s="17"/>
      <c r="F112" s="17"/>
      <c r="G112" s="17"/>
      <c r="H112" s="17"/>
      <c r="I112" s="17"/>
      <c r="J112" s="17"/>
      <c r="K112" s="17"/>
      <c r="L112" s="247"/>
      <c r="M112" s="224">
        <f>IF(OR(M44=0,S11=0),0,ABS(1000*O112/(SQRT(3)*M44*S11)))</f>
        <v>36.50554699484605</v>
      </c>
      <c r="N112" s="220"/>
      <c r="O112" s="221">
        <v>-0.36000001430511475</v>
      </c>
      <c r="P112" s="221"/>
      <c r="Q112" s="221"/>
      <c r="R112" s="39">
        <f>-ABS(O112)*TAN(ACOS(S11))</f>
        <v>-0.17052631926338424</v>
      </c>
      <c r="S112" s="39"/>
      <c r="T112" s="40"/>
      <c r="U112" s="224">
        <f>IF(OR(U44=0,AA11=0),0,ABS(1000*W112/(SQRT(3)*U44*AA11)))</f>
        <v>45.096175521885307</v>
      </c>
      <c r="V112" s="220"/>
      <c r="W112" s="221">
        <v>-0.43200001120567322</v>
      </c>
      <c r="X112" s="221"/>
      <c r="Y112" s="221"/>
      <c r="Z112" s="39">
        <f>-ABS(W112)*TAN(ACOS(AA11))</f>
        <v>-0.23563637684199454</v>
      </c>
      <c r="AA112" s="39"/>
      <c r="AB112" s="40"/>
      <c r="AC112" s="224">
        <f>IF(OR(AC44=0,AI11=0),0,ABS(1000*AE112/(SQRT(3)*AC44*AI11)))</f>
        <v>21.60640468817946</v>
      </c>
      <c r="AD112" s="220"/>
      <c r="AE112" s="221">
        <v>-0.21600000560283661</v>
      </c>
      <c r="AF112" s="221"/>
      <c r="AG112" s="221"/>
      <c r="AH112" s="39">
        <f>-ABS(AE112)*TAN(ACOS(AI11))</f>
        <v>-9.4499997980892647E-2</v>
      </c>
      <c r="AI112" s="39"/>
      <c r="AJ112" s="40"/>
      <c r="AK112" s="224">
        <f>IF(OR(AK44=0,AQ11=0),0,ABS(1000*AM112/(SQRT(3)*AK44*AQ11)))</f>
        <v>51.23332214383715</v>
      </c>
      <c r="AL112" s="220"/>
      <c r="AM112" s="221">
        <v>-0.50400000810623169</v>
      </c>
      <c r="AN112" s="221"/>
      <c r="AO112" s="221"/>
      <c r="AP112" s="39">
        <f>-ABS(AM112)*TAN(ACOS(AQ11))</f>
        <v>-0.24192001350402845</v>
      </c>
      <c r="AQ112" s="39"/>
      <c r="AR112" s="40"/>
    </row>
    <row r="113" spans="1:44" x14ac:dyDescent="0.2">
      <c r="A113" s="48" t="s">
        <v>496</v>
      </c>
      <c r="B113" s="49"/>
      <c r="C113" s="49"/>
      <c r="D113" s="49"/>
      <c r="E113" s="17"/>
      <c r="F113" s="17"/>
      <c r="G113" s="17"/>
      <c r="H113" s="17"/>
      <c r="I113" s="17"/>
      <c r="J113" s="17"/>
      <c r="K113" s="17"/>
      <c r="L113" s="247"/>
      <c r="M113" s="224">
        <f>IF(OR(M44=0,S11=0),0,ABS(1000*O113/(SQRT(3)*M44*S11)))</f>
        <v>146.0221879793842</v>
      </c>
      <c r="N113" s="220"/>
      <c r="O113" s="221">
        <v>-1.440000057220459</v>
      </c>
      <c r="P113" s="221"/>
      <c r="Q113" s="221"/>
      <c r="R113" s="39">
        <f>-ABS(O113)*TAN(ACOS(S11))</f>
        <v>-0.68210527705353696</v>
      </c>
      <c r="S113" s="39"/>
      <c r="T113" s="40"/>
      <c r="U113" s="224">
        <f>IF(OR(U44=0,AA11=0),0,ABS(1000*W113/(SQRT(3)*U44*AA11)))</f>
        <v>137.79387155139827</v>
      </c>
      <c r="V113" s="220"/>
      <c r="W113" s="221">
        <v>-1.3200000524520874</v>
      </c>
      <c r="X113" s="221"/>
      <c r="Y113" s="221"/>
      <c r="Z113" s="39">
        <f>-ABS(W113)*TAN(ACOS(AA11))</f>
        <v>-0.72000005028464664</v>
      </c>
      <c r="AA113" s="39"/>
      <c r="AB113" s="40"/>
      <c r="AC113" s="224">
        <f>IF(OR(AC44=0,AI11=0),0,ABS(1000*AE113/(SQRT(3)*AC44*AI11)))</f>
        <v>108.03202493145523</v>
      </c>
      <c r="AD113" s="220"/>
      <c r="AE113" s="221">
        <v>-1.0800000429153442</v>
      </c>
      <c r="AF113" s="221"/>
      <c r="AG113" s="221"/>
      <c r="AH113" s="39">
        <f>-ABS(AE113)*TAN(ACOS(AI11))</f>
        <v>-0.47249999642372098</v>
      </c>
      <c r="AI113" s="39"/>
      <c r="AJ113" s="40"/>
      <c r="AK113" s="224">
        <f>IF(OR(AK44=0,AQ11=0),0,ABS(1000*AM113/(SQRT(3)*AK44*AQ11)))</f>
        <v>182.97614272354105</v>
      </c>
      <c r="AL113" s="220"/>
      <c r="AM113" s="221">
        <v>-1.7999999523162842</v>
      </c>
      <c r="AN113" s="221"/>
      <c r="AO113" s="221"/>
      <c r="AP113" s="39">
        <f>-ABS(AM113)*TAN(ACOS(AQ11))</f>
        <v>-0.86400001144409078</v>
      </c>
      <c r="AQ113" s="39"/>
      <c r="AR113" s="40"/>
    </row>
    <row r="114" spans="1:44" x14ac:dyDescent="0.2">
      <c r="A114" s="48" t="s">
        <v>497</v>
      </c>
      <c r="B114" s="49"/>
      <c r="C114" s="49"/>
      <c r="D114" s="49"/>
      <c r="E114" s="17">
        <v>47.8</v>
      </c>
      <c r="F114" s="17">
        <v>0.5</v>
      </c>
      <c r="G114" s="17"/>
      <c r="H114" s="17"/>
      <c r="I114" s="17"/>
      <c r="J114" s="17"/>
      <c r="K114" s="17"/>
      <c r="L114" s="247"/>
      <c r="M114" s="224">
        <f>IF(OR(M44=0,S11=0),0,ABS(1000*O114/(SQRT(3)*M44*S11)))</f>
        <v>468.48782287968993</v>
      </c>
      <c r="N114" s="220"/>
      <c r="O114" s="221">
        <v>-4.619999885559082</v>
      </c>
      <c r="P114" s="221"/>
      <c r="Q114" s="221"/>
      <c r="R114" s="39">
        <f>-ABS(O114)*TAN(ACOS(S11))</f>
        <v>-2.1884209560445385</v>
      </c>
      <c r="S114" s="39"/>
      <c r="T114" s="40"/>
      <c r="U114" s="224">
        <f>IF(OR(U44=0,AA11=0),0,ABS(1000*W114/(SQRT(3)*U44*AA11)))</f>
        <v>481.23465227852319</v>
      </c>
      <c r="V114" s="220"/>
      <c r="W114" s="221">
        <v>-4.6100001335144043</v>
      </c>
      <c r="X114" s="221"/>
      <c r="Y114" s="221"/>
      <c r="Z114" s="39">
        <f>-ABS(W114)*TAN(ACOS(AA11))</f>
        <v>-2.5145456030677522</v>
      </c>
      <c r="AA114" s="39"/>
      <c r="AB114" s="40"/>
      <c r="AC114" s="224">
        <f>IF(OR(AC44=0,AI11=0),0,ABS(1000*AE114/(SQRT(3)*AC44*AI11)))</f>
        <v>464.13755679583124</v>
      </c>
      <c r="AD114" s="220"/>
      <c r="AE114" s="221">
        <v>-4.6399998664855957</v>
      </c>
      <c r="AF114" s="221"/>
      <c r="AG114" s="221"/>
      <c r="AH114" s="39">
        <f>-ABS(AE114)*TAN(ACOS(AI11))</f>
        <v>-2.0299998455577479</v>
      </c>
      <c r="AI114" s="39"/>
      <c r="AJ114" s="40"/>
      <c r="AK114" s="224">
        <f>IF(OR(AK44=0,AQ11=0),0,ABS(1000*AM114/(SQRT(3)*AK44*AQ11)))</f>
        <v>464.55612544904528</v>
      </c>
      <c r="AL114" s="220"/>
      <c r="AM114" s="221">
        <v>-4.570000171661377</v>
      </c>
      <c r="AN114" s="221"/>
      <c r="AO114" s="221"/>
      <c r="AP114" s="39">
        <f>-ABS(AM114)*TAN(ACOS(AQ11))</f>
        <v>-2.1936001695632963</v>
      </c>
      <c r="AQ114" s="39"/>
      <c r="AR114" s="40"/>
    </row>
    <row r="115" spans="1:44" ht="13.5" thickBot="1" x14ac:dyDescent="0.25">
      <c r="A115" s="68" t="s">
        <v>172</v>
      </c>
      <c r="B115" s="69"/>
      <c r="C115" s="69"/>
      <c r="D115" s="69"/>
      <c r="E115" s="70"/>
      <c r="F115" s="70"/>
      <c r="G115" s="70"/>
      <c r="H115" s="70"/>
      <c r="I115" s="70"/>
      <c r="J115" s="70"/>
      <c r="K115" s="70"/>
      <c r="L115" s="249"/>
      <c r="M115" s="231"/>
      <c r="N115" s="67"/>
      <c r="O115" s="55">
        <f>SUM(O109:Q114)</f>
        <v>-0.29999983310699463</v>
      </c>
      <c r="P115" s="55"/>
      <c r="Q115" s="55"/>
      <c r="R115" s="55">
        <f>SUM(R109:T114)</f>
        <v>-0.14210518135148531</v>
      </c>
      <c r="S115" s="55"/>
      <c r="T115" s="56"/>
      <c r="U115" s="231"/>
      <c r="V115" s="67"/>
      <c r="W115" s="55">
        <f>SUM(W109:Y114)</f>
        <v>0.8379998505115509</v>
      </c>
      <c r="X115" s="55"/>
      <c r="Y115" s="55"/>
      <c r="Z115" s="55">
        <f>SUM(Z109:AB114)</f>
        <v>0.45709084131172162</v>
      </c>
      <c r="AA115" s="55"/>
      <c r="AB115" s="56"/>
      <c r="AC115" s="231"/>
      <c r="AD115" s="67"/>
      <c r="AE115" s="55">
        <f>SUM(AE109:AG114)</f>
        <v>-0.77599970996379852</v>
      </c>
      <c r="AF115" s="55"/>
      <c r="AG115" s="55"/>
      <c r="AH115" s="55">
        <f>SUM(AH109:AJ114)</f>
        <v>-0.33949985704902597</v>
      </c>
      <c r="AI115" s="55"/>
      <c r="AJ115" s="56"/>
      <c r="AK115" s="231"/>
      <c r="AL115" s="67"/>
      <c r="AM115" s="55">
        <f>SUM(AM109:AO114)</f>
        <v>1.4059998393058777</v>
      </c>
      <c r="AN115" s="55"/>
      <c r="AO115" s="55"/>
      <c r="AP115" s="55">
        <f>SUM(AP109:AR114)</f>
        <v>0.67487994968414045</v>
      </c>
      <c r="AQ115" s="55"/>
      <c r="AR115" s="56"/>
    </row>
    <row r="116" spans="1:44" x14ac:dyDescent="0.2">
      <c r="A116" s="246" t="s">
        <v>173</v>
      </c>
      <c r="B116" s="58"/>
      <c r="C116" s="58"/>
      <c r="D116" s="58"/>
      <c r="E116" s="21"/>
      <c r="F116" s="21"/>
      <c r="G116" s="21"/>
      <c r="H116" s="21"/>
      <c r="I116" s="21"/>
      <c r="J116" s="21"/>
      <c r="K116" s="21"/>
      <c r="L116" s="59"/>
      <c r="M116" s="60"/>
      <c r="N116" s="61"/>
      <c r="O116" s="62"/>
      <c r="P116" s="62"/>
      <c r="Q116" s="62"/>
      <c r="R116" s="62"/>
      <c r="S116" s="62"/>
      <c r="T116" s="63"/>
      <c r="U116" s="60"/>
      <c r="V116" s="61"/>
      <c r="W116" s="62"/>
      <c r="X116" s="62"/>
      <c r="Y116" s="62"/>
      <c r="Z116" s="62"/>
      <c r="AA116" s="62"/>
      <c r="AB116" s="63"/>
      <c r="AC116" s="60"/>
      <c r="AD116" s="61"/>
      <c r="AE116" s="62"/>
      <c r="AF116" s="62"/>
      <c r="AG116" s="62"/>
      <c r="AH116" s="62"/>
      <c r="AI116" s="62"/>
      <c r="AJ116" s="63"/>
      <c r="AK116" s="60"/>
      <c r="AL116" s="61"/>
      <c r="AM116" s="62"/>
      <c r="AN116" s="62"/>
      <c r="AO116" s="62"/>
      <c r="AP116" s="62"/>
      <c r="AQ116" s="62"/>
      <c r="AR116" s="63"/>
    </row>
    <row r="117" spans="1:44" x14ac:dyDescent="0.2">
      <c r="A117" s="48" t="s">
        <v>174</v>
      </c>
      <c r="B117" s="49"/>
      <c r="C117" s="49"/>
      <c r="D117" s="49"/>
      <c r="E117" s="17"/>
      <c r="F117" s="17"/>
      <c r="G117" s="17"/>
      <c r="H117" s="17"/>
      <c r="I117" s="17"/>
      <c r="J117" s="17"/>
      <c r="K117" s="17"/>
      <c r="L117" s="247"/>
      <c r="M117" s="248">
        <f>M12</f>
        <v>644.83863982664366</v>
      </c>
      <c r="N117" s="54"/>
      <c r="O117" s="50">
        <f>O12</f>
        <v>6.119999885559082</v>
      </c>
      <c r="P117" s="50"/>
      <c r="Q117" s="50"/>
      <c r="R117" s="50">
        <f>Q12</f>
        <v>3.2400000095367432</v>
      </c>
      <c r="S117" s="50"/>
      <c r="T117" s="52"/>
      <c r="U117" s="248">
        <f>U12</f>
        <v>737.71107168616754</v>
      </c>
      <c r="V117" s="54"/>
      <c r="W117" s="50">
        <f>W12</f>
        <v>7.1999998092651367</v>
      </c>
      <c r="X117" s="50"/>
      <c r="Y117" s="50"/>
      <c r="Z117" s="50">
        <f>Y12</f>
        <v>3.5999999046325684</v>
      </c>
      <c r="AA117" s="50"/>
      <c r="AB117" s="52"/>
      <c r="AC117" s="248">
        <f>AC12</f>
        <v>560.85454287962716</v>
      </c>
      <c r="AD117" s="54"/>
      <c r="AE117" s="50">
        <f>AE12</f>
        <v>5.4000000953674316</v>
      </c>
      <c r="AF117" s="50"/>
      <c r="AG117" s="50"/>
      <c r="AH117" s="50">
        <f>AG12</f>
        <v>2.880000114440918</v>
      </c>
      <c r="AI117" s="50"/>
      <c r="AJ117" s="52"/>
      <c r="AK117" s="248">
        <f>AK12</f>
        <v>761.66658224075366</v>
      </c>
      <c r="AL117" s="54"/>
      <c r="AM117" s="50">
        <f>AM12</f>
        <v>8.2799997329711914</v>
      </c>
      <c r="AN117" s="50"/>
      <c r="AO117" s="50"/>
      <c r="AP117" s="50">
        <f>AO12</f>
        <v>0.72000002861022949</v>
      </c>
      <c r="AQ117" s="50"/>
      <c r="AR117" s="52"/>
    </row>
    <row r="118" spans="1:44" x14ac:dyDescent="0.2">
      <c r="A118" s="48" t="s">
        <v>498</v>
      </c>
      <c r="B118" s="49"/>
      <c r="C118" s="49"/>
      <c r="D118" s="49"/>
      <c r="E118" s="17"/>
      <c r="F118" s="17"/>
      <c r="G118" s="17"/>
      <c r="H118" s="17"/>
      <c r="I118" s="17"/>
      <c r="J118" s="17"/>
      <c r="K118" s="17"/>
      <c r="L118" s="247"/>
      <c r="M118" s="248" t="s">
        <v>59</v>
      </c>
      <c r="N118" s="54"/>
      <c r="O118" s="50">
        <v>0</v>
      </c>
      <c r="P118" s="50"/>
      <c r="Q118" s="50"/>
      <c r="R118" s="50">
        <v>0</v>
      </c>
      <c r="S118" s="50"/>
      <c r="T118" s="52"/>
      <c r="U118" s="248" t="s">
        <v>59</v>
      </c>
      <c r="V118" s="54"/>
      <c r="W118" s="50">
        <v>0</v>
      </c>
      <c r="X118" s="50"/>
      <c r="Y118" s="50"/>
      <c r="Z118" s="50">
        <v>0</v>
      </c>
      <c r="AA118" s="50"/>
      <c r="AB118" s="52"/>
      <c r="AC118" s="248" t="s">
        <v>59</v>
      </c>
      <c r="AD118" s="54"/>
      <c r="AE118" s="50">
        <v>0</v>
      </c>
      <c r="AF118" s="50"/>
      <c r="AG118" s="50"/>
      <c r="AH118" s="50">
        <v>0</v>
      </c>
      <c r="AI118" s="50"/>
      <c r="AJ118" s="52"/>
      <c r="AK118" s="248" t="s">
        <v>59</v>
      </c>
      <c r="AL118" s="54"/>
      <c r="AM118" s="50">
        <v>0</v>
      </c>
      <c r="AN118" s="50"/>
      <c r="AO118" s="50"/>
      <c r="AP118" s="50">
        <v>0</v>
      </c>
      <c r="AQ118" s="50"/>
      <c r="AR118" s="52"/>
    </row>
    <row r="119" spans="1:44" x14ac:dyDescent="0.2">
      <c r="A119" s="48" t="s">
        <v>499</v>
      </c>
      <c r="B119" s="49"/>
      <c r="C119" s="49"/>
      <c r="D119" s="49"/>
      <c r="E119" s="17"/>
      <c r="F119" s="17"/>
      <c r="G119" s="17"/>
      <c r="H119" s="17"/>
      <c r="I119" s="17"/>
      <c r="J119" s="17"/>
      <c r="K119" s="17"/>
      <c r="L119" s="247"/>
      <c r="M119" s="224">
        <f>IF(OR(M45=0,S12=0),0,ABS(1000*O119/(SQRT(3)*M45*S12)))</f>
        <v>512.07776703519357</v>
      </c>
      <c r="N119" s="220"/>
      <c r="O119" s="221">
        <v>-4.8600001335144043</v>
      </c>
      <c r="P119" s="221"/>
      <c r="Q119" s="221"/>
      <c r="R119" s="39">
        <f>-ABS(O119)*TAN(ACOS(S12))</f>
        <v>-2.5729413028406882</v>
      </c>
      <c r="S119" s="39"/>
      <c r="T119" s="40"/>
      <c r="U119" s="224">
        <f>IF(OR(U45=0,AA12=0),0,ABS(1000*W119/(SQRT(3)*U45*AA12)))</f>
        <v>590.16889643427407</v>
      </c>
      <c r="V119" s="220"/>
      <c r="W119" s="221">
        <v>-5.7600002288818359</v>
      </c>
      <c r="X119" s="221"/>
      <c r="Y119" s="221"/>
      <c r="Z119" s="39">
        <f>-ABS(W119)*TAN(ACOS(AA12))</f>
        <v>-2.880000114440918</v>
      </c>
      <c r="AA119" s="39"/>
      <c r="AB119" s="40"/>
      <c r="AC119" s="224">
        <f>IF(OR(AC45=0,AI12=0),0,ABS(1000*AE119/(SQRT(3)*AC45*AI12)))</f>
        <v>261.73211340712771</v>
      </c>
      <c r="AD119" s="220"/>
      <c r="AE119" s="221">
        <v>-2.5199999809265137</v>
      </c>
      <c r="AF119" s="221"/>
      <c r="AG119" s="221"/>
      <c r="AH119" s="39">
        <f>-ABS(AE119)*TAN(ACOS(AI12))</f>
        <v>-1.3440000194973407</v>
      </c>
      <c r="AI119" s="39"/>
      <c r="AJ119" s="40"/>
      <c r="AK119" s="224">
        <f>IF(OR(AK45=0,AQ12=0),0,ABS(1000*AM119/(SQRT(3)*AK45*AQ12)))</f>
        <v>629.20286313564532</v>
      </c>
      <c r="AL119" s="220"/>
      <c r="AM119" s="221">
        <v>-6.8400001525878906</v>
      </c>
      <c r="AN119" s="221"/>
      <c r="AO119" s="221"/>
      <c r="AP119" s="39">
        <f>-ABS(AM119)*TAN(ACOS(AQ12))</f>
        <v>-0.59478266478036046</v>
      </c>
      <c r="AQ119" s="39"/>
      <c r="AR119" s="40"/>
    </row>
    <row r="120" spans="1:44" x14ac:dyDescent="0.2">
      <c r="A120" s="48" t="s">
        <v>500</v>
      </c>
      <c r="B120" s="49"/>
      <c r="C120" s="49"/>
      <c r="D120" s="49"/>
      <c r="E120" s="17"/>
      <c r="F120" s="17"/>
      <c r="G120" s="17"/>
      <c r="H120" s="17"/>
      <c r="I120" s="17"/>
      <c r="J120" s="17"/>
      <c r="K120" s="17"/>
      <c r="L120" s="247"/>
      <c r="M120" s="224">
        <f>IF(OR(M45=0,S12=0),0,ABS(1000*O120/(SQRT(3)*M45*S12)))</f>
        <v>34.138516964974151</v>
      </c>
      <c r="N120" s="220"/>
      <c r="O120" s="221">
        <v>-0.32400000095367432</v>
      </c>
      <c r="P120" s="221"/>
      <c r="Q120" s="221"/>
      <c r="R120" s="39">
        <f>-ABS(O120)*TAN(ACOS(S12))</f>
        <v>-0.17152941598199242</v>
      </c>
      <c r="S120" s="39"/>
      <c r="T120" s="40"/>
      <c r="U120" s="224">
        <f>IF(OR(U45=0,AA12=0),0,ABS(1000*W120/(SQRT(3)*U45*AA12)))</f>
        <v>40.574109797731033</v>
      </c>
      <c r="V120" s="220"/>
      <c r="W120" s="221">
        <v>-0.39599999785423279</v>
      </c>
      <c r="X120" s="221"/>
      <c r="Y120" s="221"/>
      <c r="Z120" s="39">
        <f>-ABS(W120)*TAN(ACOS(AA12))</f>
        <v>-0.19799999892711639</v>
      </c>
      <c r="AA120" s="39"/>
      <c r="AB120" s="40"/>
      <c r="AC120" s="224">
        <f>IF(OR(AC45=0,AI12=0),0,ABS(1000*AE120/(SQRT(3)*AC45*AI12)))</f>
        <v>29.912240470988081</v>
      </c>
      <c r="AD120" s="220"/>
      <c r="AE120" s="221">
        <v>-0.28799998760223389</v>
      </c>
      <c r="AF120" s="221"/>
      <c r="AG120" s="221"/>
      <c r="AH120" s="39">
        <f>-ABS(AE120)*TAN(ACOS(AI12))</f>
        <v>-0.15359999677869987</v>
      </c>
      <c r="AI120" s="39"/>
      <c r="AJ120" s="40"/>
      <c r="AK120" s="224">
        <f>IF(OR(AK45=0,AQ12=0),0,ABS(1000*AM120/(SQRT(3)*AK45*AQ12)))</f>
        <v>43.050720771661254</v>
      </c>
      <c r="AL120" s="220"/>
      <c r="AM120" s="221">
        <v>-0.46799999475479126</v>
      </c>
      <c r="AN120" s="221"/>
      <c r="AO120" s="221"/>
      <c r="AP120" s="39">
        <f>-ABS(AM120)*TAN(ACOS(AQ12))</f>
        <v>-4.0695654647337043E-2</v>
      </c>
      <c r="AQ120" s="39"/>
      <c r="AR120" s="40"/>
    </row>
    <row r="121" spans="1:44" x14ac:dyDescent="0.2">
      <c r="A121" s="48" t="s">
        <v>501</v>
      </c>
      <c r="B121" s="49"/>
      <c r="C121" s="49"/>
      <c r="D121" s="49"/>
      <c r="E121" s="17">
        <v>47.8</v>
      </c>
      <c r="F121" s="17">
        <v>0.5</v>
      </c>
      <c r="G121" s="17"/>
      <c r="H121" s="17"/>
      <c r="I121" s="17"/>
      <c r="J121" s="17"/>
      <c r="K121" s="17"/>
      <c r="L121" s="247"/>
      <c r="M121" s="224">
        <f>IF(OR(M45=0,S12=0),0,ABS(1000*O121/(SQRT(3)*M45*S12)))</f>
        <v>11.590237144276863</v>
      </c>
      <c r="N121" s="220"/>
      <c r="O121" s="221">
        <v>-0.10999999940395355</v>
      </c>
      <c r="P121" s="221"/>
      <c r="Q121" s="221"/>
      <c r="R121" s="39">
        <f>-ABS(O121)*TAN(ACOS(S12))</f>
        <v>-5.8235295062475809E-2</v>
      </c>
      <c r="S121" s="39"/>
      <c r="T121" s="40"/>
      <c r="U121" s="224">
        <f>IF(OR(U45=0,AA12=0),0,ABS(1000*W121/(SQRT(3)*U45*AA12)))</f>
        <v>11.270586054925285</v>
      </c>
      <c r="V121" s="220"/>
      <c r="W121" s="221">
        <v>-0.10999999940395355</v>
      </c>
      <c r="X121" s="221"/>
      <c r="Y121" s="221"/>
      <c r="Z121" s="39">
        <f>-ABS(W121)*TAN(ACOS(AA12))</f>
        <v>-5.4999999701976776E-2</v>
      </c>
      <c r="AA121" s="39"/>
      <c r="AB121" s="40"/>
      <c r="AC121" s="224">
        <f>IF(OR(AC45=0,AI12=0),0,ABS(1000*AE121/(SQRT(3)*AC45*AI12)))</f>
        <v>11.424814498686745</v>
      </c>
      <c r="AD121" s="220"/>
      <c r="AE121" s="221">
        <v>-0.10999999940395355</v>
      </c>
      <c r="AF121" s="221"/>
      <c r="AG121" s="221"/>
      <c r="AH121" s="39">
        <f>-ABS(AE121)*TAN(ACOS(AI12))</f>
        <v>-5.8666667643888462E-2</v>
      </c>
      <c r="AI121" s="39"/>
      <c r="AJ121" s="40"/>
      <c r="AK121" s="224">
        <f>IF(OR(AK45=0,AQ12=0),0,ABS(1000*AM121/(SQRT(3)*AK45*AQ12)))</f>
        <v>10.118759214310925</v>
      </c>
      <c r="AL121" s="220"/>
      <c r="AM121" s="221">
        <v>-0.10999999940395355</v>
      </c>
      <c r="AN121" s="221"/>
      <c r="AO121" s="221"/>
      <c r="AP121" s="39">
        <f>-ABS(AM121)*TAN(ACOS(AQ12))</f>
        <v>-9.5652180280387591E-3</v>
      </c>
      <c r="AQ121" s="39"/>
      <c r="AR121" s="40"/>
    </row>
    <row r="122" spans="1:44" x14ac:dyDescent="0.2">
      <c r="A122" s="48" t="s">
        <v>502</v>
      </c>
      <c r="B122" s="49"/>
      <c r="C122" s="49"/>
      <c r="D122" s="49"/>
      <c r="E122" s="17"/>
      <c r="F122" s="17"/>
      <c r="G122" s="17"/>
      <c r="H122" s="17"/>
      <c r="I122" s="17"/>
      <c r="J122" s="17"/>
      <c r="K122" s="17"/>
      <c r="L122" s="247"/>
      <c r="M122" s="224">
        <f>IF(OR(M45=0,S12=0),0,ABS(1000*O122/(SQRT(3)*M45*S12)))</f>
        <v>45.518023666680641</v>
      </c>
      <c r="N122" s="220"/>
      <c r="O122" s="221">
        <v>-0.43200001120567322</v>
      </c>
      <c r="P122" s="221"/>
      <c r="Q122" s="221"/>
      <c r="R122" s="39">
        <f>-ABS(O122)*TAN(ACOS(S12))</f>
        <v>-0.22870589323522339</v>
      </c>
      <c r="S122" s="39"/>
      <c r="T122" s="40"/>
      <c r="U122" s="224">
        <f>IF(OR(U45=0,AA12=0),0,ABS(1000*W122/(SQRT(3)*U45*AA12)))</f>
        <v>44.262666621862117</v>
      </c>
      <c r="V122" s="220"/>
      <c r="W122" s="221">
        <v>-0.43200001120567322</v>
      </c>
      <c r="X122" s="221"/>
      <c r="Y122" s="221"/>
      <c r="Z122" s="39">
        <f>-ABS(W122)*TAN(ACOS(AA12))</f>
        <v>-0.21600000560283661</v>
      </c>
      <c r="AA122" s="39"/>
      <c r="AB122" s="40"/>
      <c r="AC122" s="224">
        <f>IF(OR(AC45=0,AI12=0),0,ABS(1000*AE122/(SQRT(3)*AC45*AI12)))</f>
        <v>37.390303684062438</v>
      </c>
      <c r="AD122" s="220"/>
      <c r="AE122" s="221">
        <v>-0.36000001430511475</v>
      </c>
      <c r="AF122" s="221"/>
      <c r="AG122" s="221"/>
      <c r="AH122" s="39">
        <f>-ABS(AE122)*TAN(ACOS(AI12))</f>
        <v>-0.19200001186794713</v>
      </c>
      <c r="AI122" s="39"/>
      <c r="AJ122" s="40"/>
      <c r="AK122" s="224">
        <f>IF(OR(AK45=0,AQ12=0),0,ABS(1000*AM122/(SQRT(3)*AK45*AQ12)))</f>
        <v>49.673911113280681</v>
      </c>
      <c r="AL122" s="220"/>
      <c r="AM122" s="221">
        <v>-0.54000002145767212</v>
      </c>
      <c r="AN122" s="221"/>
      <c r="AO122" s="221"/>
      <c r="AP122" s="39">
        <f>-ABS(AM122)*TAN(ACOS(AQ12))</f>
        <v>-4.6956526985241033E-2</v>
      </c>
      <c r="AQ122" s="39"/>
      <c r="AR122" s="40"/>
    </row>
    <row r="123" spans="1:44" x14ac:dyDescent="0.2">
      <c r="A123" s="48" t="s">
        <v>503</v>
      </c>
      <c r="B123" s="49"/>
      <c r="C123" s="49"/>
      <c r="D123" s="49"/>
      <c r="E123" s="17"/>
      <c r="F123" s="17"/>
      <c r="G123" s="17"/>
      <c r="H123" s="17"/>
      <c r="I123" s="17"/>
      <c r="J123" s="17"/>
      <c r="K123" s="17"/>
      <c r="L123" s="247"/>
      <c r="M123" s="224">
        <f>IF(OR(M45=0,S12=0),0,ABS(1000*O123/(SQRT(3)*M45*S12)))</f>
        <v>7.5863367544225531</v>
      </c>
      <c r="N123" s="220"/>
      <c r="O123" s="221">
        <v>-7.1999996900558472E-2</v>
      </c>
      <c r="P123" s="221"/>
      <c r="Q123" s="221"/>
      <c r="R123" s="39">
        <f>-ABS(O123)*TAN(ACOS(S12))</f>
        <v>-3.8117646242920494E-2</v>
      </c>
      <c r="S123" s="39"/>
      <c r="T123" s="40"/>
      <c r="U123" s="224">
        <f>IF(OR(U45=0,AA12=0),0,ABS(1000*W123/(SQRT(3)*U45*AA12)))</f>
        <v>7.377110594719988</v>
      </c>
      <c r="V123" s="220"/>
      <c r="W123" s="221">
        <v>-7.1999996900558472E-2</v>
      </c>
      <c r="X123" s="221"/>
      <c r="Y123" s="221"/>
      <c r="Z123" s="39">
        <f>-ABS(W123)*TAN(ACOS(AA12))</f>
        <v>-3.5999998450279236E-2</v>
      </c>
      <c r="AA123" s="39"/>
      <c r="AB123" s="40"/>
      <c r="AC123" s="224">
        <f>IF(OR(AC45=0,AI12=0),0,ABS(1000*AE123/(SQRT(3)*AC45*AI12)))</f>
        <v>5.6085454752261823</v>
      </c>
      <c r="AD123" s="220"/>
      <c r="AE123" s="221">
        <v>-5.4000001400709152E-2</v>
      </c>
      <c r="AF123" s="221"/>
      <c r="AG123" s="221"/>
      <c r="AH123" s="39">
        <f>-ABS(AE123)*TAN(ACOS(AI12))</f>
        <v>-2.8800001382827761E-2</v>
      </c>
      <c r="AI123" s="39"/>
      <c r="AJ123" s="40"/>
      <c r="AK123" s="224">
        <f>IF(OR(AK45=0,AQ12=0),0,ABS(1000*AM123/(SQRT(3)*AK45*AQ12)))</f>
        <v>8.2789851855467802</v>
      </c>
      <c r="AL123" s="220"/>
      <c r="AM123" s="221">
        <v>-9.0000003576278687E-2</v>
      </c>
      <c r="AN123" s="221"/>
      <c r="AO123" s="221"/>
      <c r="AP123" s="39">
        <f>-ABS(AM123)*TAN(ACOS(AQ12))</f>
        <v>-7.8260878308735061E-3</v>
      </c>
      <c r="AQ123" s="39"/>
      <c r="AR123" s="40"/>
    </row>
    <row r="124" spans="1:44" x14ac:dyDescent="0.2">
      <c r="A124" s="48" t="s">
        <v>504</v>
      </c>
      <c r="B124" s="49"/>
      <c r="C124" s="49"/>
      <c r="D124" s="49"/>
      <c r="E124" s="17">
        <v>47.8</v>
      </c>
      <c r="F124" s="17">
        <v>0.5</v>
      </c>
      <c r="G124" s="17"/>
      <c r="H124" s="17"/>
      <c r="I124" s="17"/>
      <c r="J124" s="17"/>
      <c r="K124" s="17"/>
      <c r="L124" s="247"/>
      <c r="M124" s="224">
        <f>IF(OR(M45=0,S12=0),0,ABS(1000*O124/(SQRT(3)*M45*S12)))</f>
        <v>26.341448197908566</v>
      </c>
      <c r="N124" s="220"/>
      <c r="O124" s="221">
        <v>-0.25</v>
      </c>
      <c r="P124" s="221"/>
      <c r="Q124" s="221"/>
      <c r="R124" s="39">
        <f>-ABS(O124)*TAN(ACOS(S12))</f>
        <v>-0.13235294404097686</v>
      </c>
      <c r="S124" s="39"/>
      <c r="T124" s="40"/>
      <c r="U124" s="224">
        <f>IF(OR(U45=0,AA12=0),0,ABS(1000*W124/(SQRT(3)*U45*AA12)))</f>
        <v>24.590369157990324</v>
      </c>
      <c r="V124" s="220"/>
      <c r="W124" s="221">
        <v>-0.23999999463558197</v>
      </c>
      <c r="X124" s="221"/>
      <c r="Y124" s="221"/>
      <c r="Z124" s="39">
        <f>-ABS(W124)*TAN(ACOS(AA12))</f>
        <v>-0.11999999731779099</v>
      </c>
      <c r="AA124" s="39"/>
      <c r="AB124" s="40"/>
      <c r="AC124" s="224">
        <f>IF(OR(AC45=0,AI12=0),0,ABS(1000*AE124/(SQRT(3)*AC45*AI12)))</f>
        <v>22.84962899737349</v>
      </c>
      <c r="AD124" s="220"/>
      <c r="AE124" s="221">
        <v>-0.2199999988079071</v>
      </c>
      <c r="AF124" s="221"/>
      <c r="AG124" s="221"/>
      <c r="AH124" s="39">
        <f>-ABS(AE124)*TAN(ACOS(AI12))</f>
        <v>-0.11733333528777692</v>
      </c>
      <c r="AI124" s="39"/>
      <c r="AJ124" s="40"/>
      <c r="AK124" s="224">
        <f>IF(OR(AK45=0,AQ12=0),0,ABS(1000*AM124/(SQRT(3)*AK45*AQ12)))</f>
        <v>13.798308642577966</v>
      </c>
      <c r="AL124" s="220"/>
      <c r="AM124" s="221">
        <v>-0.15000000596046448</v>
      </c>
      <c r="AN124" s="221"/>
      <c r="AO124" s="221"/>
      <c r="AP124" s="39">
        <f>-ABS(AM124)*TAN(ACOS(AQ12))</f>
        <v>-1.304347971812251E-2</v>
      </c>
      <c r="AQ124" s="39"/>
      <c r="AR124" s="40"/>
    </row>
    <row r="125" spans="1:44" ht="13.5" thickBot="1" x14ac:dyDescent="0.25">
      <c r="A125" s="250" t="s">
        <v>182</v>
      </c>
      <c r="B125" s="42"/>
      <c r="C125" s="42"/>
      <c r="D125" s="42"/>
      <c r="E125" s="43"/>
      <c r="F125" s="43"/>
      <c r="G125" s="43"/>
      <c r="H125" s="43"/>
      <c r="I125" s="43"/>
      <c r="J125" s="43"/>
      <c r="K125" s="43"/>
      <c r="L125" s="44"/>
      <c r="M125" s="33"/>
      <c r="N125" s="34"/>
      <c r="O125" s="31">
        <f>SUM(O117:Q124)</f>
        <v>7.1999743580818176E-2</v>
      </c>
      <c r="P125" s="31"/>
      <c r="Q125" s="31"/>
      <c r="R125" s="31">
        <f>SUM(R117:T124)</f>
        <v>3.8117512132465919E-2</v>
      </c>
      <c r="S125" s="31"/>
      <c r="T125" s="32"/>
      <c r="U125" s="33"/>
      <c r="V125" s="34"/>
      <c r="W125" s="31">
        <f>SUM(W117:Y124)</f>
        <v>0.18999958038330078</v>
      </c>
      <c r="X125" s="31"/>
      <c r="Y125" s="31"/>
      <c r="Z125" s="31">
        <f>SUM(Z117:AB124)</f>
        <v>9.4999790191650391E-2</v>
      </c>
      <c r="AA125" s="31"/>
      <c r="AB125" s="32"/>
      <c r="AC125" s="33"/>
      <c r="AD125" s="34"/>
      <c r="AE125" s="31">
        <f>SUM(AE117:AG124)</f>
        <v>1.8480001129209995</v>
      </c>
      <c r="AF125" s="31"/>
      <c r="AG125" s="31"/>
      <c r="AH125" s="31">
        <f>SUM(AH117:AJ124)</f>
        <v>0.98560008198243698</v>
      </c>
      <c r="AI125" s="31"/>
      <c r="AJ125" s="32"/>
      <c r="AK125" s="33"/>
      <c r="AL125" s="34"/>
      <c r="AM125" s="31">
        <f>SUM(AM117:AO124)</f>
        <v>8.1999555230140686E-2</v>
      </c>
      <c r="AN125" s="31"/>
      <c r="AO125" s="31"/>
      <c r="AP125" s="31">
        <f>SUM(AP117:AR124)</f>
        <v>7.1303966202561908E-3</v>
      </c>
      <c r="AQ125" s="31"/>
      <c r="AR125" s="32"/>
    </row>
    <row r="126" spans="1:44" ht="13.5" thickBot="1" x14ac:dyDescent="0.25">
      <c r="A126" s="251" t="s">
        <v>78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8"/>
      <c r="M126" s="29"/>
      <c r="N126" s="30"/>
      <c r="O126" s="19">
        <f>SUM(O91:Q97)+SUM(O100:Q106)+SUM(O109:Q114)+SUM(O117:Q124)</f>
        <v>-3.1999960541725159E-2</v>
      </c>
      <c r="P126" s="19"/>
      <c r="Q126" s="19"/>
      <c r="R126" s="19">
        <f>SUM(R91:T97)+SUM(R100:T106)+SUM(R109:T114)+SUM(R117:T124)</f>
        <v>2.3512409690904457E-2</v>
      </c>
      <c r="S126" s="19"/>
      <c r="T126" s="28"/>
      <c r="U126" s="29"/>
      <c r="V126" s="30"/>
      <c r="W126" s="19">
        <f>SUM(W91:Y97)+SUM(W100:Y106)+SUM(W109:Y114)+SUM(W117:Y124)</f>
        <v>1.0539994090795517</v>
      </c>
      <c r="X126" s="19"/>
      <c r="Y126" s="19"/>
      <c r="Z126" s="19">
        <f>SUM(Z91:AB97)+SUM(Z100:AB106)+SUM(Z109:AB114)+SUM(Z117:AB124)</f>
        <v>-0.38500027710741513</v>
      </c>
      <c r="AA126" s="19"/>
      <c r="AB126" s="28"/>
      <c r="AC126" s="29"/>
      <c r="AD126" s="30"/>
      <c r="AE126" s="19">
        <f>SUM(AE91:AG97)+SUM(AE100:AG106)+SUM(AE109:AG114)+SUM(AE117:AG124)</f>
        <v>0.49200040474534035</v>
      </c>
      <c r="AF126" s="19"/>
      <c r="AG126" s="19"/>
      <c r="AH126" s="19">
        <f>SUM(AH91:AJ97)+SUM(AH100:AJ106)+SUM(AH109:AJ114)+SUM(AH117:AJ124)</f>
        <v>0.21967163916525945</v>
      </c>
      <c r="AI126" s="19"/>
      <c r="AJ126" s="28"/>
      <c r="AK126" s="29"/>
      <c r="AL126" s="30"/>
      <c r="AM126" s="19">
        <f>SUM(AM91:AO97)+SUM(AM100:AO106)+SUM(AM109:AO114)+SUM(AM117:AO124)</f>
        <v>1.9799993336200714</v>
      </c>
      <c r="AN126" s="19"/>
      <c r="AO126" s="19"/>
      <c r="AP126" s="19">
        <f>SUM(AP91:AR97)+SUM(AP100:AR106)+SUM(AP109:AR114)+SUM(AP117:AR124)</f>
        <v>0.95201031188271035</v>
      </c>
      <c r="AQ126" s="19"/>
      <c r="AR126" s="28"/>
    </row>
    <row r="127" spans="1:44" ht="13.5" thickBo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</row>
    <row r="128" spans="1:44" ht="13.5" thickBot="1" x14ac:dyDescent="0.25">
      <c r="A128" s="22" t="s">
        <v>79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4"/>
      <c r="M128" s="25" t="s">
        <v>505</v>
      </c>
      <c r="N128" s="26"/>
      <c r="O128" s="26"/>
      <c r="P128" s="26"/>
      <c r="Q128" s="26"/>
      <c r="R128" s="26"/>
      <c r="S128" s="26"/>
      <c r="T128" s="27"/>
      <c r="U128" s="25" t="s">
        <v>506</v>
      </c>
      <c r="V128" s="26"/>
      <c r="W128" s="26"/>
      <c r="X128" s="26"/>
      <c r="Y128" s="26"/>
      <c r="Z128" s="26"/>
      <c r="AA128" s="26"/>
      <c r="AB128" s="27"/>
      <c r="AC128" s="25" t="s">
        <v>506</v>
      </c>
      <c r="AD128" s="26"/>
      <c r="AE128" s="26"/>
      <c r="AF128" s="26"/>
      <c r="AG128" s="26"/>
      <c r="AH128" s="26"/>
      <c r="AI128" s="26"/>
      <c r="AJ128" s="27"/>
      <c r="AK128" s="25" t="s">
        <v>507</v>
      </c>
      <c r="AL128" s="26"/>
      <c r="AM128" s="26"/>
      <c r="AN128" s="26"/>
      <c r="AO128" s="26"/>
      <c r="AP128" s="26"/>
      <c r="AQ128" s="26"/>
      <c r="AR128" s="27"/>
    </row>
    <row r="131" spans="4:29" x14ac:dyDescent="0.2">
      <c r="G131" s="2" t="s">
        <v>119</v>
      </c>
    </row>
    <row r="132" spans="4:29" x14ac:dyDescent="0.2">
      <c r="G132" s="2" t="s">
        <v>120</v>
      </c>
      <c r="AC132" s="2" t="s">
        <v>121</v>
      </c>
    </row>
    <row r="135" spans="4:29" x14ac:dyDescent="0.2">
      <c r="G135" s="2" t="s">
        <v>122</v>
      </c>
      <c r="AC135" s="2" t="s">
        <v>123</v>
      </c>
    </row>
    <row r="138" spans="4:29" x14ac:dyDescent="0.2">
      <c r="D138" s="2" t="s">
        <v>124</v>
      </c>
    </row>
    <row r="139" spans="4:29" x14ac:dyDescent="0.2">
      <c r="D139" s="2" t="s">
        <v>125</v>
      </c>
    </row>
    <row r="140" spans="4:29" x14ac:dyDescent="0.2">
      <c r="D140" s="2" t="s">
        <v>126</v>
      </c>
    </row>
  </sheetData>
  <mergeCells count="1503">
    <mergeCell ref="AH126:AJ126"/>
    <mergeCell ref="AK126:AL126"/>
    <mergeCell ref="AM126:AO126"/>
    <mergeCell ref="AP126:AR126"/>
    <mergeCell ref="A127:AR127"/>
    <mergeCell ref="A128:L128"/>
    <mergeCell ref="M128:T128"/>
    <mergeCell ref="U128:AB128"/>
    <mergeCell ref="AC128:AJ128"/>
    <mergeCell ref="AK128:AR128"/>
    <mergeCell ref="AP125:AR125"/>
    <mergeCell ref="A126:L126"/>
    <mergeCell ref="M126:N126"/>
    <mergeCell ref="O126:Q126"/>
    <mergeCell ref="R126:T126"/>
    <mergeCell ref="U126:V126"/>
    <mergeCell ref="W126:Y126"/>
    <mergeCell ref="Z126:AB126"/>
    <mergeCell ref="AC126:AD126"/>
    <mergeCell ref="AE126:AG126"/>
    <mergeCell ref="Z125:AB125"/>
    <mergeCell ref="AC125:AD125"/>
    <mergeCell ref="AE125:AG125"/>
    <mergeCell ref="AH125:AJ125"/>
    <mergeCell ref="AK125:AL125"/>
    <mergeCell ref="AM125:AO125"/>
    <mergeCell ref="AH124:AJ124"/>
    <mergeCell ref="AK124:AL124"/>
    <mergeCell ref="AM124:AO124"/>
    <mergeCell ref="AP124:AR124"/>
    <mergeCell ref="A125:L125"/>
    <mergeCell ref="M125:N125"/>
    <mergeCell ref="O125:Q125"/>
    <mergeCell ref="R125:T125"/>
    <mergeCell ref="U125:V125"/>
    <mergeCell ref="W125:Y125"/>
    <mergeCell ref="AP123:AR123"/>
    <mergeCell ref="A124:D124"/>
    <mergeCell ref="M124:N124"/>
    <mergeCell ref="O124:Q124"/>
    <mergeCell ref="R124:T124"/>
    <mergeCell ref="U124:V124"/>
    <mergeCell ref="W124:Y124"/>
    <mergeCell ref="Z124:AB124"/>
    <mergeCell ref="AC124:AD124"/>
    <mergeCell ref="AE124:AG124"/>
    <mergeCell ref="Z123:AB123"/>
    <mergeCell ref="AC123:AD123"/>
    <mergeCell ref="AE123:AG123"/>
    <mergeCell ref="AH123:AJ123"/>
    <mergeCell ref="AK123:AL123"/>
    <mergeCell ref="AM123:AO123"/>
    <mergeCell ref="AH122:AJ122"/>
    <mergeCell ref="AK122:AL122"/>
    <mergeCell ref="AM122:AO122"/>
    <mergeCell ref="AP122:AR122"/>
    <mergeCell ref="A123:D123"/>
    <mergeCell ref="M123:N123"/>
    <mergeCell ref="O123:Q123"/>
    <mergeCell ref="R123:T123"/>
    <mergeCell ref="U123:V123"/>
    <mergeCell ref="W123:Y123"/>
    <mergeCell ref="AP121:AR121"/>
    <mergeCell ref="A122:D122"/>
    <mergeCell ref="M122:N122"/>
    <mergeCell ref="O122:Q122"/>
    <mergeCell ref="R122:T122"/>
    <mergeCell ref="U122:V122"/>
    <mergeCell ref="W122:Y122"/>
    <mergeCell ref="Z122:AB122"/>
    <mergeCell ref="AC122:AD122"/>
    <mergeCell ref="AE122:AG122"/>
    <mergeCell ref="Z121:AB121"/>
    <mergeCell ref="AC121:AD121"/>
    <mergeCell ref="AE121:AG121"/>
    <mergeCell ref="AH121:AJ121"/>
    <mergeCell ref="AK121:AL121"/>
    <mergeCell ref="AM121:AO121"/>
    <mergeCell ref="AH120:AJ120"/>
    <mergeCell ref="AK120:AL120"/>
    <mergeCell ref="AM120:AO120"/>
    <mergeCell ref="AP120:AR120"/>
    <mergeCell ref="A121:D121"/>
    <mergeCell ref="M121:N121"/>
    <mergeCell ref="O121:Q121"/>
    <mergeCell ref="R121:T121"/>
    <mergeCell ref="U121:V121"/>
    <mergeCell ref="W121:Y121"/>
    <mergeCell ref="AP119:AR119"/>
    <mergeCell ref="A120:D120"/>
    <mergeCell ref="M120:N120"/>
    <mergeCell ref="O120:Q120"/>
    <mergeCell ref="R120:T120"/>
    <mergeCell ref="U120:V120"/>
    <mergeCell ref="W120:Y120"/>
    <mergeCell ref="Z120:AB120"/>
    <mergeCell ref="AC120:AD120"/>
    <mergeCell ref="AE120:AG120"/>
    <mergeCell ref="Z119:AB119"/>
    <mergeCell ref="AC119:AD119"/>
    <mergeCell ref="AE119:AG119"/>
    <mergeCell ref="AH119:AJ119"/>
    <mergeCell ref="AK119:AL119"/>
    <mergeCell ref="AM119:AO119"/>
    <mergeCell ref="AH118:AJ118"/>
    <mergeCell ref="AK118:AL118"/>
    <mergeCell ref="AM118:AO118"/>
    <mergeCell ref="AP118:AR118"/>
    <mergeCell ref="A119:D119"/>
    <mergeCell ref="M119:N119"/>
    <mergeCell ref="O119:Q119"/>
    <mergeCell ref="R119:T119"/>
    <mergeCell ref="U119:V119"/>
    <mergeCell ref="W119:Y119"/>
    <mergeCell ref="AP117:AR117"/>
    <mergeCell ref="A118:D118"/>
    <mergeCell ref="M118:N118"/>
    <mergeCell ref="O118:Q118"/>
    <mergeCell ref="R118:T118"/>
    <mergeCell ref="U118:V118"/>
    <mergeCell ref="W118:Y118"/>
    <mergeCell ref="Z118:AB118"/>
    <mergeCell ref="AC118:AD118"/>
    <mergeCell ref="AE118:AG118"/>
    <mergeCell ref="Z117:AB117"/>
    <mergeCell ref="AC117:AD117"/>
    <mergeCell ref="AE117:AG117"/>
    <mergeCell ref="AH117:AJ117"/>
    <mergeCell ref="AK117:AL117"/>
    <mergeCell ref="AM117:AO117"/>
    <mergeCell ref="A117:D117"/>
    <mergeCell ref="M117:N117"/>
    <mergeCell ref="O117:Q117"/>
    <mergeCell ref="R117:T117"/>
    <mergeCell ref="U117:V117"/>
    <mergeCell ref="W117:Y117"/>
    <mergeCell ref="AH115:AJ115"/>
    <mergeCell ref="AK115:AL115"/>
    <mergeCell ref="AM115:AO115"/>
    <mergeCell ref="AP115:AR115"/>
    <mergeCell ref="A116:D116"/>
    <mergeCell ref="E116:AR116"/>
    <mergeCell ref="AP114:AR114"/>
    <mergeCell ref="A115:L115"/>
    <mergeCell ref="M115:N115"/>
    <mergeCell ref="O115:Q115"/>
    <mergeCell ref="R115:T115"/>
    <mergeCell ref="U115:V115"/>
    <mergeCell ref="W115:Y115"/>
    <mergeCell ref="Z115:AB115"/>
    <mergeCell ref="AC115:AD115"/>
    <mergeCell ref="AE115:AG115"/>
    <mergeCell ref="Z114:AB114"/>
    <mergeCell ref="AC114:AD114"/>
    <mergeCell ref="AE114:AG114"/>
    <mergeCell ref="AH114:AJ114"/>
    <mergeCell ref="AK114:AL114"/>
    <mergeCell ref="AM114:AO114"/>
    <mergeCell ref="AH113:AJ113"/>
    <mergeCell ref="AK113:AL113"/>
    <mergeCell ref="AM113:AO113"/>
    <mergeCell ref="AP113:AR113"/>
    <mergeCell ref="A114:D114"/>
    <mergeCell ref="M114:N114"/>
    <mergeCell ref="O114:Q114"/>
    <mergeCell ref="R114:T114"/>
    <mergeCell ref="U114:V114"/>
    <mergeCell ref="W114:Y114"/>
    <mergeCell ref="AP112:AR112"/>
    <mergeCell ref="A113:D113"/>
    <mergeCell ref="M113:N113"/>
    <mergeCell ref="O113:Q113"/>
    <mergeCell ref="R113:T113"/>
    <mergeCell ref="U113:V113"/>
    <mergeCell ref="W113:Y113"/>
    <mergeCell ref="Z113:AB113"/>
    <mergeCell ref="AC113:AD113"/>
    <mergeCell ref="AE113:AG113"/>
    <mergeCell ref="Z112:AB112"/>
    <mergeCell ref="AC112:AD112"/>
    <mergeCell ref="AE112:AG112"/>
    <mergeCell ref="AH112:AJ112"/>
    <mergeCell ref="AK112:AL112"/>
    <mergeCell ref="AM112:AO112"/>
    <mergeCell ref="AH111:AJ111"/>
    <mergeCell ref="AK111:AL111"/>
    <mergeCell ref="AM111:AO111"/>
    <mergeCell ref="AP111:AR111"/>
    <mergeCell ref="A112:D112"/>
    <mergeCell ref="M112:N112"/>
    <mergeCell ref="O112:Q112"/>
    <mergeCell ref="R112:T112"/>
    <mergeCell ref="U112:V112"/>
    <mergeCell ref="W112:Y112"/>
    <mergeCell ref="AP110:AR110"/>
    <mergeCell ref="A111:D111"/>
    <mergeCell ref="M111:N111"/>
    <mergeCell ref="O111:Q111"/>
    <mergeCell ref="R111:T111"/>
    <mergeCell ref="U111:V111"/>
    <mergeCell ref="W111:Y111"/>
    <mergeCell ref="Z111:AB111"/>
    <mergeCell ref="AC111:AD111"/>
    <mergeCell ref="AE111:AG111"/>
    <mergeCell ref="Z110:AB110"/>
    <mergeCell ref="AC110:AD110"/>
    <mergeCell ref="AE110:AG110"/>
    <mergeCell ref="AH110:AJ110"/>
    <mergeCell ref="AK110:AL110"/>
    <mergeCell ref="AM110:AO110"/>
    <mergeCell ref="A110:D110"/>
    <mergeCell ref="M110:N110"/>
    <mergeCell ref="O110:Q110"/>
    <mergeCell ref="R110:T110"/>
    <mergeCell ref="U110:V110"/>
    <mergeCell ref="W110:Y110"/>
    <mergeCell ref="AC109:AD109"/>
    <mergeCell ref="AE109:AG109"/>
    <mergeCell ref="AH109:AJ109"/>
    <mergeCell ref="AK109:AL109"/>
    <mergeCell ref="AM109:AO109"/>
    <mergeCell ref="AP109:AR109"/>
    <mergeCell ref="AP107:AR107"/>
    <mergeCell ref="A108:D108"/>
    <mergeCell ref="E108:AR108"/>
    <mergeCell ref="A109:D109"/>
    <mergeCell ref="M109:N109"/>
    <mergeCell ref="O109:Q109"/>
    <mergeCell ref="R109:T109"/>
    <mergeCell ref="U109:V109"/>
    <mergeCell ref="W109:Y109"/>
    <mergeCell ref="Z109:AB109"/>
    <mergeCell ref="Z107:AB107"/>
    <mergeCell ref="AC107:AD107"/>
    <mergeCell ref="AE107:AG107"/>
    <mergeCell ref="AH107:AJ107"/>
    <mergeCell ref="AK107:AL107"/>
    <mergeCell ref="AM107:AO107"/>
    <mergeCell ref="AH106:AJ106"/>
    <mergeCell ref="AK106:AL106"/>
    <mergeCell ref="AM106:AO106"/>
    <mergeCell ref="AP106:AR106"/>
    <mergeCell ref="A107:L107"/>
    <mergeCell ref="M107:N107"/>
    <mergeCell ref="O107:Q107"/>
    <mergeCell ref="R107:T107"/>
    <mergeCell ref="U107:V107"/>
    <mergeCell ref="W107:Y107"/>
    <mergeCell ref="AP105:AR105"/>
    <mergeCell ref="A106:D106"/>
    <mergeCell ref="M106:N106"/>
    <mergeCell ref="O106:Q106"/>
    <mergeCell ref="R106:T106"/>
    <mergeCell ref="U106:V106"/>
    <mergeCell ref="W106:Y106"/>
    <mergeCell ref="Z106:AB106"/>
    <mergeCell ref="AC106:AD106"/>
    <mergeCell ref="AE106:AG106"/>
    <mergeCell ref="Z105:AB105"/>
    <mergeCell ref="AC105:AD105"/>
    <mergeCell ref="AE105:AG105"/>
    <mergeCell ref="AH105:AJ105"/>
    <mergeCell ref="AK105:AL105"/>
    <mergeCell ref="AM105:AO105"/>
    <mergeCell ref="AH104:AJ104"/>
    <mergeCell ref="AK104:AL104"/>
    <mergeCell ref="AM104:AO104"/>
    <mergeCell ref="AP104:AR104"/>
    <mergeCell ref="A105:D105"/>
    <mergeCell ref="M105:N105"/>
    <mergeCell ref="O105:Q105"/>
    <mergeCell ref="R105:T105"/>
    <mergeCell ref="U105:V105"/>
    <mergeCell ref="W105:Y105"/>
    <mergeCell ref="AP103:AR103"/>
    <mergeCell ref="A104:D104"/>
    <mergeCell ref="M104:N104"/>
    <mergeCell ref="O104:Q104"/>
    <mergeCell ref="R104:T104"/>
    <mergeCell ref="U104:V104"/>
    <mergeCell ref="W104:Y104"/>
    <mergeCell ref="Z104:AB104"/>
    <mergeCell ref="AC104:AD104"/>
    <mergeCell ref="AE104:AG104"/>
    <mergeCell ref="Z103:AB103"/>
    <mergeCell ref="AC103:AD103"/>
    <mergeCell ref="AE103:AG103"/>
    <mergeCell ref="AH103:AJ103"/>
    <mergeCell ref="AK103:AL103"/>
    <mergeCell ref="AM103:AO103"/>
    <mergeCell ref="AH102:AJ102"/>
    <mergeCell ref="AK102:AL102"/>
    <mergeCell ref="AM102:AO102"/>
    <mergeCell ref="AP102:AR102"/>
    <mergeCell ref="A103:D103"/>
    <mergeCell ref="M103:N103"/>
    <mergeCell ref="O103:Q103"/>
    <mergeCell ref="R103:T103"/>
    <mergeCell ref="U103:V103"/>
    <mergeCell ref="W103:Y103"/>
    <mergeCell ref="AP101:AR101"/>
    <mergeCell ref="A102:D102"/>
    <mergeCell ref="M102:N102"/>
    <mergeCell ref="O102:Q102"/>
    <mergeCell ref="R102:T102"/>
    <mergeCell ref="U102:V102"/>
    <mergeCell ref="W102:Y102"/>
    <mergeCell ref="Z102:AB102"/>
    <mergeCell ref="AC102:AD102"/>
    <mergeCell ref="AE102:AG102"/>
    <mergeCell ref="Z101:AB101"/>
    <mergeCell ref="AC101:AD101"/>
    <mergeCell ref="AE101:AG101"/>
    <mergeCell ref="AH101:AJ101"/>
    <mergeCell ref="AK101:AL101"/>
    <mergeCell ref="AM101:AO101"/>
    <mergeCell ref="A101:D101"/>
    <mergeCell ref="M101:N101"/>
    <mergeCell ref="O101:Q101"/>
    <mergeCell ref="R101:T101"/>
    <mergeCell ref="U101:V101"/>
    <mergeCell ref="W101:Y101"/>
    <mergeCell ref="AC100:AD100"/>
    <mergeCell ref="AE100:AG100"/>
    <mergeCell ref="AH100:AJ100"/>
    <mergeCell ref="AK100:AL100"/>
    <mergeCell ref="AM100:AO100"/>
    <mergeCell ref="AP100:AR100"/>
    <mergeCell ref="AP98:AR98"/>
    <mergeCell ref="A99:D99"/>
    <mergeCell ref="E99:AR99"/>
    <mergeCell ref="A100:D100"/>
    <mergeCell ref="M100:N100"/>
    <mergeCell ref="O100:Q100"/>
    <mergeCell ref="R100:T100"/>
    <mergeCell ref="U100:V100"/>
    <mergeCell ref="W100:Y100"/>
    <mergeCell ref="Z100:AB100"/>
    <mergeCell ref="Z98:AB98"/>
    <mergeCell ref="AC98:AD98"/>
    <mergeCell ref="AE98:AG98"/>
    <mergeCell ref="AH98:AJ98"/>
    <mergeCell ref="AK98:AL98"/>
    <mergeCell ref="AM98:AO98"/>
    <mergeCell ref="AH97:AJ97"/>
    <mergeCell ref="AK97:AL97"/>
    <mergeCell ref="AM97:AO97"/>
    <mergeCell ref="AP97:AR97"/>
    <mergeCell ref="A98:L98"/>
    <mergeCell ref="M98:N98"/>
    <mergeCell ref="O98:Q98"/>
    <mergeCell ref="R98:T98"/>
    <mergeCell ref="U98:V98"/>
    <mergeCell ref="W98:Y98"/>
    <mergeCell ref="AP96:AR96"/>
    <mergeCell ref="A97:D97"/>
    <mergeCell ref="M97:N97"/>
    <mergeCell ref="O97:Q97"/>
    <mergeCell ref="R97:T97"/>
    <mergeCell ref="U97:V97"/>
    <mergeCell ref="W97:Y97"/>
    <mergeCell ref="Z97:AB97"/>
    <mergeCell ref="AC97:AD97"/>
    <mergeCell ref="AE97:AG97"/>
    <mergeCell ref="Z96:AB96"/>
    <mergeCell ref="AC96:AD96"/>
    <mergeCell ref="AE96:AG96"/>
    <mergeCell ref="AH96:AJ96"/>
    <mergeCell ref="AK96:AL96"/>
    <mergeCell ref="AM96:AO96"/>
    <mergeCell ref="AH95:AJ95"/>
    <mergeCell ref="AK95:AL95"/>
    <mergeCell ref="AM95:AO95"/>
    <mergeCell ref="AP95:AR95"/>
    <mergeCell ref="A96:D96"/>
    <mergeCell ref="M96:N96"/>
    <mergeCell ref="O96:Q96"/>
    <mergeCell ref="R96:T96"/>
    <mergeCell ref="U96:V96"/>
    <mergeCell ref="W96:Y96"/>
    <mergeCell ref="AP94:AR94"/>
    <mergeCell ref="A95:D95"/>
    <mergeCell ref="M95:N95"/>
    <mergeCell ref="O95:Q95"/>
    <mergeCell ref="R95:T95"/>
    <mergeCell ref="U95:V95"/>
    <mergeCell ref="W95:Y95"/>
    <mergeCell ref="Z95:AB95"/>
    <mergeCell ref="AC95:AD95"/>
    <mergeCell ref="AE95:AG95"/>
    <mergeCell ref="Z94:AB94"/>
    <mergeCell ref="AC94:AD94"/>
    <mergeCell ref="AE94:AG94"/>
    <mergeCell ref="AH94:AJ94"/>
    <mergeCell ref="AK94:AL94"/>
    <mergeCell ref="AM94:AO94"/>
    <mergeCell ref="AH93:AJ93"/>
    <mergeCell ref="AK93:AL93"/>
    <mergeCell ref="AM93:AO93"/>
    <mergeCell ref="AP93:AR93"/>
    <mergeCell ref="A94:D94"/>
    <mergeCell ref="M94:N94"/>
    <mergeCell ref="O94:Q94"/>
    <mergeCell ref="R94:T94"/>
    <mergeCell ref="U94:V94"/>
    <mergeCell ref="W94:Y94"/>
    <mergeCell ref="AP92:AR92"/>
    <mergeCell ref="A93:D93"/>
    <mergeCell ref="M93:N93"/>
    <mergeCell ref="O93:Q93"/>
    <mergeCell ref="R93:T93"/>
    <mergeCell ref="U93:V93"/>
    <mergeCell ref="W93:Y93"/>
    <mergeCell ref="Z93:AB93"/>
    <mergeCell ref="AC93:AD93"/>
    <mergeCell ref="AE93:AG93"/>
    <mergeCell ref="Z92:AB92"/>
    <mergeCell ref="AC92:AD92"/>
    <mergeCell ref="AE92:AG92"/>
    <mergeCell ref="AH92:AJ92"/>
    <mergeCell ref="AK92:AL92"/>
    <mergeCell ref="AM92:AO92"/>
    <mergeCell ref="A92:D92"/>
    <mergeCell ref="M92:N92"/>
    <mergeCell ref="O92:Q92"/>
    <mergeCell ref="R92:T92"/>
    <mergeCell ref="U92:V92"/>
    <mergeCell ref="W92:Y92"/>
    <mergeCell ref="AC91:AD91"/>
    <mergeCell ref="AE91:AG91"/>
    <mergeCell ref="AH91:AJ91"/>
    <mergeCell ref="AK91:AL91"/>
    <mergeCell ref="AM91:AO91"/>
    <mergeCell ref="AP91:AR91"/>
    <mergeCell ref="AP89:AR89"/>
    <mergeCell ref="A90:D90"/>
    <mergeCell ref="E90:AR90"/>
    <mergeCell ref="A91:D91"/>
    <mergeCell ref="M91:N91"/>
    <mergeCell ref="O91:Q91"/>
    <mergeCell ref="R91:T91"/>
    <mergeCell ref="U91:V91"/>
    <mergeCell ref="W91:Y91"/>
    <mergeCell ref="Z91:AB91"/>
    <mergeCell ref="Z89:AB89"/>
    <mergeCell ref="AC89:AD89"/>
    <mergeCell ref="AE89:AG89"/>
    <mergeCell ref="AH89:AJ89"/>
    <mergeCell ref="AK89:AL89"/>
    <mergeCell ref="AM89:AO89"/>
    <mergeCell ref="AH88:AJ88"/>
    <mergeCell ref="AK88:AL88"/>
    <mergeCell ref="AM88:AO88"/>
    <mergeCell ref="AP88:AR88"/>
    <mergeCell ref="A89:L89"/>
    <mergeCell ref="M89:N89"/>
    <mergeCell ref="O89:Q89"/>
    <mergeCell ref="R89:T89"/>
    <mergeCell ref="U89:V89"/>
    <mergeCell ref="W89:Y89"/>
    <mergeCell ref="AP87:AR87"/>
    <mergeCell ref="A88:L88"/>
    <mergeCell ref="M88:N88"/>
    <mergeCell ref="O88:Q88"/>
    <mergeCell ref="R88:T88"/>
    <mergeCell ref="U88:V88"/>
    <mergeCell ref="W88:Y88"/>
    <mergeCell ref="Z88:AB88"/>
    <mergeCell ref="AC88:AD88"/>
    <mergeCell ref="AE88:AG88"/>
    <mergeCell ref="Z87:AB87"/>
    <mergeCell ref="AC87:AD87"/>
    <mergeCell ref="AE87:AG87"/>
    <mergeCell ref="AH87:AJ87"/>
    <mergeCell ref="AK87:AL87"/>
    <mergeCell ref="AM87:AO87"/>
    <mergeCell ref="AH86:AJ86"/>
    <mergeCell ref="AK86:AL86"/>
    <mergeCell ref="AM86:AO86"/>
    <mergeCell ref="AP86:AR86"/>
    <mergeCell ref="A87:D87"/>
    <mergeCell ref="M87:N87"/>
    <mergeCell ref="O87:Q87"/>
    <mergeCell ref="R87:T87"/>
    <mergeCell ref="U87:V87"/>
    <mergeCell ref="W87:Y87"/>
    <mergeCell ref="AP85:AR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Z85:AB85"/>
    <mergeCell ref="AC85:AD85"/>
    <mergeCell ref="AE85:AG85"/>
    <mergeCell ref="AH85:AJ85"/>
    <mergeCell ref="AK85:AL85"/>
    <mergeCell ref="AM85:AO85"/>
    <mergeCell ref="A85:D85"/>
    <mergeCell ref="M85:N85"/>
    <mergeCell ref="O85:Q85"/>
    <mergeCell ref="R85:T85"/>
    <mergeCell ref="U85:V85"/>
    <mergeCell ref="W85:Y85"/>
    <mergeCell ref="AC84:AD84"/>
    <mergeCell ref="AE84:AG84"/>
    <mergeCell ref="AH84:AJ84"/>
    <mergeCell ref="AK84:AL84"/>
    <mergeCell ref="AM84:AO84"/>
    <mergeCell ref="AP84:AR84"/>
    <mergeCell ref="AP82:AR82"/>
    <mergeCell ref="A83:D83"/>
    <mergeCell ref="E83:AR83"/>
    <mergeCell ref="A84:D84"/>
    <mergeCell ref="M84:N84"/>
    <mergeCell ref="O84:Q84"/>
    <mergeCell ref="R84:T84"/>
    <mergeCell ref="U84:V84"/>
    <mergeCell ref="W84:Y84"/>
    <mergeCell ref="Z84:AB84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L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78:D78"/>
    <mergeCell ref="M78:N78"/>
    <mergeCell ref="O78:Q78"/>
    <mergeCell ref="R78:T78"/>
    <mergeCell ref="U78:V78"/>
    <mergeCell ref="W78:Y78"/>
    <mergeCell ref="AC77:AD77"/>
    <mergeCell ref="AE77:AG77"/>
    <mergeCell ref="AH77:AJ77"/>
    <mergeCell ref="AK77:AL77"/>
    <mergeCell ref="AM77:AO77"/>
    <mergeCell ref="AP77:AR77"/>
    <mergeCell ref="AP75:AR75"/>
    <mergeCell ref="A76:D76"/>
    <mergeCell ref="E76:AR76"/>
    <mergeCell ref="A77:D77"/>
    <mergeCell ref="M77:N77"/>
    <mergeCell ref="O77:Q77"/>
    <mergeCell ref="R77:T77"/>
    <mergeCell ref="U77:V77"/>
    <mergeCell ref="W77:Y77"/>
    <mergeCell ref="Z77:AB77"/>
    <mergeCell ref="Z75:AB75"/>
    <mergeCell ref="AC75:AD75"/>
    <mergeCell ref="AE75:AG75"/>
    <mergeCell ref="AH75:AJ75"/>
    <mergeCell ref="AK75:AL75"/>
    <mergeCell ref="AM75:AO75"/>
    <mergeCell ref="AH74:AJ74"/>
    <mergeCell ref="AK74:AL74"/>
    <mergeCell ref="AM74:AO74"/>
    <mergeCell ref="AP74:AR74"/>
    <mergeCell ref="A75:L75"/>
    <mergeCell ref="M75:N75"/>
    <mergeCell ref="O75:Q75"/>
    <mergeCell ref="R75:T75"/>
    <mergeCell ref="U75:V75"/>
    <mergeCell ref="W75:Y75"/>
    <mergeCell ref="AP73:AR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71:D71"/>
    <mergeCell ref="M71:N71"/>
    <mergeCell ref="O71:Q71"/>
    <mergeCell ref="R71:T71"/>
    <mergeCell ref="U71:V71"/>
    <mergeCell ref="W71:Y71"/>
    <mergeCell ref="AH69:AJ69"/>
    <mergeCell ref="AK69:AL69"/>
    <mergeCell ref="AM69:AO69"/>
    <mergeCell ref="AP69:AR69"/>
    <mergeCell ref="A70:D70"/>
    <mergeCell ref="E70:AR70"/>
    <mergeCell ref="AP68:AR68"/>
    <mergeCell ref="A69:L69"/>
    <mergeCell ref="M69:N69"/>
    <mergeCell ref="O69:Q69"/>
    <mergeCell ref="R69:T69"/>
    <mergeCell ref="U69:V69"/>
    <mergeCell ref="W69:Y69"/>
    <mergeCell ref="Z69:AB69"/>
    <mergeCell ref="AC69:AD69"/>
    <mergeCell ref="AE69:AG69"/>
    <mergeCell ref="Z68:AB68"/>
    <mergeCell ref="AC68:AD68"/>
    <mergeCell ref="AE68:AG68"/>
    <mergeCell ref="AH68:AJ68"/>
    <mergeCell ref="AK68:AL68"/>
    <mergeCell ref="AM68:AO68"/>
    <mergeCell ref="AH67:AJ67"/>
    <mergeCell ref="AK67:AL67"/>
    <mergeCell ref="AM67:AO67"/>
    <mergeCell ref="AP67:AR67"/>
    <mergeCell ref="A68:D68"/>
    <mergeCell ref="M68:N68"/>
    <mergeCell ref="O68:Q68"/>
    <mergeCell ref="R68:T68"/>
    <mergeCell ref="U68:V68"/>
    <mergeCell ref="W68:Y68"/>
    <mergeCell ref="AP66:AR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D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AH62:AJ62"/>
    <mergeCell ref="AK62:AL62"/>
    <mergeCell ref="AM62:AO62"/>
    <mergeCell ref="AP62:AR62"/>
    <mergeCell ref="A63:D63"/>
    <mergeCell ref="E63:AR63"/>
    <mergeCell ref="AP61:AR61"/>
    <mergeCell ref="A62:L62"/>
    <mergeCell ref="M62:N62"/>
    <mergeCell ref="O62:Q62"/>
    <mergeCell ref="R62:T62"/>
    <mergeCell ref="U62:V62"/>
    <mergeCell ref="W62:Y62"/>
    <mergeCell ref="Z62:AB62"/>
    <mergeCell ref="AC62:AD62"/>
    <mergeCell ref="AE62:AG62"/>
    <mergeCell ref="Z61:AB61"/>
    <mergeCell ref="AC61:AD61"/>
    <mergeCell ref="AE61:AG61"/>
    <mergeCell ref="AH61:AJ61"/>
    <mergeCell ref="AK61:AL61"/>
    <mergeCell ref="AM61:AO61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59:AR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Z59:AB59"/>
    <mergeCell ref="AC59:AD59"/>
    <mergeCell ref="AE59:AG59"/>
    <mergeCell ref="AH59:AJ59"/>
    <mergeCell ref="AK59:AL59"/>
    <mergeCell ref="AM59:AO59"/>
    <mergeCell ref="AH58:AJ58"/>
    <mergeCell ref="AK58:AL58"/>
    <mergeCell ref="AM58:AO58"/>
    <mergeCell ref="AP58:AR58"/>
    <mergeCell ref="A59:D59"/>
    <mergeCell ref="M59:N59"/>
    <mergeCell ref="O59:Q59"/>
    <mergeCell ref="R59:T59"/>
    <mergeCell ref="U59:V59"/>
    <mergeCell ref="W59:Y59"/>
    <mergeCell ref="AP57:AR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AE55:AG55"/>
    <mergeCell ref="AH55:AJ55"/>
    <mergeCell ref="AK55:AL55"/>
    <mergeCell ref="AM55:AO55"/>
    <mergeCell ref="AP55:AR55"/>
    <mergeCell ref="A56:D56"/>
    <mergeCell ref="E56:AR56"/>
    <mergeCell ref="AM54:AO54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W54:Y54"/>
    <mergeCell ref="Z54:AB54"/>
    <mergeCell ref="AC54:AD54"/>
    <mergeCell ref="AE54:AG54"/>
    <mergeCell ref="AH54:AJ54"/>
    <mergeCell ref="AK54:AL54"/>
    <mergeCell ref="AE53:AG53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AM52:AO52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W52:Y52"/>
    <mergeCell ref="Z52:AB52"/>
    <mergeCell ref="AC52:AD52"/>
    <mergeCell ref="AE52:AG52"/>
    <mergeCell ref="AH52:AJ52"/>
    <mergeCell ref="AK52:AL52"/>
    <mergeCell ref="AE51:AG51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AM50:AO50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W50:Y50"/>
    <mergeCell ref="Z50:AB50"/>
    <mergeCell ref="AC50:AD50"/>
    <mergeCell ref="AE50:AG50"/>
    <mergeCell ref="AH50:AJ50"/>
    <mergeCell ref="AK50:AL50"/>
    <mergeCell ref="AK47:AL48"/>
    <mergeCell ref="AM47:AO48"/>
    <mergeCell ref="AP47:AR48"/>
    <mergeCell ref="A49:D49"/>
    <mergeCell ref="E49:AR49"/>
    <mergeCell ref="A50:D50"/>
    <mergeCell ref="M50:N50"/>
    <mergeCell ref="O50:Q50"/>
    <mergeCell ref="R50:T50"/>
    <mergeCell ref="U50:V50"/>
    <mergeCell ref="U47:V48"/>
    <mergeCell ref="W47:Y48"/>
    <mergeCell ref="Z47:AB48"/>
    <mergeCell ref="AC47:AD48"/>
    <mergeCell ref="AE47:AG48"/>
    <mergeCell ref="AH47:AJ48"/>
    <mergeCell ref="AK45:AR45"/>
    <mergeCell ref="A46:AR46"/>
    <mergeCell ref="A47:D48"/>
    <mergeCell ref="E47:F47"/>
    <mergeCell ref="G47:H47"/>
    <mergeCell ref="I47:J47"/>
    <mergeCell ref="K47:L47"/>
    <mergeCell ref="M47:N48"/>
    <mergeCell ref="O47:Q48"/>
    <mergeCell ref="R47:T48"/>
    <mergeCell ref="A45:B45"/>
    <mergeCell ref="C45:D45"/>
    <mergeCell ref="E45:L45"/>
    <mergeCell ref="M45:T45"/>
    <mergeCell ref="U45:AB45"/>
    <mergeCell ref="AC45:AJ45"/>
    <mergeCell ref="AK43:AR43"/>
    <mergeCell ref="A44:B44"/>
    <mergeCell ref="C44:D44"/>
    <mergeCell ref="E44:L44"/>
    <mergeCell ref="M44:T44"/>
    <mergeCell ref="U44:AB44"/>
    <mergeCell ref="AC44:AJ44"/>
    <mergeCell ref="AK44:AR44"/>
    <mergeCell ref="A43:B43"/>
    <mergeCell ref="C43:D43"/>
    <mergeCell ref="E43:L43"/>
    <mergeCell ref="M43:T43"/>
    <mergeCell ref="U43:AB43"/>
    <mergeCell ref="AC43:AJ43"/>
    <mergeCell ref="AK41:AR41"/>
    <mergeCell ref="A42:B42"/>
    <mergeCell ref="C42:D42"/>
    <mergeCell ref="E42:L42"/>
    <mergeCell ref="M42:T42"/>
    <mergeCell ref="U42:AB42"/>
    <mergeCell ref="AC42:AJ42"/>
    <mergeCell ref="AK42:AR42"/>
    <mergeCell ref="A41:B41"/>
    <mergeCell ref="C41:D41"/>
    <mergeCell ref="E41:L41"/>
    <mergeCell ref="M41:T41"/>
    <mergeCell ref="U41:AB41"/>
    <mergeCell ref="AC41:AJ41"/>
    <mergeCell ref="AK39:AR39"/>
    <mergeCell ref="A40:B40"/>
    <mergeCell ref="C40:D40"/>
    <mergeCell ref="E40:L40"/>
    <mergeCell ref="M40:T40"/>
    <mergeCell ref="U40:AB40"/>
    <mergeCell ref="AC40:AJ40"/>
    <mergeCell ref="AK40:AR40"/>
    <mergeCell ref="A39:B39"/>
    <mergeCell ref="C39:D39"/>
    <mergeCell ref="E39:L39"/>
    <mergeCell ref="M39:T39"/>
    <mergeCell ref="U39:AB39"/>
    <mergeCell ref="AC39:AJ39"/>
    <mergeCell ref="AK37:AR37"/>
    <mergeCell ref="A38:B38"/>
    <mergeCell ref="C38:D38"/>
    <mergeCell ref="E38:L38"/>
    <mergeCell ref="M38:T38"/>
    <mergeCell ref="U38:AB38"/>
    <mergeCell ref="AC38:AJ38"/>
    <mergeCell ref="AK38:AR38"/>
    <mergeCell ref="A37:B37"/>
    <mergeCell ref="C37:D37"/>
    <mergeCell ref="E37:L37"/>
    <mergeCell ref="M37:T37"/>
    <mergeCell ref="U37:AB37"/>
    <mergeCell ref="AC37:AJ37"/>
    <mergeCell ref="AC35:AJ35"/>
    <mergeCell ref="AK35:AR35"/>
    <mergeCell ref="A36:B36"/>
    <mergeCell ref="C36:D36"/>
    <mergeCell ref="E36:L36"/>
    <mergeCell ref="M36:T36"/>
    <mergeCell ref="U36:AB36"/>
    <mergeCell ref="AC36:AJ36"/>
    <mergeCell ref="AK36:AR36"/>
    <mergeCell ref="AH33:AJ33"/>
    <mergeCell ref="AK33:AM33"/>
    <mergeCell ref="AN33:AO33"/>
    <mergeCell ref="AP33:AR33"/>
    <mergeCell ref="A34:AR34"/>
    <mergeCell ref="A35:B35"/>
    <mergeCell ref="C35:D35"/>
    <mergeCell ref="E35:L35"/>
    <mergeCell ref="M35:T35"/>
    <mergeCell ref="U35:AB35"/>
    <mergeCell ref="AP32:AR32"/>
    <mergeCell ref="I33:L33"/>
    <mergeCell ref="M33:O33"/>
    <mergeCell ref="P33:Q33"/>
    <mergeCell ref="R33:T33"/>
    <mergeCell ref="U33:W33"/>
    <mergeCell ref="X33:Y33"/>
    <mergeCell ref="Z33:AB33"/>
    <mergeCell ref="AC33:AE33"/>
    <mergeCell ref="AF33:AG33"/>
    <mergeCell ref="Z32:AB32"/>
    <mergeCell ref="AC32:AE32"/>
    <mergeCell ref="AF32:AG32"/>
    <mergeCell ref="AH32:AJ32"/>
    <mergeCell ref="AK32:AM32"/>
    <mergeCell ref="AN32:AO32"/>
    <mergeCell ref="AH31:AJ31"/>
    <mergeCell ref="AK31:AM31"/>
    <mergeCell ref="AN31:AO31"/>
    <mergeCell ref="AP31:AR31"/>
    <mergeCell ref="I32:L32"/>
    <mergeCell ref="M32:O32"/>
    <mergeCell ref="P32:Q32"/>
    <mergeCell ref="R32:T32"/>
    <mergeCell ref="U32:W32"/>
    <mergeCell ref="X32:Y32"/>
    <mergeCell ref="AP30:AR30"/>
    <mergeCell ref="I31:L31"/>
    <mergeCell ref="M31:O31"/>
    <mergeCell ref="P31:Q31"/>
    <mergeCell ref="R31:T31"/>
    <mergeCell ref="U31:W31"/>
    <mergeCell ref="X31:Y31"/>
    <mergeCell ref="Z31:AB31"/>
    <mergeCell ref="AC31:AE31"/>
    <mergeCell ref="AF31:AG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R29:T29"/>
    <mergeCell ref="U29:W29"/>
    <mergeCell ref="X29:Y29"/>
    <mergeCell ref="Z29:AB29"/>
    <mergeCell ref="AC29:AE29"/>
    <mergeCell ref="AF29:AG29"/>
    <mergeCell ref="AF28:AG28"/>
    <mergeCell ref="AH28:AJ28"/>
    <mergeCell ref="AK28:AM28"/>
    <mergeCell ref="AN28:AO28"/>
    <mergeCell ref="AP28:AR28"/>
    <mergeCell ref="A29:D33"/>
    <mergeCell ref="E29:H33"/>
    <mergeCell ref="I29:L29"/>
    <mergeCell ref="M29:O29"/>
    <mergeCell ref="P29:Q29"/>
    <mergeCell ref="AN27:AO27"/>
    <mergeCell ref="AP27:AR27"/>
    <mergeCell ref="I28:L28"/>
    <mergeCell ref="M28:O28"/>
    <mergeCell ref="P28:Q28"/>
    <mergeCell ref="R28:T28"/>
    <mergeCell ref="U28:W28"/>
    <mergeCell ref="X28:Y28"/>
    <mergeCell ref="Z28:AB28"/>
    <mergeCell ref="AC28:AE28"/>
    <mergeCell ref="X27:Y27"/>
    <mergeCell ref="Z27:AB27"/>
    <mergeCell ref="AC27:AE27"/>
    <mergeCell ref="AF27:AG27"/>
    <mergeCell ref="AH27:AJ27"/>
    <mergeCell ref="AK27:AM27"/>
    <mergeCell ref="AF26:AG26"/>
    <mergeCell ref="AH26:AJ26"/>
    <mergeCell ref="AK26:AM26"/>
    <mergeCell ref="AN26:AO26"/>
    <mergeCell ref="AP26:AR26"/>
    <mergeCell ref="I27:L27"/>
    <mergeCell ref="M27:O27"/>
    <mergeCell ref="P27:Q27"/>
    <mergeCell ref="R27:T27"/>
    <mergeCell ref="U27:W27"/>
    <mergeCell ref="AN25:AO25"/>
    <mergeCell ref="AP25:AR25"/>
    <mergeCell ref="I26:L26"/>
    <mergeCell ref="M26:O26"/>
    <mergeCell ref="P26:Q26"/>
    <mergeCell ref="R26:T26"/>
    <mergeCell ref="U26:W26"/>
    <mergeCell ref="X26:Y26"/>
    <mergeCell ref="Z26:AB26"/>
    <mergeCell ref="AC26:AE26"/>
    <mergeCell ref="X25:Y25"/>
    <mergeCell ref="Z25:AB25"/>
    <mergeCell ref="AC25:AE25"/>
    <mergeCell ref="AF25:AG25"/>
    <mergeCell ref="AH25:AJ25"/>
    <mergeCell ref="AK25:AM25"/>
    <mergeCell ref="AM24:AN24"/>
    <mergeCell ref="AO24:AP24"/>
    <mergeCell ref="AQ24:AR24"/>
    <mergeCell ref="A25:D28"/>
    <mergeCell ref="E25:H28"/>
    <mergeCell ref="I25:L25"/>
    <mergeCell ref="M25:O25"/>
    <mergeCell ref="P25:Q25"/>
    <mergeCell ref="R25:T25"/>
    <mergeCell ref="U25:W25"/>
    <mergeCell ref="AA24:AB24"/>
    <mergeCell ref="AC24:AD24"/>
    <mergeCell ref="AE24:AF24"/>
    <mergeCell ref="AG24:AH24"/>
    <mergeCell ref="AI24:AJ24"/>
    <mergeCell ref="AK24:AL24"/>
    <mergeCell ref="AO23:AP23"/>
    <mergeCell ref="AQ23:AR23"/>
    <mergeCell ref="E24:L24"/>
    <mergeCell ref="M24:N24"/>
    <mergeCell ref="O24:P24"/>
    <mergeCell ref="Q24:R24"/>
    <mergeCell ref="S24:T24"/>
    <mergeCell ref="U24:V24"/>
    <mergeCell ref="W24:X24"/>
    <mergeCell ref="Y24:Z24"/>
    <mergeCell ref="AC23:AD23"/>
    <mergeCell ref="AE23:AF23"/>
    <mergeCell ref="AG23:AH23"/>
    <mergeCell ref="AI23:AJ23"/>
    <mergeCell ref="AK23:AL23"/>
    <mergeCell ref="AM23:AN23"/>
    <mergeCell ref="AQ22:AR22"/>
    <mergeCell ref="E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F21:AG21"/>
    <mergeCell ref="AH21:AJ21"/>
    <mergeCell ref="AK21:AM21"/>
    <mergeCell ref="AN21:AO21"/>
    <mergeCell ref="AP21:AR21"/>
    <mergeCell ref="A22:D24"/>
    <mergeCell ref="E22:L22"/>
    <mergeCell ref="M22:N22"/>
    <mergeCell ref="O22:P22"/>
    <mergeCell ref="Q22:R22"/>
    <mergeCell ref="AO20:AP20"/>
    <mergeCell ref="AQ20:AR20"/>
    <mergeCell ref="E21:L21"/>
    <mergeCell ref="M21:O21"/>
    <mergeCell ref="P21:Q21"/>
    <mergeCell ref="R21:T21"/>
    <mergeCell ref="U21:W21"/>
    <mergeCell ref="X21:Y21"/>
    <mergeCell ref="Z21:AB21"/>
    <mergeCell ref="AC21:AE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K19:AL19"/>
    <mergeCell ref="AM19:AN19"/>
    <mergeCell ref="AO19:AP19"/>
    <mergeCell ref="AQ19:AR19"/>
    <mergeCell ref="E20:F20"/>
    <mergeCell ref="G20:H20"/>
    <mergeCell ref="I20:J20"/>
    <mergeCell ref="K20:L20"/>
    <mergeCell ref="M20:N20"/>
    <mergeCell ref="O20:P20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I18:AJ18"/>
    <mergeCell ref="AK18:AL18"/>
    <mergeCell ref="AM18:AN18"/>
    <mergeCell ref="AO18:AP18"/>
    <mergeCell ref="AQ18:AR18"/>
    <mergeCell ref="A19:D21"/>
    <mergeCell ref="E19:F19"/>
    <mergeCell ref="G19:H19"/>
    <mergeCell ref="I19:J19"/>
    <mergeCell ref="K19:L19"/>
    <mergeCell ref="W18:X18"/>
    <mergeCell ref="Y18:Z18"/>
    <mergeCell ref="AA18:AB18"/>
    <mergeCell ref="AC18:AD18"/>
    <mergeCell ref="AE18:AF18"/>
    <mergeCell ref="AG18:AH18"/>
    <mergeCell ref="AP17:AR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Z17:AB17"/>
    <mergeCell ref="AC17:AE17"/>
    <mergeCell ref="AF17:AG17"/>
    <mergeCell ref="AH17:AJ17"/>
    <mergeCell ref="AK17:AM17"/>
    <mergeCell ref="AN17:AO17"/>
    <mergeCell ref="E17:L17"/>
    <mergeCell ref="M17:O17"/>
    <mergeCell ref="P17:Q17"/>
    <mergeCell ref="R17:T17"/>
    <mergeCell ref="U17:W17"/>
    <mergeCell ref="X17:Y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O15:AP15"/>
    <mergeCell ref="AQ15:AR15"/>
    <mergeCell ref="E16:F16"/>
    <mergeCell ref="G16:H16"/>
    <mergeCell ref="I16:J16"/>
    <mergeCell ref="K16:L16"/>
    <mergeCell ref="M16:N16"/>
    <mergeCell ref="O16:P16"/>
    <mergeCell ref="Q16:R16"/>
    <mergeCell ref="S16:T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M14:AN14"/>
    <mergeCell ref="AO14:AP14"/>
    <mergeCell ref="AQ14:AR14"/>
    <mergeCell ref="A15:D17"/>
    <mergeCell ref="E15:F15"/>
    <mergeCell ref="G15:H15"/>
    <mergeCell ref="I15:J15"/>
    <mergeCell ref="K15:L15"/>
    <mergeCell ref="M15:N15"/>
    <mergeCell ref="O15:P15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F13:AG13"/>
    <mergeCell ref="AH13:AJ13"/>
    <mergeCell ref="AK13:AM13"/>
    <mergeCell ref="AN13:AO13"/>
    <mergeCell ref="AP13:AR13"/>
    <mergeCell ref="E14:F14"/>
    <mergeCell ref="G14:H14"/>
    <mergeCell ref="I14:J14"/>
    <mergeCell ref="K14:L14"/>
    <mergeCell ref="M14:N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workbookViewId="0">
      <pane ySplit="3" topLeftCell="A19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508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7.5</v>
      </c>
      <c r="C6" s="11">
        <v>2.500000037252903E-2</v>
      </c>
      <c r="D6" s="12">
        <v>0.31499999761581421</v>
      </c>
      <c r="E6" s="105">
        <v>35</v>
      </c>
      <c r="F6" s="106"/>
      <c r="G6" s="107" t="s">
        <v>251</v>
      </c>
      <c r="H6" s="107"/>
      <c r="I6" s="204">
        <v>7.5999997556209564E-2</v>
      </c>
      <c r="J6" s="204"/>
      <c r="K6" s="204">
        <v>7.4200000762939453</v>
      </c>
      <c r="L6" s="215"/>
      <c r="M6" s="197">
        <v>3</v>
      </c>
      <c r="N6" s="188"/>
      <c r="O6" s="189">
        <f>M16</f>
        <v>0.11693501824931211</v>
      </c>
      <c r="P6" s="189"/>
      <c r="Q6" s="189">
        <f>R16</f>
        <v>0.36720386375839165</v>
      </c>
      <c r="R6" s="189"/>
      <c r="S6" s="204"/>
      <c r="T6" s="215"/>
      <c r="U6" s="217">
        <v>2</v>
      </c>
      <c r="V6" s="188"/>
      <c r="W6" s="189">
        <f>U16</f>
        <v>0.13659350157543118</v>
      </c>
      <c r="X6" s="189"/>
      <c r="Y6" s="189">
        <f>Z16</f>
        <v>0.37537910036421374</v>
      </c>
      <c r="Z6" s="189"/>
      <c r="AA6" s="204"/>
      <c r="AB6" s="215"/>
      <c r="AC6" s="217">
        <v>2</v>
      </c>
      <c r="AD6" s="188"/>
      <c r="AE6" s="189">
        <f>AC16</f>
        <v>0.13278992168885506</v>
      </c>
      <c r="AF6" s="189"/>
      <c r="AG6" s="189">
        <f>AH16</f>
        <v>0.38194775683665366</v>
      </c>
      <c r="AH6" s="189"/>
      <c r="AI6" s="204"/>
      <c r="AJ6" s="215"/>
      <c r="AK6" s="217">
        <v>3</v>
      </c>
      <c r="AL6" s="188"/>
      <c r="AM6" s="189">
        <f>AK16</f>
        <v>0.12845458903743726</v>
      </c>
      <c r="AN6" s="189"/>
      <c r="AO6" s="189">
        <f>AP16</f>
        <v>0.36812564149396187</v>
      </c>
      <c r="AP6" s="189"/>
      <c r="AQ6" s="204"/>
      <c r="AR6" s="215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7.5999997556209564E-2</v>
      </c>
      <c r="J7" s="193"/>
      <c r="K7" s="193">
        <f>K6</f>
        <v>7.4200000762939453</v>
      </c>
      <c r="L7" s="218"/>
      <c r="M7" s="195">
        <v>10</v>
      </c>
      <c r="N7" s="47"/>
      <c r="O7" s="39">
        <f>SQRT(3)*M23*M7*S7/1000</f>
        <v>9.1919935424406324E-2</v>
      </c>
      <c r="P7" s="39"/>
      <c r="Q7" s="39">
        <f>SQRT(3)*M23*M7*SIN(ACOS(S7))/1000</f>
        <v>5.2093426864895091E-2</v>
      </c>
      <c r="R7" s="39"/>
      <c r="S7" s="183">
        <v>0.87000000476837158</v>
      </c>
      <c r="T7" s="184"/>
      <c r="U7" s="253">
        <v>12</v>
      </c>
      <c r="V7" s="47"/>
      <c r="W7" s="39">
        <f>SQRT(3)*U23*U7*AA7/1000</f>
        <v>0.11157178247147961</v>
      </c>
      <c r="X7" s="39"/>
      <c r="Y7" s="39">
        <f>SQRT(3)*U23*U7*SIN(ACOS(AA7))/1000</f>
        <v>6.0220070188536999E-2</v>
      </c>
      <c r="Z7" s="39"/>
      <c r="AA7" s="183">
        <v>0.87999999523162842</v>
      </c>
      <c r="AB7" s="184"/>
      <c r="AC7" s="253">
        <v>12</v>
      </c>
      <c r="AD7" s="47"/>
      <c r="AE7" s="39">
        <f>SQRT(3)*AC23*AC7*AI7/1000</f>
        <v>0.10776820258490351</v>
      </c>
      <c r="AF7" s="39"/>
      <c r="AG7" s="39">
        <f>SQRT(3)*AC23*AC7*SIN(ACOS(AI7))/1000</f>
        <v>6.6788726660976891E-2</v>
      </c>
      <c r="AH7" s="39"/>
      <c r="AI7" s="183">
        <v>0.85000002384185791</v>
      </c>
      <c r="AJ7" s="184"/>
      <c r="AK7" s="253">
        <v>11</v>
      </c>
      <c r="AL7" s="47"/>
      <c r="AM7" s="39">
        <f>SQRT(3)*AK23*AK7*AQ7/1000</f>
        <v>0.10343633889753234</v>
      </c>
      <c r="AN7" s="39"/>
      <c r="AO7" s="39">
        <f>SQRT(3)*AK23*AK7*SIN(ACOS(AQ7))/1000</f>
        <v>5.2992012352151986E-2</v>
      </c>
      <c r="AP7" s="39"/>
      <c r="AQ7" s="183">
        <v>0.88999998569488525</v>
      </c>
      <c r="AR7" s="184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4</v>
      </c>
      <c r="N8" s="178"/>
      <c r="O8" s="178"/>
      <c r="P8" s="162" t="s">
        <v>18</v>
      </c>
      <c r="Q8" s="162"/>
      <c r="R8" s="175"/>
      <c r="S8" s="175"/>
      <c r="T8" s="179"/>
      <c r="U8" s="225">
        <v>4</v>
      </c>
      <c r="V8" s="178"/>
      <c r="W8" s="178"/>
      <c r="X8" s="162" t="s">
        <v>18</v>
      </c>
      <c r="Y8" s="162"/>
      <c r="Z8" s="175"/>
      <c r="AA8" s="175"/>
      <c r="AB8" s="179"/>
      <c r="AC8" s="225">
        <v>4</v>
      </c>
      <c r="AD8" s="178"/>
      <c r="AE8" s="178"/>
      <c r="AF8" s="162" t="s">
        <v>18</v>
      </c>
      <c r="AG8" s="162"/>
      <c r="AH8" s="175"/>
      <c r="AI8" s="175"/>
      <c r="AJ8" s="179"/>
      <c r="AK8" s="225">
        <v>4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7.5</v>
      </c>
      <c r="C9" s="11">
        <v>2.6000000536441803E-2</v>
      </c>
      <c r="D9" s="12">
        <v>0.34099999070167542</v>
      </c>
      <c r="E9" s="105">
        <v>35</v>
      </c>
      <c r="F9" s="106"/>
      <c r="G9" s="107" t="s">
        <v>252</v>
      </c>
      <c r="H9" s="107"/>
      <c r="I9" s="204">
        <v>7.6999999582767487E-2</v>
      </c>
      <c r="J9" s="204"/>
      <c r="K9" s="204">
        <v>7.4000000953674316</v>
      </c>
      <c r="L9" s="215"/>
      <c r="M9" s="197">
        <v>6</v>
      </c>
      <c r="N9" s="188"/>
      <c r="O9" s="189">
        <f>M17</f>
        <v>0.3586751993450521</v>
      </c>
      <c r="P9" s="189"/>
      <c r="Q9" s="189">
        <f>R17</f>
        <v>0.53975107394551414</v>
      </c>
      <c r="R9" s="189"/>
      <c r="S9" s="204"/>
      <c r="T9" s="215"/>
      <c r="U9" s="217">
        <v>3</v>
      </c>
      <c r="V9" s="188"/>
      <c r="W9" s="189">
        <f>U17</f>
        <v>0.20862129926109702</v>
      </c>
      <c r="X9" s="189"/>
      <c r="Y9" s="189">
        <f>Z17</f>
        <v>0.45459449160003107</v>
      </c>
      <c r="Z9" s="189"/>
      <c r="AA9" s="204"/>
      <c r="AB9" s="215"/>
      <c r="AC9" s="217">
        <v>6</v>
      </c>
      <c r="AD9" s="188"/>
      <c r="AE9" s="189">
        <f>AC17</f>
        <v>0.26901644138481562</v>
      </c>
      <c r="AF9" s="189"/>
      <c r="AG9" s="189">
        <f>AH17</f>
        <v>0.4794324430254791</v>
      </c>
      <c r="AH9" s="189"/>
      <c r="AI9" s="204"/>
      <c r="AJ9" s="215"/>
      <c r="AK9" s="217">
        <v>3</v>
      </c>
      <c r="AL9" s="188"/>
      <c r="AM9" s="189">
        <f>AK17</f>
        <v>0.34567014993904016</v>
      </c>
      <c r="AN9" s="189"/>
      <c r="AO9" s="189">
        <f>AP17</f>
        <v>0.54038772484474251</v>
      </c>
      <c r="AP9" s="189"/>
      <c r="AQ9" s="204"/>
      <c r="AR9" s="215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7.6999999582767487E-2</v>
      </c>
      <c r="J10" s="193"/>
      <c r="K10" s="193">
        <f>K9</f>
        <v>7.4000000953674316</v>
      </c>
      <c r="L10" s="218"/>
      <c r="M10" s="195">
        <v>36</v>
      </c>
      <c r="N10" s="47"/>
      <c r="O10" s="39">
        <f>SQRT(3)*M24*M10*S10/1000</f>
        <v>0.33247061191670657</v>
      </c>
      <c r="P10" s="39"/>
      <c r="Q10" s="39">
        <f>SQRT(3)*M24*M10*SIN(ACOS(S10))/1000</f>
        <v>0.19727646341156405</v>
      </c>
      <c r="R10" s="39"/>
      <c r="S10" s="183">
        <v>0.86000001430511475</v>
      </c>
      <c r="T10" s="184"/>
      <c r="U10" s="253">
        <v>20</v>
      </c>
      <c r="V10" s="47"/>
      <c r="W10" s="39">
        <f>SQRT(3)*U24*U10*AA10/1000</f>
        <v>0.18255815462221578</v>
      </c>
      <c r="X10" s="39"/>
      <c r="Y10" s="39">
        <f>SQRT(3)*U24*U10*SIN(ACOS(AA10))/1000</f>
        <v>0.11313937132049312</v>
      </c>
      <c r="Z10" s="39"/>
      <c r="AA10" s="183">
        <v>0.85000002384185791</v>
      </c>
      <c r="AB10" s="184"/>
      <c r="AC10" s="253">
        <v>26</v>
      </c>
      <c r="AD10" s="47"/>
      <c r="AE10" s="39">
        <f>SQRT(3)*AC24*AC10*AI10/1000</f>
        <v>0.24290972731525118</v>
      </c>
      <c r="AF10" s="39"/>
      <c r="AG10" s="39">
        <f>SQRT(3)*AC24*AC10*SIN(ACOS(AI10))/1000</f>
        <v>0.13766328333721603</v>
      </c>
      <c r="AH10" s="39"/>
      <c r="AI10" s="183">
        <v>0.87000000476837158</v>
      </c>
      <c r="AJ10" s="184"/>
      <c r="AK10" s="253">
        <v>35</v>
      </c>
      <c r="AL10" s="47"/>
      <c r="AM10" s="39">
        <f>SQRT(3)*AK24*AK10*AQ10/1000</f>
        <v>0.31947677058887763</v>
      </c>
      <c r="AN10" s="39"/>
      <c r="AO10" s="39">
        <f>SQRT(3)*AK24*AK10*SIN(ACOS(AQ10))/1000</f>
        <v>0.19799389981086299</v>
      </c>
      <c r="AP10" s="39"/>
      <c r="AQ10" s="183">
        <v>0.85000002384185791</v>
      </c>
      <c r="AR10" s="184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4</v>
      </c>
      <c r="N11" s="178"/>
      <c r="O11" s="178"/>
      <c r="P11" s="162" t="s">
        <v>18</v>
      </c>
      <c r="Q11" s="162"/>
      <c r="R11" s="175"/>
      <c r="S11" s="175"/>
      <c r="T11" s="179"/>
      <c r="U11" s="225">
        <v>4</v>
      </c>
      <c r="V11" s="178"/>
      <c r="W11" s="178"/>
      <c r="X11" s="162" t="s">
        <v>18</v>
      </c>
      <c r="Y11" s="162"/>
      <c r="Z11" s="175"/>
      <c r="AA11" s="175"/>
      <c r="AB11" s="179"/>
      <c r="AC11" s="225">
        <v>4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4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22</v>
      </c>
      <c r="F12" s="107"/>
      <c r="G12" s="107"/>
      <c r="H12" s="107"/>
      <c r="I12" s="107"/>
      <c r="J12" s="107"/>
      <c r="K12" s="107"/>
      <c r="L12" s="108"/>
      <c r="M12" s="182">
        <f>SUM(M6,M9)</f>
        <v>9</v>
      </c>
      <c r="N12" s="167"/>
      <c r="O12" s="172">
        <f>SUM(O6,O9)</f>
        <v>0.47561021759436423</v>
      </c>
      <c r="P12" s="167"/>
      <c r="Q12" s="172">
        <f>SUM(Q6,Q9)</f>
        <v>0.90695493770390578</v>
      </c>
      <c r="R12" s="167"/>
      <c r="S12" s="167"/>
      <c r="T12" s="168"/>
      <c r="U12" s="229">
        <f>SUM(U6,U9)</f>
        <v>5</v>
      </c>
      <c r="V12" s="167"/>
      <c r="W12" s="172">
        <f>SUM(W6,W9)</f>
        <v>0.34521480083652822</v>
      </c>
      <c r="X12" s="167"/>
      <c r="Y12" s="172">
        <f>SUM(Y6,Y9)</f>
        <v>0.82997359196424481</v>
      </c>
      <c r="Z12" s="167"/>
      <c r="AA12" s="167"/>
      <c r="AB12" s="168"/>
      <c r="AC12" s="229">
        <f>SUM(AC6,AC9)</f>
        <v>8</v>
      </c>
      <c r="AD12" s="167"/>
      <c r="AE12" s="172">
        <f>SUM(AE6,AE9)</f>
        <v>0.40180636307367068</v>
      </c>
      <c r="AF12" s="167"/>
      <c r="AG12" s="172">
        <f>SUM(AG6,AG9)</f>
        <v>0.86138019986213277</v>
      </c>
      <c r="AH12" s="167"/>
      <c r="AI12" s="167"/>
      <c r="AJ12" s="168"/>
      <c r="AK12" s="229">
        <f>SUM(AK6,AK9)</f>
        <v>6</v>
      </c>
      <c r="AL12" s="167"/>
      <c r="AM12" s="172">
        <f>SUM(AM6,AM9)</f>
        <v>0.47412473897647744</v>
      </c>
      <c r="AN12" s="167"/>
      <c r="AO12" s="172">
        <f>SUM(AO6,AO9)</f>
        <v>0.90851336633870439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46</v>
      </c>
      <c r="N13" s="164"/>
      <c r="O13" s="55">
        <f>SUM(O7,O10)</f>
        <v>0.42439054734111292</v>
      </c>
      <c r="P13" s="164"/>
      <c r="Q13" s="55">
        <f>SUM(Q7,Q10)</f>
        <v>0.24936989027645914</v>
      </c>
      <c r="R13" s="164"/>
      <c r="S13" s="164"/>
      <c r="T13" s="165"/>
      <c r="U13" s="231">
        <f>SUM(U7,U10)</f>
        <v>32</v>
      </c>
      <c r="V13" s="164"/>
      <c r="W13" s="55">
        <f>SUM(W7,W10)</f>
        <v>0.29412993709369539</v>
      </c>
      <c r="X13" s="164"/>
      <c r="Y13" s="55">
        <f>SUM(Y7,Y10)</f>
        <v>0.17335944150903013</v>
      </c>
      <c r="Z13" s="164"/>
      <c r="AA13" s="164"/>
      <c r="AB13" s="165"/>
      <c r="AC13" s="231">
        <f>SUM(AC7,AC10)</f>
        <v>38</v>
      </c>
      <c r="AD13" s="164"/>
      <c r="AE13" s="55">
        <f>SUM(AE7,AE10)</f>
        <v>0.35067792990015467</v>
      </c>
      <c r="AF13" s="164"/>
      <c r="AG13" s="55">
        <f>SUM(AG7,AG10)</f>
        <v>0.20445200999819291</v>
      </c>
      <c r="AH13" s="164"/>
      <c r="AI13" s="164"/>
      <c r="AJ13" s="165"/>
      <c r="AK13" s="231">
        <f>SUM(AK7,AK10)</f>
        <v>46</v>
      </c>
      <c r="AL13" s="164"/>
      <c r="AM13" s="55">
        <f>SUM(AM7,AM10)</f>
        <v>0.42291310948640998</v>
      </c>
      <c r="AN13" s="164"/>
      <c r="AO13" s="55">
        <f>SUM(AO7,AO10)</f>
        <v>0.25098591216301497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1.5082452376756688E-5</v>
      </c>
      <c r="N14" s="159"/>
      <c r="O14" s="159"/>
      <c r="P14" s="155" t="s">
        <v>26</v>
      </c>
      <c r="Q14" s="155"/>
      <c r="R14" s="156">
        <f>K6*(POWER(O7,2)+POWER(Q7,2))/(100*B6)</f>
        <v>1.1043927768234252E-4</v>
      </c>
      <c r="S14" s="156"/>
      <c r="T14" s="157"/>
      <c r="U14" s="158">
        <f>I6*(POWER(W7,2)+POWER(Y7,2))/POWER(B6,2)</f>
        <v>2.1718731422529627E-5</v>
      </c>
      <c r="V14" s="159"/>
      <c r="W14" s="159"/>
      <c r="X14" s="155" t="s">
        <v>26</v>
      </c>
      <c r="Y14" s="155"/>
      <c r="Z14" s="156">
        <f>K6*(POWER(W7,2)+POWER(Y7,2))/(100*B6)</f>
        <v>1.5903255986257319E-4</v>
      </c>
      <c r="AA14" s="156"/>
      <c r="AB14" s="157"/>
      <c r="AC14" s="158">
        <f>I6*(POWER(AE7,2)+POWER(AG7,2))/POWER(B6,2)</f>
        <v>2.1718731422529627E-5</v>
      </c>
      <c r="AD14" s="159"/>
      <c r="AE14" s="159"/>
      <c r="AF14" s="155" t="s">
        <v>26</v>
      </c>
      <c r="AG14" s="155"/>
      <c r="AH14" s="156">
        <f>K6*(POWER(AE7,2)+POWER(AG7,2))/(100*B6)</f>
        <v>1.5903255986257319E-4</v>
      </c>
      <c r="AI14" s="156"/>
      <c r="AJ14" s="157"/>
      <c r="AK14" s="158">
        <f>I6*(POWER(AM7,2)+POWER(AO7,2))/POWER(B6,2)</f>
        <v>1.8249767375875582E-5</v>
      </c>
      <c r="AL14" s="159"/>
      <c r="AM14" s="159"/>
      <c r="AN14" s="155" t="s">
        <v>26</v>
      </c>
      <c r="AO14" s="155"/>
      <c r="AP14" s="156">
        <f>K6*(POWER(AM7,2)+POWER(AO7,2))/(100*B6)</f>
        <v>1.3363152599563441E-4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2.0458689190372948E-4</v>
      </c>
      <c r="N15" s="154"/>
      <c r="O15" s="154"/>
      <c r="P15" s="146" t="s">
        <v>26</v>
      </c>
      <c r="Q15" s="146"/>
      <c r="R15" s="147">
        <f>K9*(POWER(O10,2)+POWER(Q10,2))/(100*B9)</f>
        <v>1.474619832274658E-3</v>
      </c>
      <c r="S15" s="147"/>
      <c r="T15" s="148"/>
      <c r="U15" s="234">
        <f>I9*(POWER(W10,2)+POWER(Y10,2))/POWER(B9,2)</f>
        <v>6.3144102439422671E-5</v>
      </c>
      <c r="V15" s="154"/>
      <c r="W15" s="154"/>
      <c r="X15" s="146" t="s">
        <v>26</v>
      </c>
      <c r="Y15" s="146"/>
      <c r="Z15" s="147">
        <f>K9*(POWER(W10,2)+POWER(Y10,2))/(100*B9)</f>
        <v>4.551295778625488E-4</v>
      </c>
      <c r="AA15" s="147"/>
      <c r="AB15" s="148"/>
      <c r="AC15" s="234">
        <f>I9*(POWER(AE10,2)+POWER(AG10,2))/POWER(B9,2)</f>
        <v>1.0671353312262431E-4</v>
      </c>
      <c r="AD15" s="154"/>
      <c r="AE15" s="154"/>
      <c r="AF15" s="146" t="s">
        <v>26</v>
      </c>
      <c r="AG15" s="146"/>
      <c r="AH15" s="147">
        <f>K9*(POWER(AE10,2)+POWER(AG10,2))/(100*B9)</f>
        <v>7.6916898658770745E-4</v>
      </c>
      <c r="AI15" s="147"/>
      <c r="AJ15" s="148"/>
      <c r="AK15" s="234">
        <f>I9*(POWER(AM10,2)+POWER(AO10,2))/POWER(B9,2)</f>
        <v>1.9337881372073198E-4</v>
      </c>
      <c r="AL15" s="154"/>
      <c r="AM15" s="154"/>
      <c r="AN15" s="146" t="s">
        <v>26</v>
      </c>
      <c r="AO15" s="146"/>
      <c r="AP15" s="147">
        <f>K9*(POWER(AM10,2)+POWER(AO10,2))/(100*B9)</f>
        <v>1.393834332204056E-3</v>
      </c>
      <c r="AQ15" s="147"/>
      <c r="AR15" s="148"/>
    </row>
    <row r="16" spans="1:44" x14ac:dyDescent="0.2">
      <c r="A16" s="235" t="s">
        <v>27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0.11693501824931211</v>
      </c>
      <c r="N16" s="144"/>
      <c r="O16" s="144"/>
      <c r="P16" s="145" t="s">
        <v>26</v>
      </c>
      <c r="Q16" s="145"/>
      <c r="R16" s="137">
        <f>SUM(Q7:R7)+D6+R14</f>
        <v>0.36720386375839165</v>
      </c>
      <c r="S16" s="137"/>
      <c r="T16" s="142"/>
      <c r="U16" s="143">
        <f>SUM(W7:X7)+C6+U14</f>
        <v>0.13659350157543118</v>
      </c>
      <c r="V16" s="144"/>
      <c r="W16" s="144"/>
      <c r="X16" s="145" t="s">
        <v>26</v>
      </c>
      <c r="Y16" s="145"/>
      <c r="Z16" s="137">
        <f>SUM(Y7:Z7)+D6+Z14</f>
        <v>0.37537910036421374</v>
      </c>
      <c r="AA16" s="137"/>
      <c r="AB16" s="142"/>
      <c r="AC16" s="143">
        <f>SUM(AE7:AF7)+C6+AC14</f>
        <v>0.13278992168885506</v>
      </c>
      <c r="AD16" s="144"/>
      <c r="AE16" s="144"/>
      <c r="AF16" s="145" t="s">
        <v>26</v>
      </c>
      <c r="AG16" s="145"/>
      <c r="AH16" s="137">
        <f>SUM(AG7:AH7)+D6+AH14</f>
        <v>0.38194775683665366</v>
      </c>
      <c r="AI16" s="137"/>
      <c r="AJ16" s="142"/>
      <c r="AK16" s="143">
        <f>SUM(AM7:AN7)+C6+AK14</f>
        <v>0.12845458903743726</v>
      </c>
      <c r="AL16" s="144"/>
      <c r="AM16" s="144"/>
      <c r="AN16" s="145" t="s">
        <v>26</v>
      </c>
      <c r="AO16" s="145"/>
      <c r="AP16" s="137">
        <f>SUM(AO7:AP7)+D6+AP14</f>
        <v>0.36812564149396187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0.3586751993450521</v>
      </c>
      <c r="N17" s="131"/>
      <c r="O17" s="131"/>
      <c r="P17" s="132" t="s">
        <v>26</v>
      </c>
      <c r="Q17" s="132"/>
      <c r="R17" s="128">
        <f>SUM(Q10:R10)+D9+R15</f>
        <v>0.53975107394551414</v>
      </c>
      <c r="S17" s="128"/>
      <c r="T17" s="129"/>
      <c r="U17" s="130">
        <f>SUM(W10:X10)+C9+U15</f>
        <v>0.20862129926109702</v>
      </c>
      <c r="V17" s="131"/>
      <c r="W17" s="131"/>
      <c r="X17" s="132" t="s">
        <v>26</v>
      </c>
      <c r="Y17" s="132"/>
      <c r="Z17" s="128">
        <f>SUM(Y10:Z10)+D9+Z15</f>
        <v>0.45459449160003107</v>
      </c>
      <c r="AA17" s="128"/>
      <c r="AB17" s="129"/>
      <c r="AC17" s="130">
        <f>SUM(AE10:AF10)+C9+AC15</f>
        <v>0.26901644138481562</v>
      </c>
      <c r="AD17" s="131"/>
      <c r="AE17" s="131"/>
      <c r="AF17" s="132" t="s">
        <v>26</v>
      </c>
      <c r="AG17" s="132"/>
      <c r="AH17" s="128">
        <f>SUM(AG10:AH10)+D9+AH15</f>
        <v>0.4794324430254791</v>
      </c>
      <c r="AI17" s="128"/>
      <c r="AJ17" s="129"/>
      <c r="AK17" s="130">
        <f>SUM(AM10:AN10)+C9+AK15</f>
        <v>0.34567014993904016</v>
      </c>
      <c r="AL17" s="131"/>
      <c r="AM17" s="131"/>
      <c r="AN17" s="132" t="s">
        <v>26</v>
      </c>
      <c r="AO17" s="132"/>
      <c r="AP17" s="128">
        <f>SUM(AO10:AP10)+D9+AP15</f>
        <v>0.54038772484474251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0.47561021759436423</v>
      </c>
      <c r="N18" s="126"/>
      <c r="O18" s="126"/>
      <c r="P18" s="127" t="s">
        <v>26</v>
      </c>
      <c r="Q18" s="127"/>
      <c r="R18" s="112">
        <f>SUM(R16,R17)</f>
        <v>0.90695493770390578</v>
      </c>
      <c r="S18" s="112"/>
      <c r="T18" s="113"/>
      <c r="U18" s="238">
        <f>SUM(U16,U17)</f>
        <v>0.34521480083652822</v>
      </c>
      <c r="V18" s="126"/>
      <c r="W18" s="126"/>
      <c r="X18" s="127" t="s">
        <v>26</v>
      </c>
      <c r="Y18" s="127"/>
      <c r="Z18" s="112">
        <f>SUM(Z16,Z17)</f>
        <v>0.82997359196424481</v>
      </c>
      <c r="AA18" s="112"/>
      <c r="AB18" s="113"/>
      <c r="AC18" s="238">
        <f>SUM(AC16,AC17)</f>
        <v>0.40180636307367068</v>
      </c>
      <c r="AD18" s="126"/>
      <c r="AE18" s="126"/>
      <c r="AF18" s="127" t="s">
        <v>26</v>
      </c>
      <c r="AG18" s="127"/>
      <c r="AH18" s="112">
        <f>SUM(AH16,AH17)</f>
        <v>0.86138019986213277</v>
      </c>
      <c r="AI18" s="112"/>
      <c r="AJ18" s="113"/>
      <c r="AK18" s="238">
        <f>SUM(AK16,AK17)</f>
        <v>0.47412473897647744</v>
      </c>
      <c r="AL18" s="126"/>
      <c r="AM18" s="126"/>
      <c r="AN18" s="127" t="s">
        <v>26</v>
      </c>
      <c r="AO18" s="127"/>
      <c r="AP18" s="112">
        <f>SUM(AP16,AP17)</f>
        <v>0.90851336633870439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35</v>
      </c>
      <c r="B21" s="106"/>
      <c r="C21" s="106" t="s">
        <v>251</v>
      </c>
      <c r="D21" s="106"/>
      <c r="E21" s="107" t="s">
        <v>33</v>
      </c>
      <c r="F21" s="107"/>
      <c r="G21" s="107"/>
      <c r="H21" s="107"/>
      <c r="I21" s="107"/>
      <c r="J21" s="107"/>
      <c r="K21" s="107"/>
      <c r="L21" s="108"/>
      <c r="M21" s="241">
        <v>37</v>
      </c>
      <c r="N21" s="110"/>
      <c r="O21" s="110"/>
      <c r="P21" s="110"/>
      <c r="Q21" s="110"/>
      <c r="R21" s="110"/>
      <c r="S21" s="110"/>
      <c r="T21" s="242"/>
      <c r="U21" s="241">
        <v>37</v>
      </c>
      <c r="V21" s="110"/>
      <c r="W21" s="110"/>
      <c r="X21" s="110"/>
      <c r="Y21" s="110"/>
      <c r="Z21" s="110"/>
      <c r="AA21" s="110"/>
      <c r="AB21" s="242"/>
      <c r="AC21" s="241">
        <v>37</v>
      </c>
      <c r="AD21" s="110"/>
      <c r="AE21" s="110"/>
      <c r="AF21" s="110"/>
      <c r="AG21" s="110"/>
      <c r="AH21" s="110"/>
      <c r="AI21" s="110"/>
      <c r="AJ21" s="242"/>
      <c r="AK21" s="241">
        <v>37</v>
      </c>
      <c r="AL21" s="110"/>
      <c r="AM21" s="110"/>
      <c r="AN21" s="110"/>
      <c r="AO21" s="110"/>
      <c r="AP21" s="110"/>
      <c r="AQ21" s="110"/>
      <c r="AR21" s="242"/>
    </row>
    <row r="22" spans="1:44" x14ac:dyDescent="0.2">
      <c r="A22" s="98">
        <v>35</v>
      </c>
      <c r="B22" s="99"/>
      <c r="C22" s="99" t="s">
        <v>252</v>
      </c>
      <c r="D22" s="99"/>
      <c r="E22" s="100" t="s">
        <v>34</v>
      </c>
      <c r="F22" s="100"/>
      <c r="G22" s="100"/>
      <c r="H22" s="100"/>
      <c r="I22" s="100"/>
      <c r="J22" s="100"/>
      <c r="K22" s="100"/>
      <c r="L22" s="101"/>
      <c r="M22" s="243">
        <v>38</v>
      </c>
      <c r="N22" s="96"/>
      <c r="O22" s="96"/>
      <c r="P22" s="96"/>
      <c r="Q22" s="96"/>
      <c r="R22" s="96"/>
      <c r="S22" s="96"/>
      <c r="T22" s="244"/>
      <c r="U22" s="243">
        <v>38</v>
      </c>
      <c r="V22" s="96"/>
      <c r="W22" s="96"/>
      <c r="X22" s="96"/>
      <c r="Y22" s="96"/>
      <c r="Z22" s="96"/>
      <c r="AA22" s="96"/>
      <c r="AB22" s="244"/>
      <c r="AC22" s="243">
        <v>38</v>
      </c>
      <c r="AD22" s="96"/>
      <c r="AE22" s="96"/>
      <c r="AF22" s="96"/>
      <c r="AG22" s="96"/>
      <c r="AH22" s="96"/>
      <c r="AI22" s="96"/>
      <c r="AJ22" s="244"/>
      <c r="AK22" s="243">
        <v>38</v>
      </c>
      <c r="AL22" s="96"/>
      <c r="AM22" s="96"/>
      <c r="AN22" s="96"/>
      <c r="AO22" s="96"/>
      <c r="AP22" s="96"/>
      <c r="AQ22" s="96"/>
      <c r="AR22" s="244"/>
    </row>
    <row r="23" spans="1:44" x14ac:dyDescent="0.2">
      <c r="A23" s="98">
        <v>6</v>
      </c>
      <c r="B23" s="99"/>
      <c r="C23" s="99" t="s">
        <v>16</v>
      </c>
      <c r="D23" s="99"/>
      <c r="E23" s="100" t="s">
        <v>35</v>
      </c>
      <c r="F23" s="100"/>
      <c r="G23" s="100"/>
      <c r="H23" s="100"/>
      <c r="I23" s="100"/>
      <c r="J23" s="100"/>
      <c r="K23" s="100"/>
      <c r="L23" s="101"/>
      <c r="M23" s="243">
        <v>6.0999999046325684</v>
      </c>
      <c r="N23" s="96"/>
      <c r="O23" s="96"/>
      <c r="P23" s="96"/>
      <c r="Q23" s="96"/>
      <c r="R23" s="96"/>
      <c r="S23" s="96"/>
      <c r="T23" s="244"/>
      <c r="U23" s="243">
        <v>6.0999999046325684</v>
      </c>
      <c r="V23" s="96"/>
      <c r="W23" s="96"/>
      <c r="X23" s="96"/>
      <c r="Y23" s="96"/>
      <c r="Z23" s="96"/>
      <c r="AA23" s="96"/>
      <c r="AB23" s="244"/>
      <c r="AC23" s="243">
        <v>6.0999999046325684</v>
      </c>
      <c r="AD23" s="96"/>
      <c r="AE23" s="96"/>
      <c r="AF23" s="96"/>
      <c r="AG23" s="96"/>
      <c r="AH23" s="96"/>
      <c r="AI23" s="96"/>
      <c r="AJ23" s="244"/>
      <c r="AK23" s="243">
        <v>6.0999999046325684</v>
      </c>
      <c r="AL23" s="96"/>
      <c r="AM23" s="96"/>
      <c r="AN23" s="96"/>
      <c r="AO23" s="96"/>
      <c r="AP23" s="96"/>
      <c r="AQ23" s="96"/>
      <c r="AR23" s="244"/>
    </row>
    <row r="24" spans="1:44" ht="13.5" thickBot="1" x14ac:dyDescent="0.25">
      <c r="A24" s="91">
        <v>6</v>
      </c>
      <c r="B24" s="92"/>
      <c r="C24" s="92" t="s">
        <v>20</v>
      </c>
      <c r="D24" s="92"/>
      <c r="E24" s="93" t="s">
        <v>36</v>
      </c>
      <c r="F24" s="93"/>
      <c r="G24" s="93"/>
      <c r="H24" s="93"/>
      <c r="I24" s="93"/>
      <c r="J24" s="93"/>
      <c r="K24" s="93"/>
      <c r="L24" s="94"/>
      <c r="M24" s="82">
        <v>6.1999998092651367</v>
      </c>
      <c r="N24" s="83"/>
      <c r="O24" s="83"/>
      <c r="P24" s="83"/>
      <c r="Q24" s="83"/>
      <c r="R24" s="83"/>
      <c r="S24" s="83"/>
      <c r="T24" s="84"/>
      <c r="U24" s="82">
        <v>6.1999998092651367</v>
      </c>
      <c r="V24" s="83"/>
      <c r="W24" s="83"/>
      <c r="X24" s="83"/>
      <c r="Y24" s="83"/>
      <c r="Z24" s="83"/>
      <c r="AA24" s="83"/>
      <c r="AB24" s="84"/>
      <c r="AC24" s="82">
        <v>6.1999998092651367</v>
      </c>
      <c r="AD24" s="83"/>
      <c r="AE24" s="83"/>
      <c r="AF24" s="83"/>
      <c r="AG24" s="83"/>
      <c r="AH24" s="83"/>
      <c r="AI24" s="83"/>
      <c r="AJ24" s="84"/>
      <c r="AK24" s="82">
        <v>6.1999998092651367</v>
      </c>
      <c r="AL24" s="83"/>
      <c r="AM24" s="83"/>
      <c r="AN24" s="83"/>
      <c r="AO24" s="83"/>
      <c r="AP24" s="83"/>
      <c r="AQ24" s="83"/>
      <c r="AR24" s="84"/>
    </row>
    <row r="25" spans="1:44" ht="30" customHeight="1" thickBo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ht="15" customHeight="1" x14ac:dyDescent="0.2">
      <c r="A26" s="86" t="s">
        <v>3</v>
      </c>
      <c r="B26" s="87"/>
      <c r="C26" s="87"/>
      <c r="D26" s="87"/>
      <c r="E26" s="87" t="s">
        <v>38</v>
      </c>
      <c r="F26" s="87"/>
      <c r="G26" s="87" t="s">
        <v>39</v>
      </c>
      <c r="H26" s="87"/>
      <c r="I26" s="87" t="s">
        <v>40</v>
      </c>
      <c r="J26" s="87"/>
      <c r="K26" s="87" t="s">
        <v>41</v>
      </c>
      <c r="L26" s="90"/>
      <c r="M26" s="227" t="s">
        <v>11</v>
      </c>
      <c r="N26" s="73"/>
      <c r="O26" s="76" t="s">
        <v>12</v>
      </c>
      <c r="P26" s="77"/>
      <c r="Q26" s="73"/>
      <c r="R26" s="76" t="s">
        <v>13</v>
      </c>
      <c r="S26" s="77"/>
      <c r="T26" s="245"/>
      <c r="U26" s="227" t="s">
        <v>11</v>
      </c>
      <c r="V26" s="73"/>
      <c r="W26" s="76" t="s">
        <v>12</v>
      </c>
      <c r="X26" s="77"/>
      <c r="Y26" s="73"/>
      <c r="Z26" s="76" t="s">
        <v>13</v>
      </c>
      <c r="AA26" s="77"/>
      <c r="AB26" s="245"/>
      <c r="AC26" s="227" t="s">
        <v>11</v>
      </c>
      <c r="AD26" s="73"/>
      <c r="AE26" s="76" t="s">
        <v>12</v>
      </c>
      <c r="AF26" s="77"/>
      <c r="AG26" s="73"/>
      <c r="AH26" s="76" t="s">
        <v>13</v>
      </c>
      <c r="AI26" s="77"/>
      <c r="AJ26" s="245"/>
      <c r="AK26" s="227" t="s">
        <v>11</v>
      </c>
      <c r="AL26" s="73"/>
      <c r="AM26" s="76" t="s">
        <v>12</v>
      </c>
      <c r="AN26" s="77"/>
      <c r="AO26" s="73"/>
      <c r="AP26" s="76" t="s">
        <v>13</v>
      </c>
      <c r="AQ26" s="77"/>
      <c r="AR26" s="245"/>
    </row>
    <row r="27" spans="1:44" ht="15.75" customHeight="1" thickBot="1" x14ac:dyDescent="0.25">
      <c r="A27" s="88"/>
      <c r="B27" s="89"/>
      <c r="C27" s="89"/>
      <c r="D27" s="89"/>
      <c r="E27" s="15" t="s">
        <v>42</v>
      </c>
      <c r="F27" s="15" t="s">
        <v>43</v>
      </c>
      <c r="G27" s="15" t="s">
        <v>42</v>
      </c>
      <c r="H27" s="15" t="s">
        <v>43</v>
      </c>
      <c r="I27" s="15" t="s">
        <v>42</v>
      </c>
      <c r="J27" s="15" t="s">
        <v>43</v>
      </c>
      <c r="K27" s="15" t="s">
        <v>42</v>
      </c>
      <c r="L27" s="16" t="s">
        <v>43</v>
      </c>
      <c r="M27" s="74"/>
      <c r="N27" s="75"/>
      <c r="O27" s="78"/>
      <c r="P27" s="79"/>
      <c r="Q27" s="75"/>
      <c r="R27" s="78"/>
      <c r="S27" s="79"/>
      <c r="T27" s="81"/>
      <c r="U27" s="74"/>
      <c r="V27" s="75"/>
      <c r="W27" s="78"/>
      <c r="X27" s="79"/>
      <c r="Y27" s="75"/>
      <c r="Z27" s="78"/>
      <c r="AA27" s="79"/>
      <c r="AB27" s="81"/>
      <c r="AC27" s="74"/>
      <c r="AD27" s="75"/>
      <c r="AE27" s="78"/>
      <c r="AF27" s="79"/>
      <c r="AG27" s="75"/>
      <c r="AH27" s="78"/>
      <c r="AI27" s="79"/>
      <c r="AJ27" s="81"/>
      <c r="AK27" s="74"/>
      <c r="AL27" s="75"/>
      <c r="AM27" s="78"/>
      <c r="AN27" s="79"/>
      <c r="AO27" s="75"/>
      <c r="AP27" s="78"/>
      <c r="AQ27" s="79"/>
      <c r="AR27" s="81"/>
    </row>
    <row r="28" spans="1:44" x14ac:dyDescent="0.2">
      <c r="A28" s="246" t="s">
        <v>509</v>
      </c>
      <c r="B28" s="58"/>
      <c r="C28" s="58"/>
      <c r="D28" s="58"/>
      <c r="E28" s="21"/>
      <c r="F28" s="21"/>
      <c r="G28" s="21"/>
      <c r="H28" s="21"/>
      <c r="I28" s="21"/>
      <c r="J28" s="21"/>
      <c r="K28" s="21"/>
      <c r="L28" s="59"/>
      <c r="M28" s="60"/>
      <c r="N28" s="61"/>
      <c r="O28" s="62"/>
      <c r="P28" s="62"/>
      <c r="Q28" s="62"/>
      <c r="R28" s="62"/>
      <c r="S28" s="62"/>
      <c r="T28" s="63"/>
      <c r="U28" s="60"/>
      <c r="V28" s="61"/>
      <c r="W28" s="62"/>
      <c r="X28" s="62"/>
      <c r="Y28" s="62"/>
      <c r="Z28" s="62"/>
      <c r="AA28" s="62"/>
      <c r="AB28" s="63"/>
      <c r="AC28" s="60"/>
      <c r="AD28" s="61"/>
      <c r="AE28" s="62"/>
      <c r="AF28" s="62"/>
      <c r="AG28" s="62"/>
      <c r="AH28" s="62"/>
      <c r="AI28" s="62"/>
      <c r="AJ28" s="63"/>
      <c r="AK28" s="60"/>
      <c r="AL28" s="61"/>
      <c r="AM28" s="62"/>
      <c r="AN28" s="62"/>
      <c r="AO28" s="62"/>
      <c r="AP28" s="62"/>
      <c r="AQ28" s="62"/>
      <c r="AR28" s="63"/>
    </row>
    <row r="29" spans="1:44" x14ac:dyDescent="0.2">
      <c r="A29" s="48" t="s">
        <v>510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48">
        <f>M6</f>
        <v>3</v>
      </c>
      <c r="N29" s="54"/>
      <c r="O29" s="50">
        <f>-O6</f>
        <v>-0.11693501824931211</v>
      </c>
      <c r="P29" s="50"/>
      <c r="Q29" s="50"/>
      <c r="R29" s="50">
        <f>-Q6</f>
        <v>-0.36720386375839165</v>
      </c>
      <c r="S29" s="50"/>
      <c r="T29" s="52"/>
      <c r="U29" s="248">
        <f>U6</f>
        <v>2</v>
      </c>
      <c r="V29" s="54"/>
      <c r="W29" s="50">
        <f>-W6</f>
        <v>-0.13659350157543118</v>
      </c>
      <c r="X29" s="50"/>
      <c r="Y29" s="50"/>
      <c r="Z29" s="50">
        <f>-Y6</f>
        <v>-0.37537910036421374</v>
      </c>
      <c r="AA29" s="50"/>
      <c r="AB29" s="52"/>
      <c r="AC29" s="248">
        <f>AC6</f>
        <v>2</v>
      </c>
      <c r="AD29" s="54"/>
      <c r="AE29" s="50">
        <f>-AE6</f>
        <v>-0.13278992168885506</v>
      </c>
      <c r="AF29" s="50"/>
      <c r="AG29" s="50"/>
      <c r="AH29" s="50">
        <f>-AG6</f>
        <v>-0.38194775683665366</v>
      </c>
      <c r="AI29" s="50"/>
      <c r="AJ29" s="52"/>
      <c r="AK29" s="248">
        <f>AK6</f>
        <v>3</v>
      </c>
      <c r="AL29" s="54"/>
      <c r="AM29" s="50">
        <f>-AM6</f>
        <v>-0.12845458903743726</v>
      </c>
      <c r="AN29" s="50"/>
      <c r="AO29" s="50"/>
      <c r="AP29" s="50">
        <f>-AO6</f>
        <v>-0.36812564149396187</v>
      </c>
      <c r="AQ29" s="50"/>
      <c r="AR29" s="52"/>
    </row>
    <row r="30" spans="1:44" x14ac:dyDescent="0.2">
      <c r="A30" s="48" t="s">
        <v>511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53">
        <v>3</v>
      </c>
      <c r="N30" s="47"/>
      <c r="O30" s="39">
        <f>SQRT(3)*M21*M30*S6/1000</f>
        <v>0</v>
      </c>
      <c r="P30" s="39"/>
      <c r="Q30" s="39"/>
      <c r="R30" s="39">
        <f>SQRT(3)*M21*M30*SIN(ACOS(S6))/1000</f>
        <v>0.19225763964014536</v>
      </c>
      <c r="S30" s="39"/>
      <c r="T30" s="40"/>
      <c r="U30" s="253">
        <v>2</v>
      </c>
      <c r="V30" s="47"/>
      <c r="W30" s="39">
        <f>SQRT(3)*U21*U30*AA6/1000</f>
        <v>0</v>
      </c>
      <c r="X30" s="39"/>
      <c r="Y30" s="39"/>
      <c r="Z30" s="39">
        <f>SQRT(3)*U21*U30*SIN(ACOS(AA6))/1000</f>
        <v>0.1281717597600969</v>
      </c>
      <c r="AA30" s="39"/>
      <c r="AB30" s="40"/>
      <c r="AC30" s="253">
        <v>2</v>
      </c>
      <c r="AD30" s="47"/>
      <c r="AE30" s="39">
        <f>SQRT(3)*AC21*AC30*AI6/1000</f>
        <v>0</v>
      </c>
      <c r="AF30" s="39"/>
      <c r="AG30" s="39"/>
      <c r="AH30" s="39">
        <f>SQRT(3)*AC21*AC30*SIN(ACOS(AI6))/1000</f>
        <v>0.1281717597600969</v>
      </c>
      <c r="AI30" s="39"/>
      <c r="AJ30" s="40"/>
      <c r="AK30" s="253">
        <v>3</v>
      </c>
      <c r="AL30" s="47"/>
      <c r="AM30" s="39">
        <f>SQRT(3)*AK21*AK30*AQ6/1000</f>
        <v>0</v>
      </c>
      <c r="AN30" s="39"/>
      <c r="AO30" s="39"/>
      <c r="AP30" s="39">
        <f>SQRT(3)*AK21*AK30*SIN(ACOS(AQ6))/1000</f>
        <v>0.19225763964014536</v>
      </c>
      <c r="AQ30" s="39"/>
      <c r="AR30" s="40"/>
    </row>
    <row r="31" spans="1:44" ht="13.5" thickBot="1" x14ac:dyDescent="0.25">
      <c r="A31" s="68" t="s">
        <v>512</v>
      </c>
      <c r="B31" s="69"/>
      <c r="C31" s="69"/>
      <c r="D31" s="69"/>
      <c r="E31" s="70"/>
      <c r="F31" s="70"/>
      <c r="G31" s="70"/>
      <c r="H31" s="70"/>
      <c r="I31" s="70"/>
      <c r="J31" s="70"/>
      <c r="K31" s="70"/>
      <c r="L31" s="249"/>
      <c r="M31" s="231"/>
      <c r="N31" s="67"/>
      <c r="O31" s="55">
        <f>SUM(O29:Q30)</f>
        <v>-0.11693501824931211</v>
      </c>
      <c r="P31" s="55"/>
      <c r="Q31" s="55"/>
      <c r="R31" s="55">
        <f>SUM(R29:T30)</f>
        <v>-0.17494622411824629</v>
      </c>
      <c r="S31" s="55"/>
      <c r="T31" s="56"/>
      <c r="U31" s="231"/>
      <c r="V31" s="67"/>
      <c r="W31" s="55">
        <f>SUM(W29:Y30)</f>
        <v>-0.13659350157543118</v>
      </c>
      <c r="X31" s="55"/>
      <c r="Y31" s="55"/>
      <c r="Z31" s="55">
        <f>SUM(Z29:AB30)</f>
        <v>-0.24720734060411684</v>
      </c>
      <c r="AA31" s="55"/>
      <c r="AB31" s="56"/>
      <c r="AC31" s="231"/>
      <c r="AD31" s="67"/>
      <c r="AE31" s="55">
        <f>SUM(AE29:AG30)</f>
        <v>-0.13278992168885506</v>
      </c>
      <c r="AF31" s="55"/>
      <c r="AG31" s="55"/>
      <c r="AH31" s="55">
        <f>SUM(AH29:AJ30)</f>
        <v>-0.25377599707655674</v>
      </c>
      <c r="AI31" s="55"/>
      <c r="AJ31" s="56"/>
      <c r="AK31" s="231"/>
      <c r="AL31" s="67"/>
      <c r="AM31" s="55">
        <f>SUM(AM29:AO30)</f>
        <v>-0.12845458903743726</v>
      </c>
      <c r="AN31" s="55"/>
      <c r="AO31" s="55"/>
      <c r="AP31" s="55">
        <f>SUM(AP29:AR30)</f>
        <v>-0.17586800185381651</v>
      </c>
      <c r="AQ31" s="55"/>
      <c r="AR31" s="56"/>
    </row>
    <row r="32" spans="1:44" x14ac:dyDescent="0.2">
      <c r="A32" s="246" t="s">
        <v>513</v>
      </c>
      <c r="B32" s="58"/>
      <c r="C32" s="58"/>
      <c r="D32" s="58"/>
      <c r="E32" s="21"/>
      <c r="F32" s="21"/>
      <c r="G32" s="21"/>
      <c r="H32" s="21"/>
      <c r="I32" s="21"/>
      <c r="J32" s="21"/>
      <c r="K32" s="21"/>
      <c r="L32" s="59"/>
      <c r="M32" s="60"/>
      <c r="N32" s="61"/>
      <c r="O32" s="62"/>
      <c r="P32" s="62"/>
      <c r="Q32" s="62"/>
      <c r="R32" s="62"/>
      <c r="S32" s="62"/>
      <c r="T32" s="63"/>
      <c r="U32" s="60"/>
      <c r="V32" s="61"/>
      <c r="W32" s="62"/>
      <c r="X32" s="62"/>
      <c r="Y32" s="62"/>
      <c r="Z32" s="62"/>
      <c r="AA32" s="62"/>
      <c r="AB32" s="63"/>
      <c r="AC32" s="60"/>
      <c r="AD32" s="61"/>
      <c r="AE32" s="62"/>
      <c r="AF32" s="62"/>
      <c r="AG32" s="62"/>
      <c r="AH32" s="62"/>
      <c r="AI32" s="62"/>
      <c r="AJ32" s="63"/>
      <c r="AK32" s="60"/>
      <c r="AL32" s="61"/>
      <c r="AM32" s="62"/>
      <c r="AN32" s="62"/>
      <c r="AO32" s="62"/>
      <c r="AP32" s="62"/>
      <c r="AQ32" s="62"/>
      <c r="AR32" s="63"/>
    </row>
    <row r="33" spans="1:44" x14ac:dyDescent="0.2">
      <c r="A33" s="48" t="s">
        <v>514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47"/>
      <c r="M33" s="248">
        <f>M9</f>
        <v>6</v>
      </c>
      <c r="N33" s="54"/>
      <c r="O33" s="50">
        <f>-O9</f>
        <v>-0.3586751993450521</v>
      </c>
      <c r="P33" s="50"/>
      <c r="Q33" s="50"/>
      <c r="R33" s="50">
        <f>-Q9</f>
        <v>-0.53975107394551414</v>
      </c>
      <c r="S33" s="50"/>
      <c r="T33" s="52"/>
      <c r="U33" s="248">
        <f>U9</f>
        <v>3</v>
      </c>
      <c r="V33" s="54"/>
      <c r="W33" s="50">
        <f>-W9</f>
        <v>-0.20862129926109702</v>
      </c>
      <c r="X33" s="50"/>
      <c r="Y33" s="50"/>
      <c r="Z33" s="50">
        <f>-Y9</f>
        <v>-0.45459449160003107</v>
      </c>
      <c r="AA33" s="50"/>
      <c r="AB33" s="52"/>
      <c r="AC33" s="248">
        <f>AC9</f>
        <v>6</v>
      </c>
      <c r="AD33" s="54"/>
      <c r="AE33" s="50">
        <f>-AE9</f>
        <v>-0.26901644138481562</v>
      </c>
      <c r="AF33" s="50"/>
      <c r="AG33" s="50"/>
      <c r="AH33" s="50">
        <f>-AG9</f>
        <v>-0.4794324430254791</v>
      </c>
      <c r="AI33" s="50"/>
      <c r="AJ33" s="52"/>
      <c r="AK33" s="248">
        <f>AK9</f>
        <v>3</v>
      </c>
      <c r="AL33" s="54"/>
      <c r="AM33" s="50">
        <f>-AM9</f>
        <v>-0.34567014993904016</v>
      </c>
      <c r="AN33" s="50"/>
      <c r="AO33" s="50"/>
      <c r="AP33" s="50">
        <f>-AO9</f>
        <v>-0.54038772484474251</v>
      </c>
      <c r="AQ33" s="50"/>
      <c r="AR33" s="52"/>
    </row>
    <row r="34" spans="1:44" x14ac:dyDescent="0.2">
      <c r="A34" s="48" t="s">
        <v>515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53">
        <v>6</v>
      </c>
      <c r="N34" s="47"/>
      <c r="O34" s="39">
        <f>SQRT(3)*M22*M34*S9/1000</f>
        <v>0</v>
      </c>
      <c r="P34" s="39"/>
      <c r="Q34" s="39"/>
      <c r="R34" s="39">
        <f>SQRT(3)*M22*M34*SIN(ACOS(S9))/1000</f>
        <v>0.39490758412570404</v>
      </c>
      <c r="S34" s="39"/>
      <c r="T34" s="40"/>
      <c r="U34" s="253">
        <v>3</v>
      </c>
      <c r="V34" s="47"/>
      <c r="W34" s="39">
        <f>SQRT(3)*U22*U34*AA9/1000</f>
        <v>0</v>
      </c>
      <c r="X34" s="39"/>
      <c r="Y34" s="39"/>
      <c r="Z34" s="39">
        <f>SQRT(3)*U22*U34*SIN(ACOS(AA9))/1000</f>
        <v>0.19745379206285202</v>
      </c>
      <c r="AA34" s="39"/>
      <c r="AB34" s="40"/>
      <c r="AC34" s="253">
        <v>6</v>
      </c>
      <c r="AD34" s="47"/>
      <c r="AE34" s="39">
        <f>SQRT(3)*AC22*AC34*AI9/1000</f>
        <v>0</v>
      </c>
      <c r="AF34" s="39"/>
      <c r="AG34" s="39"/>
      <c r="AH34" s="39">
        <f>SQRT(3)*AC22*AC34*SIN(ACOS(AI9))/1000</f>
        <v>0.39490758412570404</v>
      </c>
      <c r="AI34" s="39"/>
      <c r="AJ34" s="40"/>
      <c r="AK34" s="253">
        <v>3</v>
      </c>
      <c r="AL34" s="47"/>
      <c r="AM34" s="39">
        <f>SQRT(3)*AK22*AK34*AQ9/1000</f>
        <v>0</v>
      </c>
      <c r="AN34" s="39"/>
      <c r="AO34" s="39"/>
      <c r="AP34" s="39">
        <f>SQRT(3)*AK22*AK34*SIN(ACOS(AQ9))/1000</f>
        <v>0.19745379206285202</v>
      </c>
      <c r="AQ34" s="39"/>
      <c r="AR34" s="40"/>
    </row>
    <row r="35" spans="1:44" ht="13.5" thickBot="1" x14ac:dyDescent="0.25">
      <c r="A35" s="250" t="s">
        <v>516</v>
      </c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4"/>
      <c r="M35" s="33"/>
      <c r="N35" s="34"/>
      <c r="O35" s="31">
        <f>SUM(O33:Q34)</f>
        <v>-0.3586751993450521</v>
      </c>
      <c r="P35" s="31"/>
      <c r="Q35" s="31"/>
      <c r="R35" s="31">
        <f>SUM(R33:T34)</f>
        <v>-0.1448434898198101</v>
      </c>
      <c r="S35" s="31"/>
      <c r="T35" s="32"/>
      <c r="U35" s="33"/>
      <c r="V35" s="34"/>
      <c r="W35" s="31">
        <f>SUM(W33:Y34)</f>
        <v>-0.20862129926109702</v>
      </c>
      <c r="X35" s="31"/>
      <c r="Y35" s="31"/>
      <c r="Z35" s="31">
        <f>SUM(Z33:AB34)</f>
        <v>-0.25714069953717905</v>
      </c>
      <c r="AA35" s="31"/>
      <c r="AB35" s="32"/>
      <c r="AC35" s="33"/>
      <c r="AD35" s="34"/>
      <c r="AE35" s="31">
        <f>SUM(AE33:AG34)</f>
        <v>-0.26901644138481562</v>
      </c>
      <c r="AF35" s="31"/>
      <c r="AG35" s="31"/>
      <c r="AH35" s="31">
        <f>SUM(AH33:AJ34)</f>
        <v>-8.4524858899775068E-2</v>
      </c>
      <c r="AI35" s="31"/>
      <c r="AJ35" s="32"/>
      <c r="AK35" s="33"/>
      <c r="AL35" s="34"/>
      <c r="AM35" s="31">
        <f>SUM(AM33:AO34)</f>
        <v>-0.34567014993904016</v>
      </c>
      <c r="AN35" s="31"/>
      <c r="AO35" s="31"/>
      <c r="AP35" s="31">
        <f>SUM(AP33:AR34)</f>
        <v>-0.34293393278189049</v>
      </c>
      <c r="AQ35" s="31"/>
      <c r="AR35" s="32"/>
    </row>
    <row r="36" spans="1:44" ht="13.5" thickBot="1" x14ac:dyDescent="0.25">
      <c r="A36" s="251" t="s">
        <v>52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9"/>
      <c r="N36" s="30"/>
      <c r="O36" s="19">
        <f>SUM(O29:Q30)+SUM(O33:Q34)</f>
        <v>-0.47561021759436423</v>
      </c>
      <c r="P36" s="19"/>
      <c r="Q36" s="19"/>
      <c r="R36" s="19">
        <f>SUM(R29:T30)+SUM(R33:T34)</f>
        <v>-0.31978971393805639</v>
      </c>
      <c r="S36" s="19"/>
      <c r="T36" s="28"/>
      <c r="U36" s="29"/>
      <c r="V36" s="30"/>
      <c r="W36" s="19">
        <f>SUM(W29:Y30)+SUM(W33:Y34)</f>
        <v>-0.34521480083652822</v>
      </c>
      <c r="X36" s="19"/>
      <c r="Y36" s="19"/>
      <c r="Z36" s="19">
        <f>SUM(Z29:AB30)+SUM(Z33:AB34)</f>
        <v>-0.50434804014129586</v>
      </c>
      <c r="AA36" s="19"/>
      <c r="AB36" s="28"/>
      <c r="AC36" s="29"/>
      <c r="AD36" s="30"/>
      <c r="AE36" s="19">
        <f>SUM(AE29:AG30)+SUM(AE33:AG34)</f>
        <v>-0.40180636307367068</v>
      </c>
      <c r="AF36" s="19"/>
      <c r="AG36" s="19"/>
      <c r="AH36" s="19">
        <f>SUM(AH29:AJ30)+SUM(AH33:AJ34)</f>
        <v>-0.3383008559763318</v>
      </c>
      <c r="AI36" s="19"/>
      <c r="AJ36" s="28"/>
      <c r="AK36" s="29"/>
      <c r="AL36" s="30"/>
      <c r="AM36" s="19">
        <f>SUM(AM29:AO30)+SUM(AM33:AO34)</f>
        <v>-0.47412473897647744</v>
      </c>
      <c r="AN36" s="19"/>
      <c r="AO36" s="19"/>
      <c r="AP36" s="19">
        <f>SUM(AP29:AR30)+SUM(AP33:AR34)</f>
        <v>-0.51880193463570701</v>
      </c>
      <c r="AQ36" s="19"/>
      <c r="AR36" s="28"/>
    </row>
    <row r="37" spans="1:44" x14ac:dyDescent="0.2">
      <c r="A37" s="246" t="s">
        <v>53</v>
      </c>
      <c r="B37" s="58"/>
      <c r="C37" s="58"/>
      <c r="D37" s="58"/>
      <c r="E37" s="21"/>
      <c r="F37" s="21"/>
      <c r="G37" s="21"/>
      <c r="H37" s="21"/>
      <c r="I37" s="21"/>
      <c r="J37" s="21"/>
      <c r="K37" s="21"/>
      <c r="L37" s="59"/>
      <c r="M37" s="60"/>
      <c r="N37" s="61"/>
      <c r="O37" s="62"/>
      <c r="P37" s="62"/>
      <c r="Q37" s="62"/>
      <c r="R37" s="62"/>
      <c r="S37" s="62"/>
      <c r="T37" s="63"/>
      <c r="U37" s="60"/>
      <c r="V37" s="61"/>
      <c r="W37" s="62"/>
      <c r="X37" s="62"/>
      <c r="Y37" s="62"/>
      <c r="Z37" s="62"/>
      <c r="AA37" s="62"/>
      <c r="AB37" s="63"/>
      <c r="AC37" s="60"/>
      <c r="AD37" s="61"/>
      <c r="AE37" s="62"/>
      <c r="AF37" s="62"/>
      <c r="AG37" s="62"/>
      <c r="AH37" s="62"/>
      <c r="AI37" s="62"/>
      <c r="AJ37" s="63"/>
      <c r="AK37" s="60"/>
      <c r="AL37" s="61"/>
      <c r="AM37" s="62"/>
      <c r="AN37" s="62"/>
      <c r="AO37" s="62"/>
      <c r="AP37" s="62"/>
      <c r="AQ37" s="62"/>
      <c r="AR37" s="63"/>
    </row>
    <row r="38" spans="1:44" x14ac:dyDescent="0.2">
      <c r="A38" s="48" t="s">
        <v>54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48">
        <f>M7</f>
        <v>10</v>
      </c>
      <c r="N38" s="54"/>
      <c r="O38" s="50">
        <f>O7</f>
        <v>9.1919935424406324E-2</v>
      </c>
      <c r="P38" s="50"/>
      <c r="Q38" s="50"/>
      <c r="R38" s="50">
        <f>Q7</f>
        <v>5.2093426864895091E-2</v>
      </c>
      <c r="S38" s="50"/>
      <c r="T38" s="52"/>
      <c r="U38" s="248">
        <f>U7</f>
        <v>12</v>
      </c>
      <c r="V38" s="54"/>
      <c r="W38" s="50">
        <f>W7</f>
        <v>0.11157178247147961</v>
      </c>
      <c r="X38" s="50"/>
      <c r="Y38" s="50"/>
      <c r="Z38" s="50">
        <f>Y7</f>
        <v>6.0220070188536999E-2</v>
      </c>
      <c r="AA38" s="50"/>
      <c r="AB38" s="52"/>
      <c r="AC38" s="248">
        <f>AC7</f>
        <v>12</v>
      </c>
      <c r="AD38" s="54"/>
      <c r="AE38" s="50">
        <f>AE7</f>
        <v>0.10776820258490351</v>
      </c>
      <c r="AF38" s="50"/>
      <c r="AG38" s="50"/>
      <c r="AH38" s="50">
        <f>AG7</f>
        <v>6.6788726660976891E-2</v>
      </c>
      <c r="AI38" s="50"/>
      <c r="AJ38" s="52"/>
      <c r="AK38" s="248">
        <f>AK7</f>
        <v>11</v>
      </c>
      <c r="AL38" s="54"/>
      <c r="AM38" s="50">
        <f>AM7</f>
        <v>0.10343633889753234</v>
      </c>
      <c r="AN38" s="50"/>
      <c r="AO38" s="50"/>
      <c r="AP38" s="50">
        <f>AO7</f>
        <v>5.2992012352151986E-2</v>
      </c>
      <c r="AQ38" s="50"/>
      <c r="AR38" s="52"/>
    </row>
    <row r="39" spans="1:44" x14ac:dyDescent="0.2">
      <c r="A39" s="48" t="s">
        <v>212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48" t="s">
        <v>59</v>
      </c>
      <c r="N39" s="54"/>
      <c r="O39" s="50">
        <v>0</v>
      </c>
      <c r="P39" s="50"/>
      <c r="Q39" s="50"/>
      <c r="R39" s="50">
        <v>0</v>
      </c>
      <c r="S39" s="50"/>
      <c r="T39" s="52"/>
      <c r="U39" s="248" t="s">
        <v>59</v>
      </c>
      <c r="V39" s="54"/>
      <c r="W39" s="50">
        <v>0</v>
      </c>
      <c r="X39" s="50"/>
      <c r="Y39" s="50"/>
      <c r="Z39" s="50">
        <v>0</v>
      </c>
      <c r="AA39" s="50"/>
      <c r="AB39" s="52"/>
      <c r="AC39" s="248" t="s">
        <v>59</v>
      </c>
      <c r="AD39" s="54"/>
      <c r="AE39" s="50">
        <v>0</v>
      </c>
      <c r="AF39" s="50"/>
      <c r="AG39" s="50"/>
      <c r="AH39" s="50">
        <v>0</v>
      </c>
      <c r="AI39" s="50"/>
      <c r="AJ39" s="52"/>
      <c r="AK39" s="248" t="s">
        <v>59</v>
      </c>
      <c r="AL39" s="54"/>
      <c r="AM39" s="50">
        <v>0</v>
      </c>
      <c r="AN39" s="50"/>
      <c r="AO39" s="50"/>
      <c r="AP39" s="50">
        <v>0</v>
      </c>
      <c r="AQ39" s="50"/>
      <c r="AR39" s="52"/>
    </row>
    <row r="40" spans="1:44" x14ac:dyDescent="0.2">
      <c r="A40" s="48" t="s">
        <v>517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53">
        <v>5</v>
      </c>
      <c r="N40" s="47"/>
      <c r="O40" s="39">
        <f>-SQRT(3)*M23*M40*S7/1000</f>
        <v>-4.5959967712203162E-2</v>
      </c>
      <c r="P40" s="39"/>
      <c r="Q40" s="39"/>
      <c r="R40" s="39">
        <f>-SQRT(3)*M23*M40*SIN(ACOS(S7))/1000</f>
        <v>-2.6046713432447546E-2</v>
      </c>
      <c r="S40" s="39"/>
      <c r="T40" s="40"/>
      <c r="U40" s="253">
        <v>10</v>
      </c>
      <c r="V40" s="47"/>
      <c r="W40" s="39">
        <f>-SQRT(3)*U23*U40*AA7/1000</f>
        <v>-9.2976485392899683E-2</v>
      </c>
      <c r="X40" s="39"/>
      <c r="Y40" s="39"/>
      <c r="Z40" s="39">
        <f>-SQRT(3)*U23*U40*SIN(ACOS(AA7))/1000</f>
        <v>-5.0183391823780836E-2</v>
      </c>
      <c r="AA40" s="39"/>
      <c r="AB40" s="40"/>
      <c r="AC40" s="253">
        <v>10</v>
      </c>
      <c r="AD40" s="47"/>
      <c r="AE40" s="39">
        <f>-SQRT(3)*AC23*AC40*AI7/1000</f>
        <v>-8.9806835487419592E-2</v>
      </c>
      <c r="AF40" s="39"/>
      <c r="AG40" s="39"/>
      <c r="AH40" s="39">
        <f>-SQRT(3)*AC23*AC40*SIN(ACOS(AI7))/1000</f>
        <v>-5.5657272217480749E-2</v>
      </c>
      <c r="AI40" s="39"/>
      <c r="AJ40" s="40"/>
      <c r="AK40" s="253">
        <v>10</v>
      </c>
      <c r="AL40" s="47"/>
      <c r="AM40" s="39">
        <f>-SQRT(3)*AK23*AK40*AQ7/1000</f>
        <v>-9.4033035361393028E-2</v>
      </c>
      <c r="AN40" s="39"/>
      <c r="AO40" s="39"/>
      <c r="AP40" s="39">
        <f>-SQRT(3)*AK23*AK40*SIN(ACOS(AQ7))/1000</f>
        <v>-4.8174556683774537E-2</v>
      </c>
      <c r="AQ40" s="39"/>
      <c r="AR40" s="40"/>
    </row>
    <row r="41" spans="1:44" ht="13.5" thickBot="1" x14ac:dyDescent="0.25">
      <c r="A41" s="68" t="s">
        <v>65</v>
      </c>
      <c r="B41" s="69"/>
      <c r="C41" s="69"/>
      <c r="D41" s="69"/>
      <c r="E41" s="70"/>
      <c r="F41" s="70"/>
      <c r="G41" s="70"/>
      <c r="H41" s="70"/>
      <c r="I41" s="70"/>
      <c r="J41" s="70"/>
      <c r="K41" s="70"/>
      <c r="L41" s="249"/>
      <c r="M41" s="231"/>
      <c r="N41" s="67"/>
      <c r="O41" s="55">
        <f>SUM(O38:Q40)</f>
        <v>4.5959967712203162E-2</v>
      </c>
      <c r="P41" s="55"/>
      <c r="Q41" s="55"/>
      <c r="R41" s="55">
        <f>SUM(R38:T40)</f>
        <v>2.6046713432447546E-2</v>
      </c>
      <c r="S41" s="55"/>
      <c r="T41" s="56"/>
      <c r="U41" s="231"/>
      <c r="V41" s="67"/>
      <c r="W41" s="55">
        <f>SUM(W38:Y40)</f>
        <v>1.8595297078579931E-2</v>
      </c>
      <c r="X41" s="55"/>
      <c r="Y41" s="55"/>
      <c r="Z41" s="55">
        <f>SUM(Z38:AB40)</f>
        <v>1.0036678364756163E-2</v>
      </c>
      <c r="AA41" s="55"/>
      <c r="AB41" s="56"/>
      <c r="AC41" s="231"/>
      <c r="AD41" s="67"/>
      <c r="AE41" s="55">
        <f>SUM(AE38:AG40)</f>
        <v>1.7961367097483916E-2</v>
      </c>
      <c r="AF41" s="55"/>
      <c r="AG41" s="55"/>
      <c r="AH41" s="55">
        <f>SUM(AH38:AJ40)</f>
        <v>1.1131454443496142E-2</v>
      </c>
      <c r="AI41" s="55"/>
      <c r="AJ41" s="56"/>
      <c r="AK41" s="231"/>
      <c r="AL41" s="67"/>
      <c r="AM41" s="55">
        <f>SUM(AM38:AO40)</f>
        <v>9.4033035361393152E-3</v>
      </c>
      <c r="AN41" s="55"/>
      <c r="AO41" s="55"/>
      <c r="AP41" s="55">
        <f>SUM(AP38:AR40)</f>
        <v>4.8174556683774489E-3</v>
      </c>
      <c r="AQ41" s="55"/>
      <c r="AR41" s="56"/>
    </row>
    <row r="42" spans="1:44" x14ac:dyDescent="0.2">
      <c r="A42" s="246" t="s">
        <v>66</v>
      </c>
      <c r="B42" s="58"/>
      <c r="C42" s="58"/>
      <c r="D42" s="58"/>
      <c r="E42" s="21"/>
      <c r="F42" s="21"/>
      <c r="G42" s="21"/>
      <c r="H42" s="21"/>
      <c r="I42" s="21"/>
      <c r="J42" s="21"/>
      <c r="K42" s="21"/>
      <c r="L42" s="59"/>
      <c r="M42" s="60"/>
      <c r="N42" s="61"/>
      <c r="O42" s="62"/>
      <c r="P42" s="62"/>
      <c r="Q42" s="62"/>
      <c r="R42" s="62"/>
      <c r="S42" s="62"/>
      <c r="T42" s="63"/>
      <c r="U42" s="60"/>
      <c r="V42" s="61"/>
      <c r="W42" s="62"/>
      <c r="X42" s="62"/>
      <c r="Y42" s="62"/>
      <c r="Z42" s="62"/>
      <c r="AA42" s="62"/>
      <c r="AB42" s="63"/>
      <c r="AC42" s="60"/>
      <c r="AD42" s="61"/>
      <c r="AE42" s="62"/>
      <c r="AF42" s="62"/>
      <c r="AG42" s="62"/>
      <c r="AH42" s="62"/>
      <c r="AI42" s="62"/>
      <c r="AJ42" s="63"/>
      <c r="AK42" s="60"/>
      <c r="AL42" s="61"/>
      <c r="AM42" s="62"/>
      <c r="AN42" s="62"/>
      <c r="AO42" s="62"/>
      <c r="AP42" s="62"/>
      <c r="AQ42" s="62"/>
      <c r="AR42" s="63"/>
    </row>
    <row r="43" spans="1:44" x14ac:dyDescent="0.2">
      <c r="A43" s="48" t="s">
        <v>67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48">
        <f>M10</f>
        <v>36</v>
      </c>
      <c r="N43" s="54"/>
      <c r="O43" s="50">
        <f>O10</f>
        <v>0.33247061191670657</v>
      </c>
      <c r="P43" s="50"/>
      <c r="Q43" s="50"/>
      <c r="R43" s="50">
        <f>Q10</f>
        <v>0.19727646341156405</v>
      </c>
      <c r="S43" s="50"/>
      <c r="T43" s="52"/>
      <c r="U43" s="248">
        <f>U10</f>
        <v>20</v>
      </c>
      <c r="V43" s="54"/>
      <c r="W43" s="50">
        <f>W10</f>
        <v>0.18255815462221578</v>
      </c>
      <c r="X43" s="50"/>
      <c r="Y43" s="50"/>
      <c r="Z43" s="50">
        <f>Y10</f>
        <v>0.11313937132049312</v>
      </c>
      <c r="AA43" s="50"/>
      <c r="AB43" s="52"/>
      <c r="AC43" s="248">
        <f>AC10</f>
        <v>26</v>
      </c>
      <c r="AD43" s="54"/>
      <c r="AE43" s="50">
        <f>AE10</f>
        <v>0.24290972731525118</v>
      </c>
      <c r="AF43" s="50"/>
      <c r="AG43" s="50"/>
      <c r="AH43" s="50">
        <f>AG10</f>
        <v>0.13766328333721603</v>
      </c>
      <c r="AI43" s="50"/>
      <c r="AJ43" s="52"/>
      <c r="AK43" s="248">
        <f>AK10</f>
        <v>35</v>
      </c>
      <c r="AL43" s="54"/>
      <c r="AM43" s="50">
        <f>AM10</f>
        <v>0.31947677058887763</v>
      </c>
      <c r="AN43" s="50"/>
      <c r="AO43" s="50"/>
      <c r="AP43" s="50">
        <f>AO10</f>
        <v>0.19799389981086299</v>
      </c>
      <c r="AQ43" s="50"/>
      <c r="AR43" s="52"/>
    </row>
    <row r="44" spans="1:44" x14ac:dyDescent="0.2">
      <c r="A44" s="48" t="s">
        <v>216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48" t="s">
        <v>59</v>
      </c>
      <c r="N44" s="54"/>
      <c r="O44" s="50">
        <v>0</v>
      </c>
      <c r="P44" s="50"/>
      <c r="Q44" s="50"/>
      <c r="R44" s="50">
        <v>0</v>
      </c>
      <c r="S44" s="50"/>
      <c r="T44" s="52"/>
      <c r="U44" s="248" t="s">
        <v>59</v>
      </c>
      <c r="V44" s="54"/>
      <c r="W44" s="50">
        <v>0</v>
      </c>
      <c r="X44" s="50"/>
      <c r="Y44" s="50"/>
      <c r="Z44" s="50">
        <v>0</v>
      </c>
      <c r="AA44" s="50"/>
      <c r="AB44" s="52"/>
      <c r="AC44" s="248" t="s">
        <v>59</v>
      </c>
      <c r="AD44" s="54"/>
      <c r="AE44" s="50">
        <v>0</v>
      </c>
      <c r="AF44" s="50"/>
      <c r="AG44" s="50"/>
      <c r="AH44" s="50">
        <v>0</v>
      </c>
      <c r="AI44" s="50"/>
      <c r="AJ44" s="52"/>
      <c r="AK44" s="248" t="s">
        <v>59</v>
      </c>
      <c r="AL44" s="54"/>
      <c r="AM44" s="50">
        <v>0</v>
      </c>
      <c r="AN44" s="50"/>
      <c r="AO44" s="50"/>
      <c r="AP44" s="50">
        <v>0</v>
      </c>
      <c r="AQ44" s="50"/>
      <c r="AR44" s="52"/>
    </row>
    <row r="45" spans="1:44" x14ac:dyDescent="0.2">
      <c r="A45" s="48" t="s">
        <v>518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53">
        <v>0</v>
      </c>
      <c r="N45" s="47"/>
      <c r="O45" s="39">
        <f>-SQRT(3)*M24*M45*S10/1000</f>
        <v>0</v>
      </c>
      <c r="P45" s="39"/>
      <c r="Q45" s="39"/>
      <c r="R45" s="39">
        <f>-SQRT(3)*M24*M45*SIN(ACOS(S10))/1000</f>
        <v>0</v>
      </c>
      <c r="S45" s="39"/>
      <c r="T45" s="40"/>
      <c r="U45" s="253">
        <v>1</v>
      </c>
      <c r="V45" s="47"/>
      <c r="W45" s="39">
        <f>-SQRT(3)*U24*U45*AA10/1000</f>
        <v>-9.1279077311107876E-3</v>
      </c>
      <c r="X45" s="39"/>
      <c r="Y45" s="39"/>
      <c r="Z45" s="39">
        <f>-SQRT(3)*U24*U45*SIN(ACOS(AA10))/1000</f>
        <v>-5.6569685660246569E-3</v>
      </c>
      <c r="AA45" s="39"/>
      <c r="AB45" s="40"/>
      <c r="AC45" s="253">
        <v>1</v>
      </c>
      <c r="AD45" s="47"/>
      <c r="AE45" s="39">
        <f>-SQRT(3)*AC24*AC45*AI10/1000</f>
        <v>-9.3426818198173531E-3</v>
      </c>
      <c r="AF45" s="39"/>
      <c r="AG45" s="39"/>
      <c r="AH45" s="39">
        <f>-SQRT(3)*AC24*AC45*SIN(ACOS(AI10))/1000</f>
        <v>-5.2947416668160004E-3</v>
      </c>
      <c r="AI45" s="39"/>
      <c r="AJ45" s="40"/>
      <c r="AK45" s="253">
        <v>0</v>
      </c>
      <c r="AL45" s="47"/>
      <c r="AM45" s="39">
        <f>-SQRT(3)*AK24*AK45*AQ10/1000</f>
        <v>0</v>
      </c>
      <c r="AN45" s="39"/>
      <c r="AO45" s="39"/>
      <c r="AP45" s="39">
        <f>-SQRT(3)*AK24*AK45*SIN(ACOS(AQ10))/1000</f>
        <v>0</v>
      </c>
      <c r="AQ45" s="39"/>
      <c r="AR45" s="40"/>
    </row>
    <row r="46" spans="1:44" x14ac:dyDescent="0.2">
      <c r="A46" s="48" t="s">
        <v>519</v>
      </c>
      <c r="B46" s="49"/>
      <c r="C46" s="49"/>
      <c r="D46" s="49"/>
      <c r="E46" s="17">
        <v>48.5</v>
      </c>
      <c r="F46" s="17">
        <v>0.5</v>
      </c>
      <c r="G46" s="17">
        <v>49</v>
      </c>
      <c r="H46" s="17">
        <v>20</v>
      </c>
      <c r="I46" s="17"/>
      <c r="J46" s="17"/>
      <c r="K46" s="17"/>
      <c r="L46" s="247"/>
      <c r="M46" s="253">
        <v>20</v>
      </c>
      <c r="N46" s="47"/>
      <c r="O46" s="39">
        <f>-SQRT(3)*M24*M46*S10/1000</f>
        <v>-0.18470589550928143</v>
      </c>
      <c r="P46" s="39"/>
      <c r="Q46" s="39"/>
      <c r="R46" s="39">
        <f>-SQRT(3)*M24*M46*SIN(ACOS(S10))/1000</f>
        <v>-0.10959803522864668</v>
      </c>
      <c r="S46" s="39"/>
      <c r="T46" s="40"/>
      <c r="U46" s="253">
        <v>10</v>
      </c>
      <c r="V46" s="47"/>
      <c r="W46" s="39">
        <f>-SQRT(3)*U24*U46*AA10/1000</f>
        <v>-9.127907731110789E-2</v>
      </c>
      <c r="X46" s="39"/>
      <c r="Y46" s="39"/>
      <c r="Z46" s="39">
        <f>-SQRT(3)*U24*U46*SIN(ACOS(AA10))/1000</f>
        <v>-5.656968566024656E-2</v>
      </c>
      <c r="AA46" s="39"/>
      <c r="AB46" s="40"/>
      <c r="AC46" s="253">
        <v>10</v>
      </c>
      <c r="AD46" s="47"/>
      <c r="AE46" s="39">
        <f>-SQRT(3)*AC24*AC46*AI10/1000</f>
        <v>-9.3426818198173528E-2</v>
      </c>
      <c r="AF46" s="39"/>
      <c r="AG46" s="39"/>
      <c r="AH46" s="39">
        <f>-SQRT(3)*AC24*AC46*SIN(ACOS(AI10))/1000</f>
        <v>-5.2947416668160011E-2</v>
      </c>
      <c r="AI46" s="39"/>
      <c r="AJ46" s="40"/>
      <c r="AK46" s="253">
        <v>15</v>
      </c>
      <c r="AL46" s="47"/>
      <c r="AM46" s="39">
        <f>-SQRT(3)*AK24*AK46*AQ10/1000</f>
        <v>-0.13691861596666183</v>
      </c>
      <c r="AN46" s="39"/>
      <c r="AO46" s="39"/>
      <c r="AP46" s="39">
        <f>-SQRT(3)*AK24*AK46*SIN(ACOS(AQ10))/1000</f>
        <v>-8.485452849036984E-2</v>
      </c>
      <c r="AQ46" s="39"/>
      <c r="AR46" s="40"/>
    </row>
    <row r="47" spans="1:44" x14ac:dyDescent="0.2">
      <c r="A47" s="48" t="s">
        <v>520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53">
        <v>0</v>
      </c>
      <c r="N47" s="47"/>
      <c r="O47" s="39">
        <f>-SQRT(3)*M24*M47*S10/1000</f>
        <v>0</v>
      </c>
      <c r="P47" s="39"/>
      <c r="Q47" s="39"/>
      <c r="R47" s="39">
        <f>-SQRT(3)*M24*M47*SIN(ACOS(S10))/1000</f>
        <v>0</v>
      </c>
      <c r="S47" s="39"/>
      <c r="T47" s="40"/>
      <c r="U47" s="253">
        <v>0</v>
      </c>
      <c r="V47" s="47"/>
      <c r="W47" s="39">
        <f>-SQRT(3)*U24*U47*AA10/1000</f>
        <v>0</v>
      </c>
      <c r="X47" s="39"/>
      <c r="Y47" s="39"/>
      <c r="Z47" s="39">
        <f>-SQRT(3)*U24*U47*SIN(ACOS(AA10))/1000</f>
        <v>0</v>
      </c>
      <c r="AA47" s="39"/>
      <c r="AB47" s="40"/>
      <c r="AC47" s="253">
        <v>0</v>
      </c>
      <c r="AD47" s="47"/>
      <c r="AE47" s="39">
        <f>-SQRT(3)*AC24*AC47*AI10/1000</f>
        <v>0</v>
      </c>
      <c r="AF47" s="39"/>
      <c r="AG47" s="39"/>
      <c r="AH47" s="39">
        <f>-SQRT(3)*AC24*AC47*SIN(ACOS(AI10))/1000</f>
        <v>0</v>
      </c>
      <c r="AI47" s="39"/>
      <c r="AJ47" s="40"/>
      <c r="AK47" s="253">
        <v>0</v>
      </c>
      <c r="AL47" s="47"/>
      <c r="AM47" s="39">
        <f>-SQRT(3)*AK24*AK47*AQ10/1000</f>
        <v>0</v>
      </c>
      <c r="AN47" s="39"/>
      <c r="AO47" s="39"/>
      <c r="AP47" s="39">
        <f>-SQRT(3)*AK24*AK47*SIN(ACOS(AQ10))/1000</f>
        <v>0</v>
      </c>
      <c r="AQ47" s="39"/>
      <c r="AR47" s="40"/>
    </row>
    <row r="48" spans="1:44" x14ac:dyDescent="0.2">
      <c r="A48" s="48" t="s">
        <v>521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53">
        <v>10</v>
      </c>
      <c r="N48" s="47"/>
      <c r="O48" s="39">
        <f>-SQRT(3)*M24*M48*S10/1000</f>
        <v>-9.2352947754640716E-2</v>
      </c>
      <c r="P48" s="39"/>
      <c r="Q48" s="39"/>
      <c r="R48" s="39">
        <f>-SQRT(3)*M24*M48*SIN(ACOS(S10))/1000</f>
        <v>-5.4799017614323341E-2</v>
      </c>
      <c r="S48" s="39"/>
      <c r="T48" s="40"/>
      <c r="U48" s="253">
        <v>5</v>
      </c>
      <c r="V48" s="47"/>
      <c r="W48" s="39">
        <f>-SQRT(3)*U24*U48*AA10/1000</f>
        <v>-4.5639538655553945E-2</v>
      </c>
      <c r="X48" s="39"/>
      <c r="Y48" s="39"/>
      <c r="Z48" s="39">
        <f>-SQRT(3)*U24*U48*SIN(ACOS(AA10))/1000</f>
        <v>-2.828484283012328E-2</v>
      </c>
      <c r="AA48" s="39"/>
      <c r="AB48" s="40"/>
      <c r="AC48" s="253">
        <v>10</v>
      </c>
      <c r="AD48" s="47"/>
      <c r="AE48" s="39">
        <f>-SQRT(3)*AC24*AC48*AI10/1000</f>
        <v>-9.3426818198173528E-2</v>
      </c>
      <c r="AF48" s="39"/>
      <c r="AG48" s="39"/>
      <c r="AH48" s="39">
        <f>-SQRT(3)*AC24*AC48*SIN(ACOS(AI10))/1000</f>
        <v>-5.2947416668160011E-2</v>
      </c>
      <c r="AI48" s="39"/>
      <c r="AJ48" s="40"/>
      <c r="AK48" s="253">
        <v>10</v>
      </c>
      <c r="AL48" s="47"/>
      <c r="AM48" s="39">
        <f>-SQRT(3)*AK24*AK48*AQ10/1000</f>
        <v>-9.127907731110789E-2</v>
      </c>
      <c r="AN48" s="39"/>
      <c r="AO48" s="39"/>
      <c r="AP48" s="39">
        <f>-SQRT(3)*AK24*AK48*SIN(ACOS(AQ10))/1000</f>
        <v>-5.656968566024656E-2</v>
      </c>
      <c r="AQ48" s="39"/>
      <c r="AR48" s="40"/>
    </row>
    <row r="49" spans="1:44" ht="13.5" thickBot="1" x14ac:dyDescent="0.25">
      <c r="A49" s="250" t="s">
        <v>77</v>
      </c>
      <c r="B49" s="42"/>
      <c r="C49" s="42"/>
      <c r="D49" s="42"/>
      <c r="E49" s="43"/>
      <c r="F49" s="43"/>
      <c r="G49" s="43"/>
      <c r="H49" s="43"/>
      <c r="I49" s="43"/>
      <c r="J49" s="43"/>
      <c r="K49" s="43"/>
      <c r="L49" s="44"/>
      <c r="M49" s="33"/>
      <c r="N49" s="34"/>
      <c r="O49" s="31">
        <f>SUM(O43:Q48)</f>
        <v>5.5411768652784424E-2</v>
      </c>
      <c r="P49" s="31"/>
      <c r="Q49" s="31"/>
      <c r="R49" s="31">
        <f>SUM(R43:T48)</f>
        <v>3.2879410568594024E-2</v>
      </c>
      <c r="S49" s="31"/>
      <c r="T49" s="32"/>
      <c r="U49" s="33"/>
      <c r="V49" s="34"/>
      <c r="W49" s="31">
        <f>SUM(W43:Y48)</f>
        <v>3.6511630924443143E-2</v>
      </c>
      <c r="X49" s="31"/>
      <c r="Y49" s="31"/>
      <c r="Z49" s="31">
        <f>SUM(Z43:AB48)</f>
        <v>2.2627874264098624E-2</v>
      </c>
      <c r="AA49" s="31"/>
      <c r="AB49" s="32"/>
      <c r="AC49" s="33"/>
      <c r="AD49" s="34"/>
      <c r="AE49" s="31">
        <f>SUM(AE43:AG48)</f>
        <v>4.6713409099086778E-2</v>
      </c>
      <c r="AF49" s="31"/>
      <c r="AG49" s="31"/>
      <c r="AH49" s="31">
        <f>SUM(AH43:AJ48)</f>
        <v>2.6473708334079998E-2</v>
      </c>
      <c r="AI49" s="31"/>
      <c r="AJ49" s="32"/>
      <c r="AK49" s="33"/>
      <c r="AL49" s="34"/>
      <c r="AM49" s="31">
        <f>SUM(AM43:AO48)</f>
        <v>9.1279077311107917E-2</v>
      </c>
      <c r="AN49" s="31"/>
      <c r="AO49" s="31"/>
      <c r="AP49" s="31">
        <f>SUM(AP43:AR48)</f>
        <v>5.6569685660246588E-2</v>
      </c>
      <c r="AQ49" s="31"/>
      <c r="AR49" s="32"/>
    </row>
    <row r="50" spans="1:44" ht="13.5" thickBot="1" x14ac:dyDescent="0.25">
      <c r="A50" s="251" t="s">
        <v>78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29"/>
      <c r="N50" s="30"/>
      <c r="O50" s="19">
        <f>SUM(O38:Q40)+SUM(O43:Q48)</f>
        <v>0.10137173636498759</v>
      </c>
      <c r="P50" s="19"/>
      <c r="Q50" s="19"/>
      <c r="R50" s="19">
        <f>SUM(R38:T40)+SUM(R43:T48)</f>
        <v>5.8926124001041566E-2</v>
      </c>
      <c r="S50" s="19"/>
      <c r="T50" s="28"/>
      <c r="U50" s="29"/>
      <c r="V50" s="30"/>
      <c r="W50" s="19">
        <f>SUM(W38:Y40)+SUM(W43:Y48)</f>
        <v>5.5106928003023074E-2</v>
      </c>
      <c r="X50" s="19"/>
      <c r="Y50" s="19"/>
      <c r="Z50" s="19">
        <f>SUM(Z38:AB40)+SUM(Z43:AB48)</f>
        <v>3.2664552628854787E-2</v>
      </c>
      <c r="AA50" s="19"/>
      <c r="AB50" s="28"/>
      <c r="AC50" s="29"/>
      <c r="AD50" s="30"/>
      <c r="AE50" s="19">
        <f>SUM(AE38:AG40)+SUM(AE43:AG48)</f>
        <v>6.4674776196570694E-2</v>
      </c>
      <c r="AF50" s="19"/>
      <c r="AG50" s="19"/>
      <c r="AH50" s="19">
        <f>SUM(AH38:AJ40)+SUM(AH43:AJ48)</f>
        <v>3.760516277757614E-2</v>
      </c>
      <c r="AI50" s="19"/>
      <c r="AJ50" s="28"/>
      <c r="AK50" s="29"/>
      <c r="AL50" s="30"/>
      <c r="AM50" s="19">
        <f>SUM(AM38:AO40)+SUM(AM43:AO48)</f>
        <v>0.10068238084724723</v>
      </c>
      <c r="AN50" s="19"/>
      <c r="AO50" s="19"/>
      <c r="AP50" s="19">
        <f>SUM(AP38:AR40)+SUM(AP43:AR48)</f>
        <v>6.1387141328624037E-2</v>
      </c>
      <c r="AQ50" s="19"/>
      <c r="AR50" s="28"/>
    </row>
    <row r="51" spans="1:44" ht="13.5" thickBo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3.5" thickBot="1" x14ac:dyDescent="0.25">
      <c r="A52" s="22" t="s">
        <v>79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5" t="s">
        <v>80</v>
      </c>
      <c r="N52" s="26"/>
      <c r="O52" s="26"/>
      <c r="P52" s="26"/>
      <c r="Q52" s="26"/>
      <c r="R52" s="26"/>
      <c r="S52" s="26"/>
      <c r="T52" s="27"/>
      <c r="U52" s="25"/>
      <c r="V52" s="26"/>
      <c r="W52" s="26"/>
      <c r="X52" s="26"/>
      <c r="Y52" s="26"/>
      <c r="Z52" s="26"/>
      <c r="AA52" s="26"/>
      <c r="AB52" s="27"/>
      <c r="AC52" s="25"/>
      <c r="AD52" s="26"/>
      <c r="AE52" s="26"/>
      <c r="AF52" s="26"/>
      <c r="AG52" s="26"/>
      <c r="AH52" s="26"/>
      <c r="AI52" s="26"/>
      <c r="AJ52" s="27"/>
      <c r="AK52" s="25"/>
      <c r="AL52" s="26"/>
      <c r="AM52" s="26"/>
      <c r="AN52" s="26"/>
      <c r="AO52" s="26"/>
      <c r="AP52" s="26"/>
      <c r="AQ52" s="26"/>
      <c r="AR52" s="27"/>
    </row>
  </sheetData>
  <mergeCells count="555">
    <mergeCell ref="AP50:AR50"/>
    <mergeCell ref="A51:AR51"/>
    <mergeCell ref="A52:L52"/>
    <mergeCell ref="M52:T52"/>
    <mergeCell ref="U52:AB52"/>
    <mergeCell ref="AC52:AJ52"/>
    <mergeCell ref="AK52:AR52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L50"/>
    <mergeCell ref="M50:N50"/>
    <mergeCell ref="O50:Q50"/>
    <mergeCell ref="R50:T50"/>
    <mergeCell ref="U50:V50"/>
    <mergeCell ref="W50:Y50"/>
    <mergeCell ref="AP48:AR48"/>
    <mergeCell ref="A49:L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AC43:AD43"/>
    <mergeCell ref="AE43:AG43"/>
    <mergeCell ref="AH43:AJ43"/>
    <mergeCell ref="AK43:AL43"/>
    <mergeCell ref="AM43:AO43"/>
    <mergeCell ref="AP43:AR43"/>
    <mergeCell ref="AP41:AR41"/>
    <mergeCell ref="A42:D42"/>
    <mergeCell ref="E42:AR42"/>
    <mergeCell ref="A43:D43"/>
    <mergeCell ref="M43:N43"/>
    <mergeCell ref="O43:Q43"/>
    <mergeCell ref="R43:T43"/>
    <mergeCell ref="U43:V43"/>
    <mergeCell ref="W43:Y43"/>
    <mergeCell ref="Z43:AB43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L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C38:AD38"/>
    <mergeCell ref="AE38:AG38"/>
    <mergeCell ref="AH38:AJ38"/>
    <mergeCell ref="AK38:AL38"/>
    <mergeCell ref="AM38:AO38"/>
    <mergeCell ref="AP38:AR38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Z38:AB38"/>
    <mergeCell ref="Z36:AB36"/>
    <mergeCell ref="AC36:AD36"/>
    <mergeCell ref="AE36:AG36"/>
    <mergeCell ref="AH36:AJ36"/>
    <mergeCell ref="AK36:AL36"/>
    <mergeCell ref="AM36:AO36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W36:Y36"/>
    <mergeCell ref="AP34:AR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C33:AD33"/>
    <mergeCell ref="AE33:AG33"/>
    <mergeCell ref="AH33:AJ33"/>
    <mergeCell ref="AK33:AL33"/>
    <mergeCell ref="AM33:AO33"/>
    <mergeCell ref="AP33:AR33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Z33:AB33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"/>
  <sheetViews>
    <sheetView tabSelected="1" workbookViewId="0">
      <pane ySplit="3" topLeftCell="A4" activePane="bottomLeft" state="frozenSplit"/>
      <selection pane="bottomLeft" activeCell="J69" sqref="J69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522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25</v>
      </c>
      <c r="C6" s="11">
        <v>3.5999998450279236E-2</v>
      </c>
      <c r="D6" s="12">
        <v>0.1379999965429306</v>
      </c>
      <c r="E6" s="105">
        <v>110</v>
      </c>
      <c r="F6" s="106"/>
      <c r="G6" s="214" t="s">
        <v>82</v>
      </c>
      <c r="H6" s="214"/>
      <c r="I6" s="204">
        <v>7.9999998211860657E-2</v>
      </c>
      <c r="J6" s="204"/>
      <c r="K6" s="204">
        <v>10.939999580383301</v>
      </c>
      <c r="L6" s="215"/>
      <c r="M6" s="197"/>
      <c r="N6" s="188"/>
      <c r="O6" s="189">
        <f>M19</f>
        <v>1.1002731406245561</v>
      </c>
      <c r="P6" s="189"/>
      <c r="Q6" s="189">
        <f>R19</f>
        <v>0.56602705998110781</v>
      </c>
      <c r="R6" s="189"/>
      <c r="S6" s="190">
        <f>IF(O6=0,0,COS(ATAN(Q6/O6)))</f>
        <v>0.88923115938186437</v>
      </c>
      <c r="T6" s="191"/>
      <c r="U6" s="217"/>
      <c r="V6" s="188"/>
      <c r="W6" s="189">
        <f>U19</f>
        <v>1.5724719074589835</v>
      </c>
      <c r="X6" s="189"/>
      <c r="Y6" s="189">
        <f>Z19</f>
        <v>0.55141771923964056</v>
      </c>
      <c r="Z6" s="189"/>
      <c r="AA6" s="190">
        <f>IF(W6=0,0,COS(ATAN(Y6/W6)))</f>
        <v>0.94366123756303999</v>
      </c>
      <c r="AB6" s="191"/>
      <c r="AC6" s="217"/>
      <c r="AD6" s="188"/>
      <c r="AE6" s="189">
        <f>AC19</f>
        <v>1.4364091086721953</v>
      </c>
      <c r="AF6" s="189"/>
      <c r="AG6" s="189">
        <f>AH19</f>
        <v>0.54983770739171156</v>
      </c>
      <c r="AH6" s="189"/>
      <c r="AI6" s="190">
        <f>IF(AE6=0,0,COS(ATAN(AG6/AE6)))</f>
        <v>0.93391676374285693</v>
      </c>
      <c r="AJ6" s="191"/>
      <c r="AK6" s="217"/>
      <c r="AL6" s="188"/>
      <c r="AM6" s="189">
        <f>AK19</f>
        <v>1.2683537353534573</v>
      </c>
      <c r="AN6" s="189"/>
      <c r="AO6" s="189">
        <f>AP19</f>
        <v>0.54833365465948314</v>
      </c>
      <c r="AP6" s="189"/>
      <c r="AQ6" s="190">
        <f>IF(AM6=0,0,COS(ATAN(AO6/AM6)))</f>
        <v>0.91789490089513825</v>
      </c>
      <c r="AR6" s="191"/>
    </row>
    <row r="7" spans="1:44" x14ac:dyDescent="0.2">
      <c r="A7" s="198"/>
      <c r="B7" s="199"/>
      <c r="C7" s="199"/>
      <c r="D7" s="200"/>
      <c r="E7" s="98">
        <v>10</v>
      </c>
      <c r="F7" s="99"/>
      <c r="G7" s="100" t="s">
        <v>16</v>
      </c>
      <c r="H7" s="100"/>
      <c r="I7" s="183">
        <v>6.4000003039836884E-2</v>
      </c>
      <c r="J7" s="183"/>
      <c r="K7" s="183">
        <v>-0.64999997615814209</v>
      </c>
      <c r="L7" s="184"/>
      <c r="M7" s="219">
        <f>IF(OR(M24=0,O7=0),0,ABS(1000*O7/(SQRT(3)*M24*COS(ATAN(Q7/O7)))))</f>
        <v>12.656808746216363</v>
      </c>
      <c r="N7" s="220"/>
      <c r="O7" s="221">
        <v>0.20000000298023224</v>
      </c>
      <c r="P7" s="221"/>
      <c r="Q7" s="221">
        <v>0.10000000149011612</v>
      </c>
      <c r="R7" s="221"/>
      <c r="S7" s="222">
        <f>IF(O7=0,0,COS(ATAN(Q7/O7)))</f>
        <v>0.89442719099991586</v>
      </c>
      <c r="T7" s="223"/>
      <c r="U7" s="224">
        <f>IF(OR(U24=0,W7=0),0,ABS(1000*W7/(SQRT(3)*U24*COS(ATAN(Y7/W7)))))</f>
        <v>35.798861970690069</v>
      </c>
      <c r="V7" s="220"/>
      <c r="W7" s="221">
        <v>0.60000002384185791</v>
      </c>
      <c r="X7" s="221"/>
      <c r="Y7" s="221">
        <v>0.20000000298023224</v>
      </c>
      <c r="Z7" s="221"/>
      <c r="AA7" s="222">
        <f>IF(W7=0,0,COS(ATAN(Y7/W7)))</f>
        <v>0.9486833004065941</v>
      </c>
      <c r="AB7" s="223"/>
      <c r="AC7" s="224">
        <f>IF(OR(AC24=0,AE7=0),0,ABS(1000*AE7/(SQRT(3)*AC24*COS(ATAN(AG7/AE7)))))</f>
        <v>27.357450832971946</v>
      </c>
      <c r="AD7" s="220"/>
      <c r="AE7" s="221">
        <v>0.43999999761581421</v>
      </c>
      <c r="AF7" s="221"/>
      <c r="AG7" s="221">
        <v>0.20000000298023224</v>
      </c>
      <c r="AH7" s="221"/>
      <c r="AI7" s="222">
        <f>IF(AE7=0,0,COS(ATAN(AG7/AE7)))</f>
        <v>0.91036647429506479</v>
      </c>
      <c r="AJ7" s="223"/>
      <c r="AK7" s="224">
        <f>IF(OR(AK24=0,AM7=0),0,ABS(1000*AM7/(SQRT(3)*AK24*COS(ATAN(AO7/AM7)))))</f>
        <v>16.009737418873502</v>
      </c>
      <c r="AL7" s="220"/>
      <c r="AM7" s="221">
        <v>0.20000000298023224</v>
      </c>
      <c r="AN7" s="221"/>
      <c r="AO7" s="221">
        <v>0.20000000298023224</v>
      </c>
      <c r="AP7" s="221"/>
      <c r="AQ7" s="222">
        <f>IF(AM7=0,0,COS(ATAN(AO7/AM7)))</f>
        <v>0.70710678118654757</v>
      </c>
      <c r="AR7" s="223"/>
    </row>
    <row r="8" spans="1:44" x14ac:dyDescent="0.2">
      <c r="A8" s="198"/>
      <c r="B8" s="199"/>
      <c r="C8" s="199"/>
      <c r="D8" s="200"/>
      <c r="E8" s="98">
        <v>6</v>
      </c>
      <c r="F8" s="99"/>
      <c r="G8" s="100" t="s">
        <v>16</v>
      </c>
      <c r="H8" s="100"/>
      <c r="I8" s="183">
        <v>7.4000000953674316E-2</v>
      </c>
      <c r="J8" s="183"/>
      <c r="K8" s="183">
        <v>6.815000057220459</v>
      </c>
      <c r="L8" s="184"/>
      <c r="M8" s="219">
        <f>IF(OR(M26=0,O8=0),0,ABS(1000*O8/(SQRT(3)*M26*COS(ATAN(Q8/O8)))))</f>
        <v>83.11638469853952</v>
      </c>
      <c r="N8" s="220"/>
      <c r="O8" s="221">
        <v>0.86400002241134644</v>
      </c>
      <c r="P8" s="221"/>
      <c r="Q8" s="221">
        <v>0.31999999284744263</v>
      </c>
      <c r="R8" s="221"/>
      <c r="S8" s="222">
        <f>IF(O8=0,0,COS(ATAN(Q8/O8)))</f>
        <v>0.93774876618626524</v>
      </c>
      <c r="T8" s="223"/>
      <c r="U8" s="224">
        <f>IF(OR(U26=0,W8=0),0,ABS(1000*W8/(SQRT(3)*U26*COS(ATAN(Y8/W8)))))</f>
        <v>86.343546145830416</v>
      </c>
      <c r="V8" s="220"/>
      <c r="W8" s="221">
        <v>0.93599998950958252</v>
      </c>
      <c r="X8" s="221"/>
      <c r="Y8" s="221">
        <v>0.20000000298023224</v>
      </c>
      <c r="Z8" s="221"/>
      <c r="AA8" s="222">
        <f>IF(W8=0,0,COS(ATAN(Y8/W8)))</f>
        <v>0.97792456336926881</v>
      </c>
      <c r="AB8" s="223"/>
      <c r="AC8" s="224">
        <f>IF(OR(AC26=0,AE8=0),0,ABS(1000*AE8/(SQRT(3)*AC26*COS(ATAN(AG8/AE8)))))</f>
        <v>88.461970781459584</v>
      </c>
      <c r="AD8" s="220"/>
      <c r="AE8" s="221">
        <v>0.95999997854232788</v>
      </c>
      <c r="AF8" s="221"/>
      <c r="AG8" s="221">
        <v>0.20000000298023224</v>
      </c>
      <c r="AH8" s="221"/>
      <c r="AI8" s="222">
        <f>IF(AE8=0,0,COS(ATAN(AG8/AE8)))</f>
        <v>0.97898041822055581</v>
      </c>
      <c r="AJ8" s="223"/>
      <c r="AK8" s="224">
        <f>IF(OR(AK26=0,AM8=0),0,ABS(1000*AM8/(SQRT(3)*AK26*COS(ATAN(AO8/AM8)))))</f>
        <v>94.829885384104642</v>
      </c>
      <c r="AL8" s="220"/>
      <c r="AM8" s="221">
        <v>1.031999945640564</v>
      </c>
      <c r="AN8" s="221"/>
      <c r="AO8" s="221">
        <v>0.20000000298023224</v>
      </c>
      <c r="AP8" s="221"/>
      <c r="AQ8" s="222">
        <f>IF(AM8=0,0,COS(ATAN(AO8/AM8)))</f>
        <v>0.98173402022639167</v>
      </c>
      <c r="AR8" s="223"/>
    </row>
    <row r="9" spans="1:44" ht="15.75" customHeight="1" thickBot="1" x14ac:dyDescent="0.25">
      <c r="A9" s="201"/>
      <c r="B9" s="202"/>
      <c r="C9" s="202"/>
      <c r="D9" s="202"/>
      <c r="E9" s="225" t="s">
        <v>17</v>
      </c>
      <c r="F9" s="178"/>
      <c r="G9" s="178"/>
      <c r="H9" s="178"/>
      <c r="I9" s="178"/>
      <c r="J9" s="178"/>
      <c r="K9" s="178"/>
      <c r="L9" s="226"/>
      <c r="M9" s="178">
        <v>5</v>
      </c>
      <c r="N9" s="178"/>
      <c r="O9" s="178"/>
      <c r="P9" s="162" t="s">
        <v>18</v>
      </c>
      <c r="Q9" s="162"/>
      <c r="R9" s="175"/>
      <c r="S9" s="175"/>
      <c r="T9" s="179"/>
      <c r="U9" s="225">
        <v>5</v>
      </c>
      <c r="V9" s="178"/>
      <c r="W9" s="178"/>
      <c r="X9" s="162" t="s">
        <v>18</v>
      </c>
      <c r="Y9" s="162"/>
      <c r="Z9" s="175"/>
      <c r="AA9" s="175"/>
      <c r="AB9" s="179"/>
      <c r="AC9" s="225">
        <v>5</v>
      </c>
      <c r="AD9" s="178"/>
      <c r="AE9" s="178"/>
      <c r="AF9" s="162" t="s">
        <v>18</v>
      </c>
      <c r="AG9" s="162"/>
      <c r="AH9" s="175"/>
      <c r="AI9" s="175"/>
      <c r="AJ9" s="179"/>
      <c r="AK9" s="225">
        <v>5</v>
      </c>
      <c r="AL9" s="178"/>
      <c r="AM9" s="178"/>
      <c r="AN9" s="162" t="s">
        <v>18</v>
      </c>
      <c r="AO9" s="162"/>
      <c r="AP9" s="175"/>
      <c r="AQ9" s="175"/>
      <c r="AR9" s="179"/>
    </row>
    <row r="10" spans="1:44" x14ac:dyDescent="0.2">
      <c r="A10" s="14" t="s">
        <v>19</v>
      </c>
      <c r="B10" s="10">
        <v>25</v>
      </c>
      <c r="C10" s="11">
        <v>3.7999998778104782E-2</v>
      </c>
      <c r="D10" s="12">
        <v>0.17499999701976776</v>
      </c>
      <c r="E10" s="105">
        <v>110</v>
      </c>
      <c r="F10" s="106"/>
      <c r="G10" s="214" t="s">
        <v>82</v>
      </c>
      <c r="H10" s="214"/>
      <c r="I10" s="204">
        <v>8.9000001549720764E-2</v>
      </c>
      <c r="J10" s="204"/>
      <c r="K10" s="204">
        <v>10.909999847412109</v>
      </c>
      <c r="L10" s="215"/>
      <c r="M10" s="197"/>
      <c r="N10" s="188"/>
      <c r="O10" s="189">
        <f>M20</f>
        <v>1.1662665419692944</v>
      </c>
      <c r="P10" s="189"/>
      <c r="Q10" s="189">
        <f>R20</f>
        <v>0.58245405335539102</v>
      </c>
      <c r="R10" s="189"/>
      <c r="S10" s="190">
        <f>IF(O10=0,0,COS(ATAN(Q10/O10)))</f>
        <v>0.89463550325345831</v>
      </c>
      <c r="T10" s="191"/>
      <c r="U10" s="217"/>
      <c r="V10" s="188"/>
      <c r="W10" s="189">
        <f>U20</f>
        <v>1.5344654599053096</v>
      </c>
      <c r="X10" s="189"/>
      <c r="Y10" s="189">
        <f>Z20</f>
        <v>0.70794961161754322</v>
      </c>
      <c r="Z10" s="189"/>
      <c r="AA10" s="190">
        <f>IF(W10=0,0,COS(ATAN(Y10/W10)))</f>
        <v>0.90801908958632505</v>
      </c>
      <c r="AB10" s="191"/>
      <c r="AC10" s="217"/>
      <c r="AD10" s="188"/>
      <c r="AE10" s="189">
        <f>AC20</f>
        <v>1.5264495322771565</v>
      </c>
      <c r="AF10" s="189"/>
      <c r="AG10" s="189">
        <f>AH20</f>
        <v>0.60774997683402188</v>
      </c>
      <c r="AH10" s="189"/>
      <c r="AI10" s="190">
        <f>IF(AE10=0,0,COS(ATAN(AG10/AE10)))</f>
        <v>0.92906942508286283</v>
      </c>
      <c r="AJ10" s="191"/>
      <c r="AK10" s="217"/>
      <c r="AL10" s="188"/>
      <c r="AM10" s="189">
        <f>AK20</f>
        <v>1.2303017575831656</v>
      </c>
      <c r="AN10" s="189"/>
      <c r="AO10" s="189">
        <f>AP20</f>
        <v>0.58367063708461675</v>
      </c>
      <c r="AP10" s="189"/>
      <c r="AQ10" s="190">
        <f>IF(AM10=0,0,COS(ATAN(AO10/AM10)))</f>
        <v>0.90348308483875661</v>
      </c>
      <c r="AR10" s="191"/>
    </row>
    <row r="11" spans="1:44" x14ac:dyDescent="0.2">
      <c r="A11" s="198"/>
      <c r="B11" s="199"/>
      <c r="C11" s="199"/>
      <c r="D11" s="200"/>
      <c r="E11" s="98">
        <v>10</v>
      </c>
      <c r="F11" s="99"/>
      <c r="G11" s="100" t="s">
        <v>20</v>
      </c>
      <c r="H11" s="100"/>
      <c r="I11" s="183">
        <v>4.6000000089406967E-2</v>
      </c>
      <c r="J11" s="183"/>
      <c r="K11" s="183">
        <v>-0.34000000357627869</v>
      </c>
      <c r="L11" s="184"/>
      <c r="M11" s="219">
        <f>IF(OR(M25=0,O11=0),0,ABS(1000*O11/(SQRT(3)*M25*COS(ATAN(Q11/O11)))))</f>
        <v>29.433543189860792</v>
      </c>
      <c r="N11" s="220"/>
      <c r="O11" s="221">
        <v>0.47999998927116394</v>
      </c>
      <c r="P11" s="221"/>
      <c r="Q11" s="221">
        <v>0.20000000298023224</v>
      </c>
      <c r="R11" s="221"/>
      <c r="S11" s="222">
        <f>IF(O11=0,0,COS(ATAN(Q11/O11)))</f>
        <v>0.92307691799004488</v>
      </c>
      <c r="T11" s="223"/>
      <c r="U11" s="224">
        <f>IF(OR(U25=0,W11=0),0,ABS(1000*W11/(SQRT(3)*U25*COS(ATAN(Y11/W11)))))</f>
        <v>40.120286815573316</v>
      </c>
      <c r="V11" s="220"/>
      <c r="W11" s="221">
        <v>0.68000000715255737</v>
      </c>
      <c r="X11" s="221"/>
      <c r="Y11" s="221">
        <v>0.20000000298023224</v>
      </c>
      <c r="Z11" s="221"/>
      <c r="AA11" s="222">
        <f>IF(W11=0,0,COS(ATAN(Y11/W11)))</f>
        <v>0.95936550123650899</v>
      </c>
      <c r="AB11" s="223"/>
      <c r="AC11" s="224">
        <f>IF(OR(AC25=0,AE11=0),0,ABS(1000*AE11/(SQRT(3)*AC25*COS(ATAN(AG11/AE11)))))</f>
        <v>34.630961714462899</v>
      </c>
      <c r="AD11" s="220"/>
      <c r="AE11" s="221">
        <v>0.60000002384185791</v>
      </c>
      <c r="AF11" s="221"/>
      <c r="AG11" s="221">
        <v>0.11999999731779099</v>
      </c>
      <c r="AH11" s="221"/>
      <c r="AI11" s="222">
        <f>IF(AE11=0,0,COS(ATAN(AG11/AE11)))</f>
        <v>0.98058067803255311</v>
      </c>
      <c r="AJ11" s="223"/>
      <c r="AK11" s="224">
        <f>IF(OR(AK25=0,AM11=0),0,ABS(1000*AM11/(SQRT(3)*AK25*COS(ATAN(AO11/AM11)))))</f>
        <v>25.313617492432726</v>
      </c>
      <c r="AL11" s="220"/>
      <c r="AM11" s="221">
        <v>0.40000000596046448</v>
      </c>
      <c r="AN11" s="221"/>
      <c r="AO11" s="221">
        <v>0.20000000298023224</v>
      </c>
      <c r="AP11" s="221"/>
      <c r="AQ11" s="222">
        <f>IF(AM11=0,0,COS(ATAN(AO11/AM11)))</f>
        <v>0.89442719099991586</v>
      </c>
      <c r="AR11" s="223"/>
    </row>
    <row r="12" spans="1:44" x14ac:dyDescent="0.2">
      <c r="A12" s="198"/>
      <c r="B12" s="199"/>
      <c r="C12" s="199"/>
      <c r="D12" s="200"/>
      <c r="E12" s="98">
        <v>6</v>
      </c>
      <c r="F12" s="99"/>
      <c r="G12" s="100" t="s">
        <v>20</v>
      </c>
      <c r="H12" s="100"/>
      <c r="I12" s="183">
        <v>5.7999998331069946E-2</v>
      </c>
      <c r="J12" s="183"/>
      <c r="K12" s="183">
        <v>6.7399997711181641</v>
      </c>
      <c r="L12" s="184"/>
      <c r="M12" s="219">
        <f>IF(OR(M27=0,O12=0),0,ABS(1000*O12/(SQRT(3)*M27*COS(ATAN(Q12/O12)))))</f>
        <v>61.177677723249516</v>
      </c>
      <c r="N12" s="220"/>
      <c r="O12" s="221">
        <v>0.64800000190734863</v>
      </c>
      <c r="P12" s="221"/>
      <c r="Q12" s="221">
        <v>0.20000000298023224</v>
      </c>
      <c r="R12" s="221"/>
      <c r="S12" s="222">
        <f>IF(O12=0,0,COS(ATAN(Q12/O12)))</f>
        <v>0.95552358690177974</v>
      </c>
      <c r="T12" s="223"/>
      <c r="U12" s="224">
        <f>IF(OR(U27=0,W12=0),0,ABS(1000*W12/(SQRT(3)*U27*COS(ATAN(Y12/W12)))))</f>
        <v>79.070113867997236</v>
      </c>
      <c r="V12" s="220"/>
      <c r="W12" s="221">
        <v>0.81599998474121094</v>
      </c>
      <c r="X12" s="221"/>
      <c r="Y12" s="221">
        <v>0.31999999284744263</v>
      </c>
      <c r="Z12" s="221"/>
      <c r="AA12" s="222">
        <f>IF(W12=0,0,COS(ATAN(Y12/W12)))</f>
        <v>0.93097319894026453</v>
      </c>
      <c r="AB12" s="223"/>
      <c r="AC12" s="224">
        <f>IF(OR(AC27=0,AE12=0),0,ABS(1000*AE12/(SQRT(3)*AC27*COS(ATAN(AG12/AE12)))))</f>
        <v>84.555362843143129</v>
      </c>
      <c r="AD12" s="220"/>
      <c r="AE12" s="221">
        <v>0.8880000114440918</v>
      </c>
      <c r="AF12" s="221"/>
      <c r="AG12" s="221">
        <v>0.30000001192092896</v>
      </c>
      <c r="AH12" s="221"/>
      <c r="AI12" s="222">
        <f>IF(AE12=0,0,COS(ATAN(AG12/AE12)))</f>
        <v>0.94739525673086222</v>
      </c>
      <c r="AJ12" s="223"/>
      <c r="AK12" s="224">
        <f>IF(OR(AK27=0,AM12=0),0,ABS(1000*AM12/(SQRT(3)*AK27*COS(ATAN(AO12/AM12)))))</f>
        <v>73.689945894139697</v>
      </c>
      <c r="AL12" s="220"/>
      <c r="AM12" s="221">
        <v>0.79199999570846558</v>
      </c>
      <c r="AN12" s="221"/>
      <c r="AO12" s="221">
        <v>0.20000000298023224</v>
      </c>
      <c r="AP12" s="221"/>
      <c r="AQ12" s="222">
        <f>IF(AM12=0,0,COS(ATAN(AO12/AM12)))</f>
        <v>0.96956366969065633</v>
      </c>
      <c r="AR12" s="223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>
        <v>5</v>
      </c>
      <c r="N13" s="178"/>
      <c r="O13" s="178"/>
      <c r="P13" s="162" t="s">
        <v>18</v>
      </c>
      <c r="Q13" s="162"/>
      <c r="R13" s="175"/>
      <c r="S13" s="175"/>
      <c r="T13" s="179"/>
      <c r="U13" s="225">
        <v>5</v>
      </c>
      <c r="V13" s="178"/>
      <c r="W13" s="178"/>
      <c r="X13" s="162" t="s">
        <v>18</v>
      </c>
      <c r="Y13" s="162"/>
      <c r="Z13" s="175"/>
      <c r="AA13" s="175"/>
      <c r="AB13" s="179"/>
      <c r="AC13" s="225">
        <v>5</v>
      </c>
      <c r="AD13" s="178"/>
      <c r="AE13" s="178"/>
      <c r="AF13" s="162" t="s">
        <v>18</v>
      </c>
      <c r="AG13" s="162"/>
      <c r="AH13" s="175"/>
      <c r="AI13" s="175"/>
      <c r="AJ13" s="179"/>
      <c r="AK13" s="225">
        <v>5</v>
      </c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227" t="s">
        <v>21</v>
      </c>
      <c r="B14" s="77"/>
      <c r="C14" s="77"/>
      <c r="D14" s="77"/>
      <c r="E14" s="228" t="s">
        <v>85</v>
      </c>
      <c r="F14" s="107"/>
      <c r="G14" s="107"/>
      <c r="H14" s="107"/>
      <c r="I14" s="107"/>
      <c r="J14" s="107"/>
      <c r="K14" s="107"/>
      <c r="L14" s="108"/>
      <c r="M14" s="182">
        <f>SUM(M6,M10)</f>
        <v>0</v>
      </c>
      <c r="N14" s="167"/>
      <c r="O14" s="172">
        <f>SUM(O6,O10)</f>
        <v>2.2665396825938506</v>
      </c>
      <c r="P14" s="167"/>
      <c r="Q14" s="172">
        <f>SUM(Q6,Q10)</f>
        <v>1.1484811133364987</v>
      </c>
      <c r="R14" s="167"/>
      <c r="S14" s="167"/>
      <c r="T14" s="168"/>
      <c r="U14" s="229">
        <f>SUM(U6,U10)</f>
        <v>0</v>
      </c>
      <c r="V14" s="167"/>
      <c r="W14" s="172">
        <f>SUM(W6,W10)</f>
        <v>3.106937367364293</v>
      </c>
      <c r="X14" s="167"/>
      <c r="Y14" s="172">
        <f>SUM(Y6,Y10)</f>
        <v>1.2593673308571838</v>
      </c>
      <c r="Z14" s="167"/>
      <c r="AA14" s="167"/>
      <c r="AB14" s="168"/>
      <c r="AC14" s="229">
        <f>SUM(AC6,AC10)</f>
        <v>0</v>
      </c>
      <c r="AD14" s="167"/>
      <c r="AE14" s="172">
        <f>SUM(AE6,AE10)</f>
        <v>2.962858640949352</v>
      </c>
      <c r="AF14" s="167"/>
      <c r="AG14" s="172">
        <f>SUM(AG6,AG10)</f>
        <v>1.1575876842257333</v>
      </c>
      <c r="AH14" s="167"/>
      <c r="AI14" s="167"/>
      <c r="AJ14" s="168"/>
      <c r="AK14" s="229">
        <f>SUM(AK6,AK10)</f>
        <v>0</v>
      </c>
      <c r="AL14" s="167"/>
      <c r="AM14" s="172">
        <f>SUM(AM6,AM10)</f>
        <v>2.4986554929366229</v>
      </c>
      <c r="AN14" s="167"/>
      <c r="AO14" s="172">
        <f>SUM(AO6,AO10)</f>
        <v>1.1320042917440998</v>
      </c>
      <c r="AP14" s="167"/>
      <c r="AQ14" s="167"/>
      <c r="AR14" s="168"/>
    </row>
    <row r="15" spans="1:44" x14ac:dyDescent="0.2">
      <c r="A15" s="257"/>
      <c r="B15" s="120"/>
      <c r="C15" s="120"/>
      <c r="D15" s="120"/>
      <c r="E15" s="258" t="s">
        <v>86</v>
      </c>
      <c r="F15" s="100"/>
      <c r="G15" s="100"/>
      <c r="H15" s="100"/>
      <c r="I15" s="100"/>
      <c r="J15" s="100"/>
      <c r="K15" s="100"/>
      <c r="L15" s="101"/>
      <c r="M15" s="259">
        <f>SUM(M7,M11)</f>
        <v>42.090351936077155</v>
      </c>
      <c r="N15" s="260"/>
      <c r="O15" s="261">
        <f>SUM(O7,O11)</f>
        <v>0.67999999225139618</v>
      </c>
      <c r="P15" s="260"/>
      <c r="Q15" s="261">
        <f>SUM(Q7,Q11)</f>
        <v>0.30000000447034836</v>
      </c>
      <c r="R15" s="260"/>
      <c r="S15" s="260"/>
      <c r="T15" s="262"/>
      <c r="U15" s="263">
        <f>SUM(U7,U11)</f>
        <v>75.919148786263378</v>
      </c>
      <c r="V15" s="260"/>
      <c r="W15" s="261">
        <f>SUM(W7,W11)</f>
        <v>1.2800000309944153</v>
      </c>
      <c r="X15" s="260"/>
      <c r="Y15" s="261">
        <f>SUM(Y7,Y11)</f>
        <v>0.40000000596046448</v>
      </c>
      <c r="Z15" s="260"/>
      <c r="AA15" s="260"/>
      <c r="AB15" s="262"/>
      <c r="AC15" s="263">
        <f>SUM(AC7,AC11)</f>
        <v>61.988412547434848</v>
      </c>
      <c r="AD15" s="260"/>
      <c r="AE15" s="261">
        <f>SUM(AE7,AE11)</f>
        <v>1.0400000214576721</v>
      </c>
      <c r="AF15" s="260"/>
      <c r="AG15" s="261">
        <f>SUM(AG7,AG11)</f>
        <v>0.32000000029802322</v>
      </c>
      <c r="AH15" s="260"/>
      <c r="AI15" s="260"/>
      <c r="AJ15" s="262"/>
      <c r="AK15" s="263">
        <f>SUM(AK7,AK11)</f>
        <v>41.323354911306225</v>
      </c>
      <c r="AL15" s="260"/>
      <c r="AM15" s="261">
        <f>SUM(AM7,AM11)</f>
        <v>0.60000000894069672</v>
      </c>
      <c r="AN15" s="260"/>
      <c r="AO15" s="261">
        <f>SUM(AO7,AO11)</f>
        <v>0.40000000596046448</v>
      </c>
      <c r="AP15" s="260"/>
      <c r="AQ15" s="260"/>
      <c r="AR15" s="262"/>
    </row>
    <row r="16" spans="1:44" ht="13.5" thickBot="1" x14ac:dyDescent="0.25">
      <c r="A16" s="74"/>
      <c r="B16" s="79"/>
      <c r="C16" s="79"/>
      <c r="D16" s="79"/>
      <c r="E16" s="230" t="s">
        <v>23</v>
      </c>
      <c r="F16" s="93"/>
      <c r="G16" s="93"/>
      <c r="H16" s="93"/>
      <c r="I16" s="93"/>
      <c r="J16" s="93"/>
      <c r="K16" s="93"/>
      <c r="L16" s="94"/>
      <c r="M16" s="171">
        <f>SUM(M8,M12)</f>
        <v>144.29406242178902</v>
      </c>
      <c r="N16" s="164"/>
      <c r="O16" s="55">
        <f>SUM(O8,O12)</f>
        <v>1.5120000243186951</v>
      </c>
      <c r="P16" s="164"/>
      <c r="Q16" s="55">
        <f>SUM(Q8,Q12)</f>
        <v>0.51999999582767487</v>
      </c>
      <c r="R16" s="164"/>
      <c r="S16" s="164"/>
      <c r="T16" s="165"/>
      <c r="U16" s="231">
        <f>SUM(U8,U12)</f>
        <v>165.41366001382767</v>
      </c>
      <c r="V16" s="164"/>
      <c r="W16" s="55">
        <f>SUM(W8,W12)</f>
        <v>1.7519999742507935</v>
      </c>
      <c r="X16" s="164"/>
      <c r="Y16" s="55">
        <f>SUM(Y8,Y12)</f>
        <v>0.51999999582767487</v>
      </c>
      <c r="Z16" s="164"/>
      <c r="AA16" s="164"/>
      <c r="AB16" s="165"/>
      <c r="AC16" s="231">
        <f>SUM(AC8,AC12)</f>
        <v>173.01733362460271</v>
      </c>
      <c r="AD16" s="164"/>
      <c r="AE16" s="55">
        <f>SUM(AE8,AE12)</f>
        <v>1.8479999899864197</v>
      </c>
      <c r="AF16" s="164"/>
      <c r="AG16" s="55">
        <f>SUM(AG8,AG12)</f>
        <v>0.50000001490116119</v>
      </c>
      <c r="AH16" s="164"/>
      <c r="AI16" s="164"/>
      <c r="AJ16" s="165"/>
      <c r="AK16" s="231">
        <f>SUM(AK8,AK12)</f>
        <v>168.51983127824434</v>
      </c>
      <c r="AL16" s="164"/>
      <c r="AM16" s="55">
        <f>SUM(AM8,AM12)</f>
        <v>1.8239999413490295</v>
      </c>
      <c r="AN16" s="164"/>
      <c r="AO16" s="55">
        <f>SUM(AO8,AO12)</f>
        <v>0.40000000596046448</v>
      </c>
      <c r="AP16" s="164"/>
      <c r="AQ16" s="164"/>
      <c r="AR16" s="165"/>
    </row>
    <row r="17" spans="1:44" x14ac:dyDescent="0.2">
      <c r="A17" s="227" t="s">
        <v>24</v>
      </c>
      <c r="B17" s="77"/>
      <c r="C17" s="77"/>
      <c r="D17" s="77"/>
      <c r="E17" s="77" t="s">
        <v>25</v>
      </c>
      <c r="F17" s="77"/>
      <c r="G17" s="77"/>
      <c r="H17" s="77"/>
      <c r="I17" s="232" t="s">
        <v>15</v>
      </c>
      <c r="J17" s="150"/>
      <c r="K17" s="150"/>
      <c r="L17" s="233"/>
      <c r="M17" s="159">
        <f>(I6*(POWER(O7+O8,2)+POWER(Q7+Q8,2))+I7*(POWER(O7,2)+POWER(Q7,2))+I8*(POWER(O8,2)+POWER(Q8,2)))/POWER(B6,2)</f>
        <v>2.731167826981461E-4</v>
      </c>
      <c r="N17" s="159"/>
      <c r="O17" s="159"/>
      <c r="P17" s="155" t="s">
        <v>26</v>
      </c>
      <c r="Q17" s="155"/>
      <c r="R17" s="156">
        <f>(K6*(POWER(O7+O8,2)+POWER(Q7+Q8,2))+K7*(POWER(O7,2)+POWER(Q7,2))+K8*(POWER(O8,2)+POWER(Q8,2)))/(100*B6)</f>
        <v>8.0270691006184228E-3</v>
      </c>
      <c r="S17" s="156"/>
      <c r="T17" s="157"/>
      <c r="U17" s="158">
        <f>(I6*(POWER(W7+W8,2)+POWER(Y7+Y8,2))+I7*(POWER(W7,2)+POWER(Y7,2))+I8*(POWER(W8,2)+POWER(Y8,2)))/POWER(B6,2)</f>
        <v>4.7189565726369026E-4</v>
      </c>
      <c r="V17" s="159"/>
      <c r="W17" s="159"/>
      <c r="X17" s="155" t="s">
        <v>26</v>
      </c>
      <c r="Y17" s="155"/>
      <c r="Z17" s="156">
        <f>(K6*(POWER(W7+W8,2)+POWER(Y7+Y8,2))+K7*(POWER(W7,2)+POWER(Y7,2))+K8*(POWER(W8,2)+POWER(Y8,2)))/(100*B6)</f>
        <v>1.341771673624545E-2</v>
      </c>
      <c r="AA17" s="156"/>
      <c r="AB17" s="157"/>
      <c r="AC17" s="158">
        <f>(I6*(POWER(AE7+AE8,2)+POWER(AG7+AG8,2))+I7*(POWER(AE7,2)+POWER(AG7,2))+I8*(POWER(AE8,2)+POWER(AG8,2)))/POWER(B6,2)</f>
        <v>4.0913406377395651E-4</v>
      </c>
      <c r="AD17" s="159"/>
      <c r="AE17" s="159"/>
      <c r="AF17" s="155" t="s">
        <v>26</v>
      </c>
      <c r="AG17" s="155"/>
      <c r="AH17" s="156">
        <f>(K6*(POWER(AE7+AE8,2)+POWER(AG7+AG8,2))+K7*(POWER(AE7,2)+POWER(AG7,2))+K8*(POWER(AE8,2)+POWER(AG8,2)))/(100*B6)</f>
        <v>1.1837704888316454E-2</v>
      </c>
      <c r="AI17" s="156"/>
      <c r="AJ17" s="157"/>
      <c r="AK17" s="158">
        <f>(I6*(POWER(AM7+AM8,2)+POWER(AO7+AO8,2))+I7*(POWER(AM7,2)+POWER(AO7,2))+I8*(POWER(AM8,2)+POWER(AO8,2)))/POWER(B6,2)</f>
        <v>3.5378828238175747E-4</v>
      </c>
      <c r="AL17" s="159"/>
      <c r="AM17" s="159"/>
      <c r="AN17" s="155" t="s">
        <v>26</v>
      </c>
      <c r="AO17" s="155"/>
      <c r="AP17" s="156">
        <f>(K6*(POWER(AM7+AM8,2)+POWER(AO7+AO8,2))+K7*(POWER(AM7,2)+POWER(AO7,2))+K8*(POWER(AM8,2)+POWER(AO8,2)))/(100*B6)</f>
        <v>1.0333652156088106E-2</v>
      </c>
      <c r="AQ17" s="156"/>
      <c r="AR17" s="157"/>
    </row>
    <row r="18" spans="1:44" ht="13.5" thickBot="1" x14ac:dyDescent="0.25">
      <c r="A18" s="74"/>
      <c r="B18" s="79"/>
      <c r="C18" s="79"/>
      <c r="D18" s="79"/>
      <c r="E18" s="79"/>
      <c r="F18" s="79"/>
      <c r="G18" s="79"/>
      <c r="H18" s="79"/>
      <c r="I18" s="161" t="s">
        <v>19</v>
      </c>
      <c r="J18" s="162"/>
      <c r="K18" s="162"/>
      <c r="L18" s="163"/>
      <c r="M18" s="154">
        <f>(I10*(POWER(O11+O12,2)+POWER(Q11+Q12,2))+I11*(POWER(O11,2)+POWER(Q11,2))+I12*(POWER(O12,2)+POWER(Q12,2)))/POWER(B10,2)</f>
        <v>2.6655201267705383E-4</v>
      </c>
      <c r="N18" s="154"/>
      <c r="O18" s="154"/>
      <c r="P18" s="146" t="s">
        <v>26</v>
      </c>
      <c r="Q18" s="146"/>
      <c r="R18" s="147">
        <f>(K10*(POWER(O11+O12,2)+POWER(Q11+Q12,2))+K11*(POWER(O11,2)+POWER(Q11,2))+K12*(POWER(O12,2)+POWER(Q12,2)))/(100*B10)</f>
        <v>7.4540503751587689E-3</v>
      </c>
      <c r="S18" s="147"/>
      <c r="T18" s="148"/>
      <c r="U18" s="234">
        <f>(I10*(POWER(W11+W12,2)+POWER(Y11+Y12,2))+I11*(POWER(W11,2)+POWER(Y11,2))+I12*(POWER(W12,2)+POWER(Y12,2)))/POWER(B10,2)</f>
        <v>4.6546923343644106E-4</v>
      </c>
      <c r="V18" s="154"/>
      <c r="W18" s="154"/>
      <c r="X18" s="146" t="s">
        <v>26</v>
      </c>
      <c r="Y18" s="146"/>
      <c r="Z18" s="147">
        <f>(K10*(POWER(W11+W12,2)+POWER(Y11+Y12,2))+K11*(POWER(W11,2)+POWER(Y11,2))+K12*(POWER(W12,2)+POWER(Y12,2)))/(100*B10)</f>
        <v>1.2949618770100599E-2</v>
      </c>
      <c r="AA18" s="147"/>
      <c r="AB18" s="148"/>
      <c r="AC18" s="234">
        <f>(I10*(POWER(AE11+AE12,2)+POWER(AG11+AG12,2))+I11*(POWER(AE11,2)+POWER(AG11,2))+I12*(POWER(AE12,2)+POWER(AG12,2)))/POWER(B10,2)</f>
        <v>4.4949821310196202E-4</v>
      </c>
      <c r="AD18" s="154"/>
      <c r="AE18" s="154"/>
      <c r="AF18" s="146" t="s">
        <v>26</v>
      </c>
      <c r="AG18" s="146"/>
      <c r="AH18" s="147">
        <f>(K10*(POWER(AE11+AE12,2)+POWER(AG11+AG12,2))+K11*(POWER(AE11,2)+POWER(AG11,2))+K12*(POWER(AE12,2)+POWER(AG12,2)))/(100*B10)</f>
        <v>1.2749970575534217E-2</v>
      </c>
      <c r="AI18" s="147"/>
      <c r="AJ18" s="148"/>
      <c r="AK18" s="234">
        <f>(I10*(POWER(AM11+AM12,2)+POWER(AO11+AO12,2))+I11*(POWER(AM11,2)+POWER(AO11,2))+I12*(POWER(AM12,2)+POWER(AO12,2)))/POWER(B10,2)</f>
        <v>3.0175713613072821E-4</v>
      </c>
      <c r="AL18" s="154"/>
      <c r="AM18" s="154"/>
      <c r="AN18" s="146" t="s">
        <v>26</v>
      </c>
      <c r="AO18" s="146"/>
      <c r="AP18" s="147">
        <f>(K10*(POWER(AM11+AM12,2)+POWER(AO11+AO12,2))+K11*(POWER(AM11,2)+POWER(AO11,2))+K12*(POWER(AM12,2)+POWER(AO12,2)))/(100*B10)</f>
        <v>8.6706341043845357E-3</v>
      </c>
      <c r="AQ18" s="147"/>
      <c r="AR18" s="148"/>
    </row>
    <row r="19" spans="1:44" x14ac:dyDescent="0.2">
      <c r="A19" s="235" t="s">
        <v>87</v>
      </c>
      <c r="B19" s="115"/>
      <c r="C19" s="115"/>
      <c r="D19" s="115"/>
      <c r="E19" s="77" t="s">
        <v>28</v>
      </c>
      <c r="F19" s="77"/>
      <c r="G19" s="77"/>
      <c r="H19" s="77"/>
      <c r="I19" s="232" t="s">
        <v>15</v>
      </c>
      <c r="J19" s="150"/>
      <c r="K19" s="150"/>
      <c r="L19" s="233"/>
      <c r="M19" s="144">
        <f>SUM(O7:P8)+C6+M17</f>
        <v>1.1002731406245561</v>
      </c>
      <c r="N19" s="144"/>
      <c r="O19" s="144"/>
      <c r="P19" s="145" t="s">
        <v>26</v>
      </c>
      <c r="Q19" s="145"/>
      <c r="R19" s="137">
        <f>SUM(Q7:R8)+D6+R17</f>
        <v>0.56602705998110781</v>
      </c>
      <c r="S19" s="137"/>
      <c r="T19" s="142"/>
      <c r="U19" s="143">
        <f>SUM(W7:X8)+C6+U17</f>
        <v>1.5724719074589835</v>
      </c>
      <c r="V19" s="144"/>
      <c r="W19" s="144"/>
      <c r="X19" s="145" t="s">
        <v>26</v>
      </c>
      <c r="Y19" s="145"/>
      <c r="Z19" s="137">
        <f>SUM(Y7:Z8)+D6+Z17</f>
        <v>0.55141771923964056</v>
      </c>
      <c r="AA19" s="137"/>
      <c r="AB19" s="142"/>
      <c r="AC19" s="143">
        <f>SUM(AE7:AF8)+C6+AC17</f>
        <v>1.4364091086721953</v>
      </c>
      <c r="AD19" s="144"/>
      <c r="AE19" s="144"/>
      <c r="AF19" s="145" t="s">
        <v>26</v>
      </c>
      <c r="AG19" s="145"/>
      <c r="AH19" s="137">
        <f>SUM(AG7:AH8)+D6+AH17</f>
        <v>0.54983770739171156</v>
      </c>
      <c r="AI19" s="137"/>
      <c r="AJ19" s="142"/>
      <c r="AK19" s="143">
        <f>SUM(AM7:AN8)+C6+AK17</f>
        <v>1.2683537353534573</v>
      </c>
      <c r="AL19" s="144"/>
      <c r="AM19" s="144"/>
      <c r="AN19" s="145" t="s">
        <v>26</v>
      </c>
      <c r="AO19" s="145"/>
      <c r="AP19" s="137">
        <f>SUM(AO7:AP8)+D6+AP17</f>
        <v>0.54833365465948314</v>
      </c>
      <c r="AQ19" s="137"/>
      <c r="AR19" s="142"/>
    </row>
    <row r="20" spans="1:44" x14ac:dyDescent="0.2">
      <c r="A20" s="116"/>
      <c r="B20" s="117"/>
      <c r="C20" s="117"/>
      <c r="D20" s="117"/>
      <c r="E20" s="120"/>
      <c r="F20" s="120"/>
      <c r="G20" s="120"/>
      <c r="H20" s="120"/>
      <c r="I20" s="236" t="s">
        <v>19</v>
      </c>
      <c r="J20" s="140"/>
      <c r="K20" s="140"/>
      <c r="L20" s="237"/>
      <c r="M20" s="131">
        <f>SUM(O11:P12)+C10+M18</f>
        <v>1.1662665419692944</v>
      </c>
      <c r="N20" s="131"/>
      <c r="O20" s="131"/>
      <c r="P20" s="132" t="s">
        <v>26</v>
      </c>
      <c r="Q20" s="132"/>
      <c r="R20" s="128">
        <f>SUM(Q11:R12)+D10+R18</f>
        <v>0.58245405335539102</v>
      </c>
      <c r="S20" s="128"/>
      <c r="T20" s="129"/>
      <c r="U20" s="130">
        <f>SUM(W11:X12)+C10+U18</f>
        <v>1.5344654599053096</v>
      </c>
      <c r="V20" s="131"/>
      <c r="W20" s="131"/>
      <c r="X20" s="132" t="s">
        <v>26</v>
      </c>
      <c r="Y20" s="132"/>
      <c r="Z20" s="128">
        <f>SUM(Y11:Z12)+D10+Z18</f>
        <v>0.70794961161754322</v>
      </c>
      <c r="AA20" s="128"/>
      <c r="AB20" s="129"/>
      <c r="AC20" s="130">
        <f>SUM(AE11:AF12)+C10+AC18</f>
        <v>1.5264495322771565</v>
      </c>
      <c r="AD20" s="131"/>
      <c r="AE20" s="131"/>
      <c r="AF20" s="132" t="s">
        <v>26</v>
      </c>
      <c r="AG20" s="132"/>
      <c r="AH20" s="128">
        <f>SUM(AG11:AH12)+D10+AH18</f>
        <v>0.60774997683402188</v>
      </c>
      <c r="AI20" s="128"/>
      <c r="AJ20" s="129"/>
      <c r="AK20" s="130">
        <f>SUM(AM11:AN12)+C10+AK18</f>
        <v>1.2303017575831656</v>
      </c>
      <c r="AL20" s="131"/>
      <c r="AM20" s="131"/>
      <c r="AN20" s="132" t="s">
        <v>26</v>
      </c>
      <c r="AO20" s="132"/>
      <c r="AP20" s="128">
        <f>SUM(AO11:AP12)+D10+AP18</f>
        <v>0.58367063708461675</v>
      </c>
      <c r="AQ20" s="128"/>
      <c r="AR20" s="129"/>
    </row>
    <row r="21" spans="1:44" ht="13.5" thickBot="1" x14ac:dyDescent="0.25">
      <c r="A21" s="118"/>
      <c r="B21" s="119"/>
      <c r="C21" s="119"/>
      <c r="D21" s="119"/>
      <c r="E21" s="79"/>
      <c r="F21" s="79"/>
      <c r="G21" s="79"/>
      <c r="H21" s="79"/>
      <c r="I21" s="134" t="s">
        <v>29</v>
      </c>
      <c r="J21" s="135"/>
      <c r="K21" s="135"/>
      <c r="L21" s="136"/>
      <c r="M21" s="126">
        <f>SUM(M19,M20)</f>
        <v>2.2665396825938506</v>
      </c>
      <c r="N21" s="126"/>
      <c r="O21" s="126"/>
      <c r="P21" s="127" t="s">
        <v>26</v>
      </c>
      <c r="Q21" s="127"/>
      <c r="R21" s="112">
        <f>SUM(R19,R20)</f>
        <v>1.1484811133364987</v>
      </c>
      <c r="S21" s="112"/>
      <c r="T21" s="113"/>
      <c r="U21" s="238">
        <f>SUM(U19,U20)</f>
        <v>3.106937367364293</v>
      </c>
      <c r="V21" s="126"/>
      <c r="W21" s="126"/>
      <c r="X21" s="127" t="s">
        <v>26</v>
      </c>
      <c r="Y21" s="127"/>
      <c r="Z21" s="112">
        <f>SUM(Z19,Z20)</f>
        <v>1.2593673308571838</v>
      </c>
      <c r="AA21" s="112"/>
      <c r="AB21" s="113"/>
      <c r="AC21" s="238">
        <f>SUM(AC19,AC20)</f>
        <v>2.962858640949352</v>
      </c>
      <c r="AD21" s="126"/>
      <c r="AE21" s="126"/>
      <c r="AF21" s="127" t="s">
        <v>26</v>
      </c>
      <c r="AG21" s="127"/>
      <c r="AH21" s="112">
        <f>SUM(AH19,AH20)</f>
        <v>1.1575876842257333</v>
      </c>
      <c r="AI21" s="112"/>
      <c r="AJ21" s="113"/>
      <c r="AK21" s="238">
        <f>SUM(AK19,AK20)</f>
        <v>2.4986554929366229</v>
      </c>
      <c r="AL21" s="126"/>
      <c r="AM21" s="126"/>
      <c r="AN21" s="127" t="s">
        <v>26</v>
      </c>
      <c r="AO21" s="127"/>
      <c r="AP21" s="112">
        <f>SUM(AP19,AP20)</f>
        <v>1.1320042917440998</v>
      </c>
      <c r="AQ21" s="112"/>
      <c r="AR21" s="113"/>
    </row>
    <row r="22" spans="1:44" ht="30" customHeight="1" thickBot="1" x14ac:dyDescent="0.25">
      <c r="A22" s="85" t="s">
        <v>30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</row>
    <row r="23" spans="1:44" ht="15.75" customHeight="1" thickBot="1" x14ac:dyDescent="0.25">
      <c r="A23" s="239" t="s">
        <v>7</v>
      </c>
      <c r="B23" s="122"/>
      <c r="C23" s="122" t="s">
        <v>3</v>
      </c>
      <c r="D23" s="122"/>
      <c r="E23" s="122" t="s">
        <v>31</v>
      </c>
      <c r="F23" s="122"/>
      <c r="G23" s="122"/>
      <c r="H23" s="122"/>
      <c r="I23" s="122"/>
      <c r="J23" s="122"/>
      <c r="K23" s="122"/>
      <c r="L23" s="240"/>
      <c r="M23" s="102" t="s">
        <v>32</v>
      </c>
      <c r="N23" s="103"/>
      <c r="O23" s="103"/>
      <c r="P23" s="103"/>
      <c r="Q23" s="103"/>
      <c r="R23" s="103"/>
      <c r="S23" s="103"/>
      <c r="T23" s="104"/>
      <c r="U23" s="102" t="s">
        <v>32</v>
      </c>
      <c r="V23" s="103"/>
      <c r="W23" s="103"/>
      <c r="X23" s="103"/>
      <c r="Y23" s="103"/>
      <c r="Z23" s="103"/>
      <c r="AA23" s="103"/>
      <c r="AB23" s="104"/>
      <c r="AC23" s="102" t="s">
        <v>32</v>
      </c>
      <c r="AD23" s="103"/>
      <c r="AE23" s="103"/>
      <c r="AF23" s="103"/>
      <c r="AG23" s="103"/>
      <c r="AH23" s="103"/>
      <c r="AI23" s="103"/>
      <c r="AJ23" s="104"/>
      <c r="AK23" s="102" t="s">
        <v>32</v>
      </c>
      <c r="AL23" s="103"/>
      <c r="AM23" s="103"/>
      <c r="AN23" s="103"/>
      <c r="AO23" s="103"/>
      <c r="AP23" s="103"/>
      <c r="AQ23" s="103"/>
      <c r="AR23" s="104"/>
    </row>
    <row r="24" spans="1:44" x14ac:dyDescent="0.2">
      <c r="A24" s="105">
        <v>10</v>
      </c>
      <c r="B24" s="106"/>
      <c r="C24" s="106" t="s">
        <v>16</v>
      </c>
      <c r="D24" s="106"/>
      <c r="E24" s="107" t="s">
        <v>523</v>
      </c>
      <c r="F24" s="107"/>
      <c r="G24" s="107"/>
      <c r="H24" s="107"/>
      <c r="I24" s="107"/>
      <c r="J24" s="107"/>
      <c r="K24" s="107"/>
      <c r="L24" s="108"/>
      <c r="M24" s="241">
        <v>10.199999809265137</v>
      </c>
      <c r="N24" s="110"/>
      <c r="O24" s="110"/>
      <c r="P24" s="110"/>
      <c r="Q24" s="110"/>
      <c r="R24" s="110"/>
      <c r="S24" s="110"/>
      <c r="T24" s="242"/>
      <c r="U24" s="241">
        <v>10.199999809265137</v>
      </c>
      <c r="V24" s="110"/>
      <c r="W24" s="110"/>
      <c r="X24" s="110"/>
      <c r="Y24" s="110"/>
      <c r="Z24" s="110"/>
      <c r="AA24" s="110"/>
      <c r="AB24" s="242"/>
      <c r="AC24" s="241">
        <v>10.199999809265137</v>
      </c>
      <c r="AD24" s="110"/>
      <c r="AE24" s="110"/>
      <c r="AF24" s="110"/>
      <c r="AG24" s="110"/>
      <c r="AH24" s="110"/>
      <c r="AI24" s="110"/>
      <c r="AJ24" s="242"/>
      <c r="AK24" s="241">
        <v>10.199999809265137</v>
      </c>
      <c r="AL24" s="110"/>
      <c r="AM24" s="110"/>
      <c r="AN24" s="110"/>
      <c r="AO24" s="110"/>
      <c r="AP24" s="110"/>
      <c r="AQ24" s="110"/>
      <c r="AR24" s="242"/>
    </row>
    <row r="25" spans="1:44" x14ac:dyDescent="0.2">
      <c r="A25" s="98">
        <v>10</v>
      </c>
      <c r="B25" s="99"/>
      <c r="C25" s="99" t="s">
        <v>20</v>
      </c>
      <c r="D25" s="99"/>
      <c r="E25" s="100" t="s">
        <v>524</v>
      </c>
      <c r="F25" s="100"/>
      <c r="G25" s="100"/>
      <c r="H25" s="100"/>
      <c r="I25" s="100"/>
      <c r="J25" s="100"/>
      <c r="K25" s="100"/>
      <c r="L25" s="101"/>
      <c r="M25" s="243">
        <v>10.199999809265137</v>
      </c>
      <c r="N25" s="96"/>
      <c r="O25" s="96"/>
      <c r="P25" s="96"/>
      <c r="Q25" s="96"/>
      <c r="R25" s="96"/>
      <c r="S25" s="96"/>
      <c r="T25" s="244"/>
      <c r="U25" s="243">
        <v>10.199999809265137</v>
      </c>
      <c r="V25" s="96"/>
      <c r="W25" s="96"/>
      <c r="X25" s="96"/>
      <c r="Y25" s="96"/>
      <c r="Z25" s="96"/>
      <c r="AA25" s="96"/>
      <c r="AB25" s="244"/>
      <c r="AC25" s="243">
        <v>10.201000213623047</v>
      </c>
      <c r="AD25" s="96"/>
      <c r="AE25" s="96"/>
      <c r="AF25" s="96"/>
      <c r="AG25" s="96"/>
      <c r="AH25" s="96"/>
      <c r="AI25" s="96"/>
      <c r="AJ25" s="244"/>
      <c r="AK25" s="243">
        <v>10.199999809265137</v>
      </c>
      <c r="AL25" s="96"/>
      <c r="AM25" s="96"/>
      <c r="AN25" s="96"/>
      <c r="AO25" s="96"/>
      <c r="AP25" s="96"/>
      <c r="AQ25" s="96"/>
      <c r="AR25" s="244"/>
    </row>
    <row r="26" spans="1:44" x14ac:dyDescent="0.2">
      <c r="A26" s="98">
        <v>6</v>
      </c>
      <c r="B26" s="99"/>
      <c r="C26" s="99" t="s">
        <v>16</v>
      </c>
      <c r="D26" s="99"/>
      <c r="E26" s="100" t="s">
        <v>35</v>
      </c>
      <c r="F26" s="100"/>
      <c r="G26" s="100"/>
      <c r="H26" s="100"/>
      <c r="I26" s="100"/>
      <c r="J26" s="100"/>
      <c r="K26" s="100"/>
      <c r="L26" s="101"/>
      <c r="M26" s="243">
        <v>6.4000000953674316</v>
      </c>
      <c r="N26" s="96"/>
      <c r="O26" s="96"/>
      <c r="P26" s="96"/>
      <c r="Q26" s="96"/>
      <c r="R26" s="96"/>
      <c r="S26" s="96"/>
      <c r="T26" s="244"/>
      <c r="U26" s="243">
        <v>6.4000000953674316</v>
      </c>
      <c r="V26" s="96"/>
      <c r="W26" s="96"/>
      <c r="X26" s="96"/>
      <c r="Y26" s="96"/>
      <c r="Z26" s="96"/>
      <c r="AA26" s="96"/>
      <c r="AB26" s="244"/>
      <c r="AC26" s="243">
        <v>6.4000000953674316</v>
      </c>
      <c r="AD26" s="96"/>
      <c r="AE26" s="96"/>
      <c r="AF26" s="96"/>
      <c r="AG26" s="96"/>
      <c r="AH26" s="96"/>
      <c r="AI26" s="96"/>
      <c r="AJ26" s="244"/>
      <c r="AK26" s="243">
        <v>6.4000000953674316</v>
      </c>
      <c r="AL26" s="96"/>
      <c r="AM26" s="96"/>
      <c r="AN26" s="96"/>
      <c r="AO26" s="96"/>
      <c r="AP26" s="96"/>
      <c r="AQ26" s="96"/>
      <c r="AR26" s="244"/>
    </row>
    <row r="27" spans="1:44" ht="13.5" thickBot="1" x14ac:dyDescent="0.25">
      <c r="A27" s="91">
        <v>6</v>
      </c>
      <c r="B27" s="92"/>
      <c r="C27" s="92" t="s">
        <v>20</v>
      </c>
      <c r="D27" s="92"/>
      <c r="E27" s="93" t="s">
        <v>36</v>
      </c>
      <c r="F27" s="93"/>
      <c r="G27" s="93"/>
      <c r="H27" s="93"/>
      <c r="I27" s="93"/>
      <c r="J27" s="93"/>
      <c r="K27" s="93"/>
      <c r="L27" s="94"/>
      <c r="M27" s="82">
        <v>6.4000000953674316</v>
      </c>
      <c r="N27" s="83"/>
      <c r="O27" s="83"/>
      <c r="P27" s="83"/>
      <c r="Q27" s="83"/>
      <c r="R27" s="83"/>
      <c r="S27" s="83"/>
      <c r="T27" s="84"/>
      <c r="U27" s="82">
        <v>6.4000000953674316</v>
      </c>
      <c r="V27" s="83"/>
      <c r="W27" s="83"/>
      <c r="X27" s="83"/>
      <c r="Y27" s="83"/>
      <c r="Z27" s="83"/>
      <c r="AA27" s="83"/>
      <c r="AB27" s="84"/>
      <c r="AC27" s="82">
        <v>6.4000000953674316</v>
      </c>
      <c r="AD27" s="83"/>
      <c r="AE27" s="83"/>
      <c r="AF27" s="83"/>
      <c r="AG27" s="83"/>
      <c r="AH27" s="83"/>
      <c r="AI27" s="83"/>
      <c r="AJ27" s="84"/>
      <c r="AK27" s="82">
        <v>6.4000000953674316</v>
      </c>
      <c r="AL27" s="83"/>
      <c r="AM27" s="83"/>
      <c r="AN27" s="83"/>
      <c r="AO27" s="83"/>
      <c r="AP27" s="83"/>
      <c r="AQ27" s="83"/>
      <c r="AR27" s="84"/>
    </row>
    <row r="28" spans="1:44" ht="30" customHeight="1" thickBot="1" x14ac:dyDescent="0.25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1:44" ht="15" customHeight="1" x14ac:dyDescent="0.2">
      <c r="A29" s="86" t="s">
        <v>3</v>
      </c>
      <c r="B29" s="87"/>
      <c r="C29" s="87"/>
      <c r="D29" s="87"/>
      <c r="E29" s="87" t="s">
        <v>38</v>
      </c>
      <c r="F29" s="87"/>
      <c r="G29" s="87" t="s">
        <v>39</v>
      </c>
      <c r="H29" s="87"/>
      <c r="I29" s="87" t="s">
        <v>40</v>
      </c>
      <c r="J29" s="87"/>
      <c r="K29" s="87" t="s">
        <v>41</v>
      </c>
      <c r="L29" s="90"/>
      <c r="M29" s="227" t="s">
        <v>11</v>
      </c>
      <c r="N29" s="73"/>
      <c r="O29" s="76" t="s">
        <v>12</v>
      </c>
      <c r="P29" s="77"/>
      <c r="Q29" s="73"/>
      <c r="R29" s="76" t="s">
        <v>13</v>
      </c>
      <c r="S29" s="77"/>
      <c r="T29" s="245"/>
      <c r="U29" s="227" t="s">
        <v>11</v>
      </c>
      <c r="V29" s="73"/>
      <c r="W29" s="76" t="s">
        <v>12</v>
      </c>
      <c r="X29" s="77"/>
      <c r="Y29" s="73"/>
      <c r="Z29" s="76" t="s">
        <v>13</v>
      </c>
      <c r="AA29" s="77"/>
      <c r="AB29" s="245"/>
      <c r="AC29" s="227" t="s">
        <v>11</v>
      </c>
      <c r="AD29" s="73"/>
      <c r="AE29" s="76" t="s">
        <v>12</v>
      </c>
      <c r="AF29" s="77"/>
      <c r="AG29" s="73"/>
      <c r="AH29" s="76" t="s">
        <v>13</v>
      </c>
      <c r="AI29" s="77"/>
      <c r="AJ29" s="245"/>
      <c r="AK29" s="227" t="s">
        <v>11</v>
      </c>
      <c r="AL29" s="73"/>
      <c r="AM29" s="76" t="s">
        <v>12</v>
      </c>
      <c r="AN29" s="77"/>
      <c r="AO29" s="73"/>
      <c r="AP29" s="76" t="s">
        <v>13</v>
      </c>
      <c r="AQ29" s="77"/>
      <c r="AR29" s="245"/>
    </row>
    <row r="30" spans="1:44" ht="15.75" customHeight="1" thickBot="1" x14ac:dyDescent="0.25">
      <c r="A30" s="88"/>
      <c r="B30" s="89"/>
      <c r="C30" s="89"/>
      <c r="D30" s="89"/>
      <c r="E30" s="15" t="s">
        <v>42</v>
      </c>
      <c r="F30" s="15" t="s">
        <v>43</v>
      </c>
      <c r="G30" s="15" t="s">
        <v>42</v>
      </c>
      <c r="H30" s="15" t="s">
        <v>43</v>
      </c>
      <c r="I30" s="15" t="s">
        <v>42</v>
      </c>
      <c r="J30" s="15" t="s">
        <v>43</v>
      </c>
      <c r="K30" s="15" t="s">
        <v>42</v>
      </c>
      <c r="L30" s="16" t="s">
        <v>43</v>
      </c>
      <c r="M30" s="74"/>
      <c r="N30" s="75"/>
      <c r="O30" s="78"/>
      <c r="P30" s="79"/>
      <c r="Q30" s="75"/>
      <c r="R30" s="78"/>
      <c r="S30" s="79"/>
      <c r="T30" s="81"/>
      <c r="U30" s="74"/>
      <c r="V30" s="75"/>
      <c r="W30" s="78"/>
      <c r="X30" s="79"/>
      <c r="Y30" s="75"/>
      <c r="Z30" s="78"/>
      <c r="AA30" s="79"/>
      <c r="AB30" s="81"/>
      <c r="AC30" s="74"/>
      <c r="AD30" s="75"/>
      <c r="AE30" s="78"/>
      <c r="AF30" s="79"/>
      <c r="AG30" s="75"/>
      <c r="AH30" s="78"/>
      <c r="AI30" s="79"/>
      <c r="AJ30" s="81"/>
      <c r="AK30" s="74"/>
      <c r="AL30" s="75"/>
      <c r="AM30" s="78"/>
      <c r="AN30" s="79"/>
      <c r="AO30" s="75"/>
      <c r="AP30" s="78"/>
      <c r="AQ30" s="79"/>
      <c r="AR30" s="81"/>
    </row>
    <row r="31" spans="1:44" x14ac:dyDescent="0.2">
      <c r="A31" s="246" t="s">
        <v>92</v>
      </c>
      <c r="B31" s="58"/>
      <c r="C31" s="58"/>
      <c r="D31" s="58"/>
      <c r="E31" s="21"/>
      <c r="F31" s="21"/>
      <c r="G31" s="21"/>
      <c r="H31" s="21"/>
      <c r="I31" s="21"/>
      <c r="J31" s="21"/>
      <c r="K31" s="21"/>
      <c r="L31" s="59"/>
      <c r="M31" s="60"/>
      <c r="N31" s="61"/>
      <c r="O31" s="62"/>
      <c r="P31" s="62"/>
      <c r="Q31" s="62"/>
      <c r="R31" s="62"/>
      <c r="S31" s="62"/>
      <c r="T31" s="63"/>
      <c r="U31" s="60"/>
      <c r="V31" s="61"/>
      <c r="W31" s="62"/>
      <c r="X31" s="62"/>
      <c r="Y31" s="62"/>
      <c r="Z31" s="62"/>
      <c r="AA31" s="62"/>
      <c r="AB31" s="63"/>
      <c r="AC31" s="60"/>
      <c r="AD31" s="61"/>
      <c r="AE31" s="62"/>
      <c r="AF31" s="62"/>
      <c r="AG31" s="62"/>
      <c r="AH31" s="62"/>
      <c r="AI31" s="62"/>
      <c r="AJ31" s="63"/>
      <c r="AK31" s="60"/>
      <c r="AL31" s="61"/>
      <c r="AM31" s="62"/>
      <c r="AN31" s="62"/>
      <c r="AO31" s="62"/>
      <c r="AP31" s="62"/>
      <c r="AQ31" s="62"/>
      <c r="AR31" s="63"/>
    </row>
    <row r="32" spans="1:44" x14ac:dyDescent="0.2">
      <c r="A32" s="48" t="s">
        <v>93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47"/>
      <c r="M32" s="248">
        <f>M7</f>
        <v>12.656808746216363</v>
      </c>
      <c r="N32" s="54"/>
      <c r="O32" s="50">
        <f>O7</f>
        <v>0.20000000298023224</v>
      </c>
      <c r="P32" s="50"/>
      <c r="Q32" s="50"/>
      <c r="R32" s="50">
        <f>Q7</f>
        <v>0.10000000149011612</v>
      </c>
      <c r="S32" s="50"/>
      <c r="T32" s="52"/>
      <c r="U32" s="248">
        <f>U7</f>
        <v>35.798861970690069</v>
      </c>
      <c r="V32" s="54"/>
      <c r="W32" s="50">
        <f>W7</f>
        <v>0.60000002384185791</v>
      </c>
      <c r="X32" s="50"/>
      <c r="Y32" s="50"/>
      <c r="Z32" s="50">
        <f>Y7</f>
        <v>0.20000000298023224</v>
      </c>
      <c r="AA32" s="50"/>
      <c r="AB32" s="52"/>
      <c r="AC32" s="248">
        <f>AC7</f>
        <v>27.357450832971946</v>
      </c>
      <c r="AD32" s="54"/>
      <c r="AE32" s="50">
        <f>AE7</f>
        <v>0.43999999761581421</v>
      </c>
      <c r="AF32" s="50"/>
      <c r="AG32" s="50"/>
      <c r="AH32" s="50">
        <f>AG7</f>
        <v>0.20000000298023224</v>
      </c>
      <c r="AI32" s="50"/>
      <c r="AJ32" s="52"/>
      <c r="AK32" s="248">
        <f>AK7</f>
        <v>16.009737418873502</v>
      </c>
      <c r="AL32" s="54"/>
      <c r="AM32" s="50">
        <f>AM7</f>
        <v>0.20000000298023224</v>
      </c>
      <c r="AN32" s="50"/>
      <c r="AO32" s="50"/>
      <c r="AP32" s="50">
        <f>AO7</f>
        <v>0.20000000298023224</v>
      </c>
      <c r="AQ32" s="50"/>
      <c r="AR32" s="52"/>
    </row>
    <row r="33" spans="1:44" x14ac:dyDescent="0.2">
      <c r="A33" s="48" t="s">
        <v>525</v>
      </c>
      <c r="B33" s="49"/>
      <c r="C33" s="49"/>
      <c r="D33" s="49"/>
      <c r="E33" s="17">
        <v>46.8</v>
      </c>
      <c r="F33" s="17">
        <v>0.5</v>
      </c>
      <c r="G33" s="17">
        <v>48.7</v>
      </c>
      <c r="H33" s="17">
        <v>60</v>
      </c>
      <c r="I33" s="17"/>
      <c r="J33" s="17"/>
      <c r="K33" s="17"/>
      <c r="L33" s="247"/>
      <c r="M33" s="224">
        <f>IF(OR(M24=0,S7=0),0,ABS(1000*O33/(SQRT(3)*M24*S7)))</f>
        <v>126.56808557615219</v>
      </c>
      <c r="N33" s="220"/>
      <c r="O33" s="221">
        <v>-2</v>
      </c>
      <c r="P33" s="221"/>
      <c r="Q33" s="221"/>
      <c r="R33" s="39">
        <f>-ABS(O33)*TAN(ACOS(S7))</f>
        <v>-1</v>
      </c>
      <c r="S33" s="39"/>
      <c r="T33" s="40"/>
      <c r="U33" s="224">
        <f>IF(OR(U24=0,AA7=0),0,ABS(1000*W33/(SQRT(3)*U24*AA7)))</f>
        <v>0</v>
      </c>
      <c r="V33" s="220"/>
      <c r="W33" s="221">
        <v>0</v>
      </c>
      <c r="X33" s="221"/>
      <c r="Y33" s="221"/>
      <c r="Z33" s="39">
        <f>-ABS(W33)*TAN(ACOS(AA7))</f>
        <v>0</v>
      </c>
      <c r="AA33" s="39"/>
      <c r="AB33" s="40"/>
      <c r="AC33" s="224">
        <f>IF(OR(AC24=0,AI7=0),0,ABS(1000*AE33/(SQRT(3)*AC24*AI7)))</f>
        <v>0</v>
      </c>
      <c r="AD33" s="220"/>
      <c r="AE33" s="221">
        <v>0</v>
      </c>
      <c r="AF33" s="221"/>
      <c r="AG33" s="221"/>
      <c r="AH33" s="39">
        <f>-ABS(AE33)*TAN(ACOS(AI7))</f>
        <v>0</v>
      </c>
      <c r="AI33" s="39"/>
      <c r="AJ33" s="40"/>
      <c r="AK33" s="224">
        <f>IF(OR(AK24=0,AQ7=0),0,ABS(1000*AM33/(SQRT(3)*AK24*AQ7)))</f>
        <v>0</v>
      </c>
      <c r="AL33" s="220"/>
      <c r="AM33" s="221">
        <v>0</v>
      </c>
      <c r="AN33" s="221"/>
      <c r="AO33" s="221"/>
      <c r="AP33" s="39">
        <f>-ABS(AM33)*TAN(ACOS(AQ7))</f>
        <v>0</v>
      </c>
      <c r="AQ33" s="39"/>
      <c r="AR33" s="40"/>
    </row>
    <row r="34" spans="1:44" x14ac:dyDescent="0.2">
      <c r="A34" s="48" t="s">
        <v>526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24">
        <f>IF(OR(M24=0,S7=0),0,ABS(1000*O34/(SQRT(3)*M24*S7)))</f>
        <v>0</v>
      </c>
      <c r="N34" s="220"/>
      <c r="O34" s="221">
        <v>0</v>
      </c>
      <c r="P34" s="221"/>
      <c r="Q34" s="221"/>
      <c r="R34" s="39">
        <f>-ABS(O34)*TAN(ACOS(S7))</f>
        <v>0</v>
      </c>
      <c r="S34" s="39"/>
      <c r="T34" s="40"/>
      <c r="U34" s="224">
        <f>IF(OR(U24=0,AA7=0),0,ABS(1000*W34/(SQRT(3)*U24*AA7)))</f>
        <v>11.932953693871916</v>
      </c>
      <c r="V34" s="220"/>
      <c r="W34" s="221">
        <v>-0.20000000298023224</v>
      </c>
      <c r="X34" s="221"/>
      <c r="Y34" s="221"/>
      <c r="Z34" s="39">
        <f>-ABS(W34)*TAN(ACOS(AA7))</f>
        <v>-6.6666666004392888E-2</v>
      </c>
      <c r="AA34" s="39"/>
      <c r="AB34" s="40"/>
      <c r="AC34" s="224">
        <f>IF(OR(AC24=0,AI7=0),0,ABS(1000*AE34/(SQRT(3)*AC24*AI7)))</f>
        <v>0</v>
      </c>
      <c r="AD34" s="220"/>
      <c r="AE34" s="221">
        <v>0</v>
      </c>
      <c r="AF34" s="221"/>
      <c r="AG34" s="221"/>
      <c r="AH34" s="39">
        <f>-ABS(AE34)*TAN(ACOS(AI7))</f>
        <v>0</v>
      </c>
      <c r="AI34" s="39"/>
      <c r="AJ34" s="40"/>
      <c r="AK34" s="224">
        <f>IF(OR(AK24=0,AQ7=0),0,ABS(1000*AM34/(SQRT(3)*AK24*AQ7)))</f>
        <v>0</v>
      </c>
      <c r="AL34" s="220"/>
      <c r="AM34" s="221">
        <v>0</v>
      </c>
      <c r="AN34" s="221"/>
      <c r="AO34" s="221"/>
      <c r="AP34" s="39">
        <f>-ABS(AM34)*TAN(ACOS(AQ7))</f>
        <v>0</v>
      </c>
      <c r="AQ34" s="39"/>
      <c r="AR34" s="40"/>
    </row>
    <row r="35" spans="1:44" x14ac:dyDescent="0.2">
      <c r="A35" s="48" t="s">
        <v>334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24">
        <f>IF(OR(M24=0,S7=0),0,ABS(1000*O35/(SQRT(3)*M24*S7)))</f>
        <v>12.656808746216363</v>
      </c>
      <c r="N35" s="220"/>
      <c r="O35" s="221">
        <v>-0.20000000298023224</v>
      </c>
      <c r="P35" s="221"/>
      <c r="Q35" s="221"/>
      <c r="R35" s="39">
        <f>-ABS(O35)*TAN(ACOS(S7))</f>
        <v>-0.10000000149011612</v>
      </c>
      <c r="S35" s="39"/>
      <c r="T35" s="40"/>
      <c r="U35" s="224">
        <f>IF(OR(U24=0,AA7=0),0,ABS(1000*W35/(SQRT(3)*U24*AA7)))</f>
        <v>11.932953693871916</v>
      </c>
      <c r="V35" s="220"/>
      <c r="W35" s="221">
        <v>-0.20000000298023224</v>
      </c>
      <c r="X35" s="221"/>
      <c r="Y35" s="221"/>
      <c r="Z35" s="39">
        <f>-ABS(W35)*TAN(ACOS(AA7))</f>
        <v>-6.6666666004392888E-2</v>
      </c>
      <c r="AA35" s="39"/>
      <c r="AB35" s="40"/>
      <c r="AC35" s="224">
        <f>IF(OR(AC24=0,AI7=0),0,ABS(1000*AE35/(SQRT(3)*AC24*AI7)))</f>
        <v>12.435205176758602</v>
      </c>
      <c r="AD35" s="220"/>
      <c r="AE35" s="221">
        <v>-0.20000000298023224</v>
      </c>
      <c r="AF35" s="221"/>
      <c r="AG35" s="221"/>
      <c r="AH35" s="39">
        <f>-ABS(AE35)*TAN(ACOS(AI7))</f>
        <v>-9.0909094110993321E-2</v>
      </c>
      <c r="AI35" s="39"/>
      <c r="AJ35" s="40"/>
      <c r="AK35" s="224">
        <f>IF(OR(AK24=0,AQ7=0),0,ABS(1000*AM35/(SQRT(3)*AK24*AQ7)))</f>
        <v>16.009737418873502</v>
      </c>
      <c r="AL35" s="220"/>
      <c r="AM35" s="221">
        <v>-0.20000000298023224</v>
      </c>
      <c r="AN35" s="221"/>
      <c r="AO35" s="221"/>
      <c r="AP35" s="39">
        <f>-ABS(AM35)*TAN(ACOS(AQ7))</f>
        <v>-0.20000000298023218</v>
      </c>
      <c r="AQ35" s="39"/>
      <c r="AR35" s="40"/>
    </row>
    <row r="36" spans="1:44" ht="13.5" thickBot="1" x14ac:dyDescent="0.25">
      <c r="A36" s="68" t="s">
        <v>95</v>
      </c>
      <c r="B36" s="69"/>
      <c r="C36" s="69"/>
      <c r="D36" s="69"/>
      <c r="E36" s="70"/>
      <c r="F36" s="70"/>
      <c r="G36" s="70"/>
      <c r="H36" s="70"/>
      <c r="I36" s="70"/>
      <c r="J36" s="70"/>
      <c r="K36" s="70"/>
      <c r="L36" s="249"/>
      <c r="M36" s="231"/>
      <c r="N36" s="67"/>
      <c r="O36" s="55">
        <f>SUM(O32:Q35)</f>
        <v>-2</v>
      </c>
      <c r="P36" s="55"/>
      <c r="Q36" s="55"/>
      <c r="R36" s="55">
        <f>SUM(R32:T35)</f>
        <v>-1</v>
      </c>
      <c r="S36" s="55"/>
      <c r="T36" s="56"/>
      <c r="U36" s="231"/>
      <c r="V36" s="67"/>
      <c r="W36" s="55">
        <f>SUM(W32:Y35)</f>
        <v>0.20000001788139343</v>
      </c>
      <c r="X36" s="55"/>
      <c r="Y36" s="55"/>
      <c r="Z36" s="55">
        <f>SUM(Z32:AB35)</f>
        <v>6.6666670971446462E-2</v>
      </c>
      <c r="AA36" s="55"/>
      <c r="AB36" s="56"/>
      <c r="AC36" s="231"/>
      <c r="AD36" s="67"/>
      <c r="AE36" s="55">
        <f>SUM(AE32:AG35)</f>
        <v>0.23999999463558197</v>
      </c>
      <c r="AF36" s="55"/>
      <c r="AG36" s="55"/>
      <c r="AH36" s="55">
        <f>SUM(AH32:AJ35)</f>
        <v>0.10909090886923892</v>
      </c>
      <c r="AI36" s="55"/>
      <c r="AJ36" s="56"/>
      <c r="AK36" s="231"/>
      <c r="AL36" s="67"/>
      <c r="AM36" s="55">
        <f>SUM(AM32:AO35)</f>
        <v>0</v>
      </c>
      <c r="AN36" s="55"/>
      <c r="AO36" s="55"/>
      <c r="AP36" s="55">
        <f>SUM(AP32:AR35)</f>
        <v>0</v>
      </c>
      <c r="AQ36" s="55"/>
      <c r="AR36" s="56"/>
    </row>
    <row r="37" spans="1:44" x14ac:dyDescent="0.2">
      <c r="A37" s="246" t="s">
        <v>96</v>
      </c>
      <c r="B37" s="58"/>
      <c r="C37" s="58"/>
      <c r="D37" s="58"/>
      <c r="E37" s="21"/>
      <c r="F37" s="21"/>
      <c r="G37" s="21"/>
      <c r="H37" s="21"/>
      <c r="I37" s="21"/>
      <c r="J37" s="21"/>
      <c r="K37" s="21"/>
      <c r="L37" s="59"/>
      <c r="M37" s="60"/>
      <c r="N37" s="61"/>
      <c r="O37" s="62"/>
      <c r="P37" s="62"/>
      <c r="Q37" s="62"/>
      <c r="R37" s="62"/>
      <c r="S37" s="62"/>
      <c r="T37" s="63"/>
      <c r="U37" s="60"/>
      <c r="V37" s="61"/>
      <c r="W37" s="62"/>
      <c r="X37" s="62"/>
      <c r="Y37" s="62"/>
      <c r="Z37" s="62"/>
      <c r="AA37" s="62"/>
      <c r="AB37" s="63"/>
      <c r="AC37" s="60"/>
      <c r="AD37" s="61"/>
      <c r="AE37" s="62"/>
      <c r="AF37" s="62"/>
      <c r="AG37" s="62"/>
      <c r="AH37" s="62"/>
      <c r="AI37" s="62"/>
      <c r="AJ37" s="63"/>
      <c r="AK37" s="60"/>
      <c r="AL37" s="61"/>
      <c r="AM37" s="62"/>
      <c r="AN37" s="62"/>
      <c r="AO37" s="62"/>
      <c r="AP37" s="62"/>
      <c r="AQ37" s="62"/>
      <c r="AR37" s="63"/>
    </row>
    <row r="38" spans="1:44" x14ac:dyDescent="0.2">
      <c r="A38" s="48" t="s">
        <v>97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48">
        <f>M11</f>
        <v>29.433543189860792</v>
      </c>
      <c r="N38" s="54"/>
      <c r="O38" s="50">
        <f>O11</f>
        <v>0.47999998927116394</v>
      </c>
      <c r="P38" s="50"/>
      <c r="Q38" s="50"/>
      <c r="R38" s="50">
        <f>Q11</f>
        <v>0.20000000298023224</v>
      </c>
      <c r="S38" s="50"/>
      <c r="T38" s="52"/>
      <c r="U38" s="248">
        <f>U11</f>
        <v>40.120286815573316</v>
      </c>
      <c r="V38" s="54"/>
      <c r="W38" s="50">
        <f>W11</f>
        <v>0.68000000715255737</v>
      </c>
      <c r="X38" s="50"/>
      <c r="Y38" s="50"/>
      <c r="Z38" s="50">
        <f>Y11</f>
        <v>0.20000000298023224</v>
      </c>
      <c r="AA38" s="50"/>
      <c r="AB38" s="52"/>
      <c r="AC38" s="248">
        <f>AC11</f>
        <v>34.630961714462899</v>
      </c>
      <c r="AD38" s="54"/>
      <c r="AE38" s="50">
        <f>AE11</f>
        <v>0.60000002384185791</v>
      </c>
      <c r="AF38" s="50"/>
      <c r="AG38" s="50"/>
      <c r="AH38" s="50">
        <f>AG11</f>
        <v>0.11999999731779099</v>
      </c>
      <c r="AI38" s="50"/>
      <c r="AJ38" s="52"/>
      <c r="AK38" s="248">
        <f>AK11</f>
        <v>25.313617492432726</v>
      </c>
      <c r="AL38" s="54"/>
      <c r="AM38" s="50">
        <f>AM11</f>
        <v>0.40000000596046448</v>
      </c>
      <c r="AN38" s="50"/>
      <c r="AO38" s="50"/>
      <c r="AP38" s="50">
        <f>AO11</f>
        <v>0.20000000298023224</v>
      </c>
      <c r="AQ38" s="50"/>
      <c r="AR38" s="52"/>
    </row>
    <row r="39" spans="1:44" x14ac:dyDescent="0.2">
      <c r="A39" s="48" t="s">
        <v>527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24">
        <f>IF(OR(M25=0,S11=0),0,ABS(1000*O39/(SQRT(3)*M25*S11)))</f>
        <v>0</v>
      </c>
      <c r="N39" s="220"/>
      <c r="O39" s="221">
        <v>0</v>
      </c>
      <c r="P39" s="221"/>
      <c r="Q39" s="221"/>
      <c r="R39" s="39">
        <f>-ABS(O39)*TAN(ACOS(S11))</f>
        <v>0</v>
      </c>
      <c r="S39" s="39"/>
      <c r="T39" s="40"/>
      <c r="U39" s="224">
        <f>IF(OR(U25=0,AA11=0),0,ABS(1000*W39/(SQRT(3)*U25*AA11)))</f>
        <v>11.800084409237728</v>
      </c>
      <c r="V39" s="220"/>
      <c r="W39" s="221">
        <v>-0.20000000298023224</v>
      </c>
      <c r="X39" s="221"/>
      <c r="Y39" s="221"/>
      <c r="Z39" s="39">
        <f>-ABS(W39)*TAN(ACOS(AA11))</f>
        <v>-5.8823530546109115E-2</v>
      </c>
      <c r="AA39" s="39"/>
      <c r="AB39" s="40"/>
      <c r="AC39" s="224">
        <f>IF(OR(AC25=0,AI11=0),0,ABS(1000*AE39/(SQRT(3)*AC25*AI11)))</f>
        <v>0</v>
      </c>
      <c r="AD39" s="220"/>
      <c r="AE39" s="221">
        <v>0</v>
      </c>
      <c r="AF39" s="221"/>
      <c r="AG39" s="221"/>
      <c r="AH39" s="39">
        <f>-ABS(AE39)*TAN(ACOS(AI11))</f>
        <v>0</v>
      </c>
      <c r="AI39" s="39"/>
      <c r="AJ39" s="40"/>
      <c r="AK39" s="224">
        <f>IF(OR(AK25=0,AQ11=0),0,ABS(1000*AM39/(SQRT(3)*AK25*AQ11)))</f>
        <v>12.656808746216363</v>
      </c>
      <c r="AL39" s="220"/>
      <c r="AM39" s="221">
        <v>-0.20000000298023224</v>
      </c>
      <c r="AN39" s="221"/>
      <c r="AO39" s="221"/>
      <c r="AP39" s="39">
        <f>-ABS(AM39)*TAN(ACOS(AQ11))</f>
        <v>-0.10000000149011612</v>
      </c>
      <c r="AQ39" s="39"/>
      <c r="AR39" s="40"/>
    </row>
    <row r="40" spans="1:44" x14ac:dyDescent="0.2">
      <c r="A40" s="48" t="s">
        <v>528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24">
        <f>IF(OR(M25=0,S11=0),0,ABS(1000*O40/(SQRT(3)*M25*S11)))</f>
        <v>24.527953571954786</v>
      </c>
      <c r="N40" s="220"/>
      <c r="O40" s="221">
        <v>-0.40000000596046448</v>
      </c>
      <c r="P40" s="221"/>
      <c r="Q40" s="221"/>
      <c r="R40" s="39">
        <f>-ABS(O40)*TAN(ACOS(S11))</f>
        <v>-0.166666675359011</v>
      </c>
      <c r="S40" s="39"/>
      <c r="T40" s="40"/>
      <c r="U40" s="224">
        <f>IF(OR(U25=0,AA11=0),0,ABS(1000*W40/(SQRT(3)*U25*AA11)))</f>
        <v>23.600168818475456</v>
      </c>
      <c r="V40" s="220"/>
      <c r="W40" s="221">
        <v>-0.40000000596046448</v>
      </c>
      <c r="X40" s="221"/>
      <c r="Y40" s="221"/>
      <c r="Z40" s="39">
        <f>-ABS(W40)*TAN(ACOS(AA11))</f>
        <v>-0.11764706109221823</v>
      </c>
      <c r="AA40" s="39"/>
      <c r="AB40" s="40"/>
      <c r="AC40" s="224">
        <f>IF(OR(AC25=0,AI11=0),0,ABS(1000*AE40/(SQRT(3)*AC25*AI11)))</f>
        <v>23.087307236262465</v>
      </c>
      <c r="AD40" s="220"/>
      <c r="AE40" s="221">
        <v>-0.40000000596046448</v>
      </c>
      <c r="AF40" s="221"/>
      <c r="AG40" s="221"/>
      <c r="AH40" s="39">
        <f>-ABS(AE40)*TAN(ACOS(AI11))</f>
        <v>-7.9999996225039269E-2</v>
      </c>
      <c r="AI40" s="39"/>
      <c r="AJ40" s="40"/>
      <c r="AK40" s="224">
        <f>IF(OR(AK25=0,AQ11=0),0,ABS(1000*AM40/(SQRT(3)*AK25*AQ11)))</f>
        <v>25.313617492432726</v>
      </c>
      <c r="AL40" s="220"/>
      <c r="AM40" s="221">
        <v>-0.40000000596046448</v>
      </c>
      <c r="AN40" s="221"/>
      <c r="AO40" s="221"/>
      <c r="AP40" s="39">
        <f>-ABS(AM40)*TAN(ACOS(AQ11))</f>
        <v>-0.20000000298023224</v>
      </c>
      <c r="AQ40" s="39"/>
      <c r="AR40" s="40"/>
    </row>
    <row r="41" spans="1:44" x14ac:dyDescent="0.2">
      <c r="A41" s="48" t="s">
        <v>529</v>
      </c>
      <c r="B41" s="49"/>
      <c r="C41" s="49"/>
      <c r="D41" s="49"/>
      <c r="E41" s="17">
        <v>46.8</v>
      </c>
      <c r="F41" s="17">
        <v>0.5</v>
      </c>
      <c r="G41" s="17">
        <v>48.7</v>
      </c>
      <c r="H41" s="17">
        <v>60</v>
      </c>
      <c r="I41" s="17"/>
      <c r="J41" s="17"/>
      <c r="K41" s="17"/>
      <c r="L41" s="247"/>
      <c r="M41" s="224">
        <f>IF(OR(M25=0,S11=0),0,ABS(1000*O41/(SQRT(3)*M25*S11)))</f>
        <v>0</v>
      </c>
      <c r="N41" s="220"/>
      <c r="O41" s="221">
        <v>0</v>
      </c>
      <c r="P41" s="221"/>
      <c r="Q41" s="221"/>
      <c r="R41" s="39">
        <f>-ABS(O41)*TAN(ACOS(S11))</f>
        <v>0</v>
      </c>
      <c r="S41" s="39"/>
      <c r="T41" s="40"/>
      <c r="U41" s="224">
        <f>IF(OR(U25=0,AA11=0),0,ABS(1000*W41/(SQRT(3)*U25*AA11)))</f>
        <v>0</v>
      </c>
      <c r="V41" s="220"/>
      <c r="W41" s="221">
        <v>0</v>
      </c>
      <c r="X41" s="221"/>
      <c r="Y41" s="221"/>
      <c r="Z41" s="39">
        <f>-ABS(W41)*TAN(ACOS(AA11))</f>
        <v>0</v>
      </c>
      <c r="AA41" s="39"/>
      <c r="AB41" s="40"/>
      <c r="AC41" s="224">
        <f>IF(OR(AC25=0,AI11=0),0,ABS(1000*AE41/(SQRT(3)*AC25*AI11)))</f>
        <v>0</v>
      </c>
      <c r="AD41" s="220"/>
      <c r="AE41" s="221">
        <v>0</v>
      </c>
      <c r="AF41" s="221"/>
      <c r="AG41" s="221"/>
      <c r="AH41" s="39">
        <f>-ABS(AE41)*TAN(ACOS(AI11))</f>
        <v>0</v>
      </c>
      <c r="AI41" s="39"/>
      <c r="AJ41" s="40"/>
      <c r="AK41" s="224">
        <f>IF(OR(AK25=0,AQ11=0),0,ABS(1000*AM41/(SQRT(3)*AK25*AQ11)))</f>
        <v>0</v>
      </c>
      <c r="AL41" s="220"/>
      <c r="AM41" s="221">
        <v>0</v>
      </c>
      <c r="AN41" s="221"/>
      <c r="AO41" s="221"/>
      <c r="AP41" s="39">
        <f>-ABS(AM41)*TAN(ACOS(AQ11))</f>
        <v>0</v>
      </c>
      <c r="AQ41" s="39"/>
      <c r="AR41" s="40"/>
    </row>
    <row r="42" spans="1:44" ht="13.5" thickBot="1" x14ac:dyDescent="0.25">
      <c r="A42" s="250" t="s">
        <v>99</v>
      </c>
      <c r="B42" s="42"/>
      <c r="C42" s="42"/>
      <c r="D42" s="42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1">
        <f>SUM(O38:Q41)</f>
        <v>7.9999983310699463E-2</v>
      </c>
      <c r="P42" s="31"/>
      <c r="Q42" s="31"/>
      <c r="R42" s="31">
        <f>SUM(R38:T41)</f>
        <v>3.3333327621221237E-2</v>
      </c>
      <c r="S42" s="31"/>
      <c r="T42" s="32"/>
      <c r="U42" s="33"/>
      <c r="V42" s="34"/>
      <c r="W42" s="31">
        <f>SUM(W38:Y41)</f>
        <v>7.9999998211860657E-2</v>
      </c>
      <c r="X42" s="31"/>
      <c r="Y42" s="31"/>
      <c r="Z42" s="31">
        <f>SUM(Z38:AB41)</f>
        <v>2.3529411341904893E-2</v>
      </c>
      <c r="AA42" s="31"/>
      <c r="AB42" s="32"/>
      <c r="AC42" s="33"/>
      <c r="AD42" s="34"/>
      <c r="AE42" s="31">
        <f>SUM(AE38:AG41)</f>
        <v>0.20000001788139343</v>
      </c>
      <c r="AF42" s="31"/>
      <c r="AG42" s="31"/>
      <c r="AH42" s="31">
        <f>SUM(AH38:AJ41)</f>
        <v>4.0000001092751716E-2</v>
      </c>
      <c r="AI42" s="31"/>
      <c r="AJ42" s="32"/>
      <c r="AK42" s="33"/>
      <c r="AL42" s="34"/>
      <c r="AM42" s="31">
        <f>SUM(AM38:AO41)</f>
        <v>-0.20000000298023224</v>
      </c>
      <c r="AN42" s="31"/>
      <c r="AO42" s="31"/>
      <c r="AP42" s="31">
        <f>SUM(AP38:AR41)</f>
        <v>-0.10000000149011612</v>
      </c>
      <c r="AQ42" s="31"/>
      <c r="AR42" s="32"/>
    </row>
    <row r="43" spans="1:44" ht="13.5" thickBot="1" x14ac:dyDescent="0.25">
      <c r="A43" s="251" t="s">
        <v>115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29"/>
      <c r="N43" s="30"/>
      <c r="O43" s="19">
        <f>SUM(O32:Q35)+SUM(O38:Q41)</f>
        <v>-1.9200000166893005</v>
      </c>
      <c r="P43" s="19"/>
      <c r="Q43" s="19"/>
      <c r="R43" s="19">
        <f>SUM(R32:T35)+SUM(R38:T41)</f>
        <v>-0.96666667237877879</v>
      </c>
      <c r="S43" s="19"/>
      <c r="T43" s="28"/>
      <c r="U43" s="29"/>
      <c r="V43" s="30"/>
      <c r="W43" s="19">
        <f>SUM(W32:Y35)+SUM(W38:Y41)</f>
        <v>0.28000001609325409</v>
      </c>
      <c r="X43" s="19"/>
      <c r="Y43" s="19"/>
      <c r="Z43" s="19">
        <f>SUM(Z32:AB35)+SUM(Z38:AB41)</f>
        <v>9.0196082313351356E-2</v>
      </c>
      <c r="AA43" s="19"/>
      <c r="AB43" s="28"/>
      <c r="AC43" s="29"/>
      <c r="AD43" s="30"/>
      <c r="AE43" s="19">
        <f>SUM(AE32:AG35)+SUM(AE38:AG41)</f>
        <v>0.4400000125169754</v>
      </c>
      <c r="AF43" s="19"/>
      <c r="AG43" s="19"/>
      <c r="AH43" s="19">
        <f>SUM(AH32:AJ35)+SUM(AH38:AJ41)</f>
        <v>0.14909090996199065</v>
      </c>
      <c r="AI43" s="19"/>
      <c r="AJ43" s="28"/>
      <c r="AK43" s="29"/>
      <c r="AL43" s="30"/>
      <c r="AM43" s="19">
        <f>SUM(AM32:AO35)+SUM(AM38:AO41)</f>
        <v>-0.20000000298023224</v>
      </c>
      <c r="AN43" s="19"/>
      <c r="AO43" s="19"/>
      <c r="AP43" s="19">
        <f>SUM(AP32:AR35)+SUM(AP38:AR41)</f>
        <v>-0.10000000149011612</v>
      </c>
      <c r="AQ43" s="19"/>
      <c r="AR43" s="28"/>
    </row>
    <row r="44" spans="1:44" x14ac:dyDescent="0.2">
      <c r="A44" s="246" t="s">
        <v>53</v>
      </c>
      <c r="B44" s="58"/>
      <c r="C44" s="58"/>
      <c r="D44" s="58"/>
      <c r="E44" s="21"/>
      <c r="F44" s="21"/>
      <c r="G44" s="21"/>
      <c r="H44" s="21"/>
      <c r="I44" s="21"/>
      <c r="J44" s="21"/>
      <c r="K44" s="21"/>
      <c r="L44" s="59"/>
      <c r="M44" s="60"/>
      <c r="N44" s="61"/>
      <c r="O44" s="62"/>
      <c r="P44" s="62"/>
      <c r="Q44" s="62"/>
      <c r="R44" s="62"/>
      <c r="S44" s="62"/>
      <c r="T44" s="63"/>
      <c r="U44" s="60"/>
      <c r="V44" s="61"/>
      <c r="W44" s="62"/>
      <c r="X44" s="62"/>
      <c r="Y44" s="62"/>
      <c r="Z44" s="62"/>
      <c r="AA44" s="62"/>
      <c r="AB44" s="63"/>
      <c r="AC44" s="60"/>
      <c r="AD44" s="61"/>
      <c r="AE44" s="62"/>
      <c r="AF44" s="62"/>
      <c r="AG44" s="62"/>
      <c r="AH44" s="62"/>
      <c r="AI44" s="62"/>
      <c r="AJ44" s="63"/>
      <c r="AK44" s="60"/>
      <c r="AL44" s="61"/>
      <c r="AM44" s="62"/>
      <c r="AN44" s="62"/>
      <c r="AO44" s="62"/>
      <c r="AP44" s="62"/>
      <c r="AQ44" s="62"/>
      <c r="AR44" s="63"/>
    </row>
    <row r="45" spans="1:44" x14ac:dyDescent="0.2">
      <c r="A45" s="48" t="s">
        <v>54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48">
        <f>M8</f>
        <v>83.11638469853952</v>
      </c>
      <c r="N45" s="54"/>
      <c r="O45" s="50">
        <f>O8</f>
        <v>0.86400002241134644</v>
      </c>
      <c r="P45" s="50"/>
      <c r="Q45" s="50"/>
      <c r="R45" s="50">
        <f>Q8</f>
        <v>0.31999999284744263</v>
      </c>
      <c r="S45" s="50"/>
      <c r="T45" s="52"/>
      <c r="U45" s="248">
        <f>U8</f>
        <v>86.343546145830416</v>
      </c>
      <c r="V45" s="54"/>
      <c r="W45" s="50">
        <f>W8</f>
        <v>0.93599998950958252</v>
      </c>
      <c r="X45" s="50"/>
      <c r="Y45" s="50"/>
      <c r="Z45" s="50">
        <f>Y8</f>
        <v>0.20000000298023224</v>
      </c>
      <c r="AA45" s="50"/>
      <c r="AB45" s="52"/>
      <c r="AC45" s="248">
        <f>AC8</f>
        <v>88.461970781459584</v>
      </c>
      <c r="AD45" s="54"/>
      <c r="AE45" s="50">
        <f>AE8</f>
        <v>0.95999997854232788</v>
      </c>
      <c r="AF45" s="50"/>
      <c r="AG45" s="50"/>
      <c r="AH45" s="50">
        <f>AG8</f>
        <v>0.20000000298023224</v>
      </c>
      <c r="AI45" s="50"/>
      <c r="AJ45" s="52"/>
      <c r="AK45" s="248">
        <f>AK8</f>
        <v>94.829885384104642</v>
      </c>
      <c r="AL45" s="54"/>
      <c r="AM45" s="50">
        <f>AM8</f>
        <v>1.031999945640564</v>
      </c>
      <c r="AN45" s="50"/>
      <c r="AO45" s="50"/>
      <c r="AP45" s="50">
        <f>AO8</f>
        <v>0.20000000298023224</v>
      </c>
      <c r="AQ45" s="50"/>
      <c r="AR45" s="52"/>
    </row>
    <row r="46" spans="1:44" x14ac:dyDescent="0.2">
      <c r="A46" s="48" t="s">
        <v>530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24">
        <f>IF(OR(M26=0,S8=0),0,ABS(1000*O46/(SQRT(3)*M26*S8)))</f>
        <v>69.263654871105942</v>
      </c>
      <c r="N46" s="220"/>
      <c r="O46" s="221">
        <v>-0.72000002861022949</v>
      </c>
      <c r="P46" s="221"/>
      <c r="Q46" s="221"/>
      <c r="R46" s="39">
        <f>-ABS(O46)*TAN(ACOS(S8))</f>
        <v>-0.26666666438550102</v>
      </c>
      <c r="S46" s="39"/>
      <c r="T46" s="40"/>
      <c r="U46" s="224">
        <f>IF(OR(U26=0,AA8=0),0,ABS(1000*W46/(SQRT(3)*U26*AA8)))</f>
        <v>0</v>
      </c>
      <c r="V46" s="220"/>
      <c r="W46" s="221">
        <v>0</v>
      </c>
      <c r="X46" s="221"/>
      <c r="Y46" s="221"/>
      <c r="Z46" s="39">
        <f>-ABS(W46)*TAN(ACOS(AA8))</f>
        <v>0</v>
      </c>
      <c r="AA46" s="39"/>
      <c r="AB46" s="40"/>
      <c r="AC46" s="224">
        <f>IF(OR(AC26=0,AI8=0),0,ABS(1000*AE46/(SQRT(3)*AC26*AI8)))</f>
        <v>0</v>
      </c>
      <c r="AD46" s="220"/>
      <c r="AE46" s="221">
        <v>0</v>
      </c>
      <c r="AF46" s="221"/>
      <c r="AG46" s="221"/>
      <c r="AH46" s="39">
        <f>-ABS(AE46)*TAN(ACOS(AI8))</f>
        <v>0</v>
      </c>
      <c r="AI46" s="39"/>
      <c r="AJ46" s="40"/>
      <c r="AK46" s="224">
        <f>IF(OR(AK26=0,AQ8=0),0,ABS(1000*AM46/(SQRT(3)*AK26*AQ8)))</f>
        <v>0</v>
      </c>
      <c r="AL46" s="220"/>
      <c r="AM46" s="221">
        <v>0</v>
      </c>
      <c r="AN46" s="221"/>
      <c r="AO46" s="221"/>
      <c r="AP46" s="39">
        <f>-ABS(AM46)*TAN(ACOS(AQ8))</f>
        <v>0</v>
      </c>
      <c r="AQ46" s="39"/>
      <c r="AR46" s="40"/>
    </row>
    <row r="47" spans="1:44" x14ac:dyDescent="0.2">
      <c r="A47" s="48" t="s">
        <v>531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24">
        <f>IF(OR(M26=0,S8=0),0,ABS(1000*O47/(SQRT(3)*M26*S8)))</f>
        <v>36.940614784468899</v>
      </c>
      <c r="N47" s="220"/>
      <c r="O47" s="221">
        <v>-0.38400000333786011</v>
      </c>
      <c r="P47" s="221"/>
      <c r="Q47" s="221"/>
      <c r="R47" s="39">
        <f>-ABS(O47)*TAN(ACOS(S8))</f>
        <v>-0.1422222165904419</v>
      </c>
      <c r="S47" s="39"/>
      <c r="T47" s="40"/>
      <c r="U47" s="224">
        <f>IF(OR(U26=0,AA8=0),0,ABS(1000*W47/(SQRT(3)*U26*AA8)))</f>
        <v>30.995119058780503</v>
      </c>
      <c r="V47" s="220"/>
      <c r="W47" s="221">
        <v>-0.335999995470047</v>
      </c>
      <c r="X47" s="221"/>
      <c r="Y47" s="221"/>
      <c r="Z47" s="39">
        <f>-ABS(W47)*TAN(ACOS(AA8))</f>
        <v>-7.1794872701416199E-2</v>
      </c>
      <c r="AA47" s="39"/>
      <c r="AB47" s="40"/>
      <c r="AC47" s="224">
        <f>IF(OR(AC26=0,AI8=0),0,ABS(1000*AE47/(SQRT(3)*AC26*AI8)))</f>
        <v>30.961690048132962</v>
      </c>
      <c r="AD47" s="220"/>
      <c r="AE47" s="221">
        <v>-0.335999995470047</v>
      </c>
      <c r="AF47" s="221"/>
      <c r="AG47" s="221"/>
      <c r="AH47" s="39">
        <f>-ABS(AE47)*TAN(ACOS(AI8))</f>
        <v>-7.0000001663962932E-2</v>
      </c>
      <c r="AI47" s="39"/>
      <c r="AJ47" s="40"/>
      <c r="AK47" s="224">
        <f>IF(OR(AK26=0,AQ8=0),0,ABS(1000*AM47/(SQRT(3)*AK26*AQ8)))</f>
        <v>30.874847614170097</v>
      </c>
      <c r="AL47" s="220"/>
      <c r="AM47" s="221">
        <v>-0.335999995470047</v>
      </c>
      <c r="AN47" s="221"/>
      <c r="AO47" s="221"/>
      <c r="AP47" s="39">
        <f>-ABS(AM47)*TAN(ACOS(AQ8))</f>
        <v>-6.5116282592104391E-2</v>
      </c>
      <c r="AQ47" s="39"/>
      <c r="AR47" s="40"/>
    </row>
    <row r="48" spans="1:44" x14ac:dyDescent="0.2">
      <c r="A48" s="48" t="s">
        <v>532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24">
        <f>IF(OR(M26=0,S8=0),0,ABS(1000*O48/(SQRT(3)*M26*S8)))</f>
        <v>64.646074439336061</v>
      </c>
      <c r="N48" s="220"/>
      <c r="O48" s="221">
        <v>-0.67199999094009399</v>
      </c>
      <c r="P48" s="221"/>
      <c r="Q48" s="221"/>
      <c r="R48" s="39">
        <f>-ABS(O48)*TAN(ACOS(S8))</f>
        <v>-0.24888887351432501</v>
      </c>
      <c r="S48" s="39"/>
      <c r="T48" s="40"/>
      <c r="U48" s="224">
        <f>IF(OR(U26=0,AA8=0),0,ABS(1000*W48/(SQRT(3)*U26*AA8)))</f>
        <v>53.134488244088779</v>
      </c>
      <c r="V48" s="220"/>
      <c r="W48" s="221">
        <v>-0.57599997520446777</v>
      </c>
      <c r="X48" s="221"/>
      <c r="Y48" s="221"/>
      <c r="Z48" s="39">
        <f>-ABS(W48)*TAN(ACOS(AA8))</f>
        <v>-0.1230769209921319</v>
      </c>
      <c r="AA48" s="39"/>
      <c r="AB48" s="40"/>
      <c r="AC48" s="224">
        <f>IF(OR(AC26=0,AI8=0),0,ABS(1000*AE48/(SQRT(3)*AC26*AI8)))</f>
        <v>53.077181370387315</v>
      </c>
      <c r="AD48" s="220"/>
      <c r="AE48" s="221">
        <v>-0.57599997520446777</v>
      </c>
      <c r="AF48" s="221"/>
      <c r="AG48" s="221"/>
      <c r="AH48" s="39">
        <f>-ABS(AE48)*TAN(ACOS(AI8))</f>
        <v>-0.11999999930461223</v>
      </c>
      <c r="AI48" s="39"/>
      <c r="AJ48" s="40"/>
      <c r="AK48" s="224">
        <f>IF(OR(AK26=0,AQ8=0),0,ABS(1000*AM48/(SQRT(3)*AK26*AQ8)))</f>
        <v>35.28554091291393</v>
      </c>
      <c r="AL48" s="220"/>
      <c r="AM48" s="221">
        <v>-0.38400000333786011</v>
      </c>
      <c r="AN48" s="221"/>
      <c r="AO48" s="221"/>
      <c r="AP48" s="39">
        <f>-ABS(AM48)*TAN(ACOS(AQ8))</f>
        <v>-7.4418610326874801E-2</v>
      </c>
      <c r="AQ48" s="39"/>
      <c r="AR48" s="40"/>
    </row>
    <row r="49" spans="1:44" x14ac:dyDescent="0.2">
      <c r="A49" s="48" t="s">
        <v>533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24">
        <f>IF(OR(M26=0,S8=0),0,ABS(1000*O49/(SQRT(3)*M26*S8)))</f>
        <v>0</v>
      </c>
      <c r="N49" s="220"/>
      <c r="O49" s="221">
        <v>0</v>
      </c>
      <c r="P49" s="221"/>
      <c r="Q49" s="221"/>
      <c r="R49" s="39">
        <f>-ABS(O49)*TAN(ACOS(S8))</f>
        <v>0</v>
      </c>
      <c r="S49" s="39"/>
      <c r="T49" s="40"/>
      <c r="U49" s="224">
        <f>IF(OR(U26=0,AA8=0),0,ABS(1000*W49/(SQRT(3)*U26*AA8)))</f>
        <v>0</v>
      </c>
      <c r="V49" s="220"/>
      <c r="W49" s="221">
        <v>0</v>
      </c>
      <c r="X49" s="221"/>
      <c r="Y49" s="221"/>
      <c r="Z49" s="39">
        <f>-ABS(W49)*TAN(ACOS(AA8))</f>
        <v>0</v>
      </c>
      <c r="AA49" s="39"/>
      <c r="AB49" s="40"/>
      <c r="AC49" s="224">
        <f>IF(OR(AC26=0,AI8=0),0,ABS(1000*AE49/(SQRT(3)*AC26*AI8)))</f>
        <v>0</v>
      </c>
      <c r="AD49" s="220"/>
      <c r="AE49" s="221">
        <v>0</v>
      </c>
      <c r="AF49" s="221"/>
      <c r="AG49" s="221"/>
      <c r="AH49" s="39">
        <f>-ABS(AE49)*TAN(ACOS(AI8))</f>
        <v>0</v>
      </c>
      <c r="AI49" s="39"/>
      <c r="AJ49" s="40"/>
      <c r="AK49" s="224">
        <f>IF(OR(AK26=0,AQ8=0),0,ABS(1000*AM49/(SQRT(3)*AK26*AQ8)))</f>
        <v>0</v>
      </c>
      <c r="AL49" s="220"/>
      <c r="AM49" s="221">
        <v>0</v>
      </c>
      <c r="AN49" s="221"/>
      <c r="AO49" s="221"/>
      <c r="AP49" s="39">
        <f>-ABS(AM49)*TAN(ACOS(AQ8))</f>
        <v>0</v>
      </c>
      <c r="AQ49" s="39"/>
      <c r="AR49" s="40"/>
    </row>
    <row r="50" spans="1:44" ht="13.5" thickBot="1" x14ac:dyDescent="0.25">
      <c r="A50" s="68" t="s">
        <v>65</v>
      </c>
      <c r="B50" s="69"/>
      <c r="C50" s="69"/>
      <c r="D50" s="69"/>
      <c r="E50" s="70"/>
      <c r="F50" s="70"/>
      <c r="G50" s="70"/>
      <c r="H50" s="70"/>
      <c r="I50" s="70"/>
      <c r="J50" s="70"/>
      <c r="K50" s="70"/>
      <c r="L50" s="249"/>
      <c r="M50" s="231"/>
      <c r="N50" s="67"/>
      <c r="O50" s="55">
        <f>SUM(O45:Q49)</f>
        <v>-0.91200000047683716</v>
      </c>
      <c r="P50" s="55"/>
      <c r="Q50" s="55"/>
      <c r="R50" s="55">
        <f>SUM(R45:T49)</f>
        <v>-0.3377777616428253</v>
      </c>
      <c r="S50" s="55"/>
      <c r="T50" s="56"/>
      <c r="U50" s="231"/>
      <c r="V50" s="67"/>
      <c r="W50" s="55">
        <f>SUM(W45:Y49)</f>
        <v>2.4000018835067749E-2</v>
      </c>
      <c r="X50" s="55"/>
      <c r="Y50" s="55"/>
      <c r="Z50" s="55">
        <f>SUM(Z45:AB49)</f>
        <v>5.1282092866841295E-3</v>
      </c>
      <c r="AA50" s="55"/>
      <c r="AB50" s="56"/>
      <c r="AC50" s="231"/>
      <c r="AD50" s="67"/>
      <c r="AE50" s="55">
        <f>SUM(AE45:AG49)</f>
        <v>4.800000786781311E-2</v>
      </c>
      <c r="AF50" s="55"/>
      <c r="AG50" s="55"/>
      <c r="AH50" s="55">
        <f>SUM(AH45:AJ49)</f>
        <v>1.0000002011657086E-2</v>
      </c>
      <c r="AI50" s="55"/>
      <c r="AJ50" s="56"/>
      <c r="AK50" s="231"/>
      <c r="AL50" s="67"/>
      <c r="AM50" s="55">
        <f>SUM(AM45:AO49)</f>
        <v>0.31199994683265686</v>
      </c>
      <c r="AN50" s="55"/>
      <c r="AO50" s="55"/>
      <c r="AP50" s="55">
        <f>SUM(AP45:AR49)</f>
        <v>6.0465110061253047E-2</v>
      </c>
      <c r="AQ50" s="55"/>
      <c r="AR50" s="56"/>
    </row>
    <row r="51" spans="1:44" x14ac:dyDescent="0.2">
      <c r="A51" s="246" t="s">
        <v>66</v>
      </c>
      <c r="B51" s="58"/>
      <c r="C51" s="58"/>
      <c r="D51" s="58"/>
      <c r="E51" s="21"/>
      <c r="F51" s="21"/>
      <c r="G51" s="21"/>
      <c r="H51" s="21"/>
      <c r="I51" s="21"/>
      <c r="J51" s="21"/>
      <c r="K51" s="21"/>
      <c r="L51" s="59"/>
      <c r="M51" s="60"/>
      <c r="N51" s="61"/>
      <c r="O51" s="62"/>
      <c r="P51" s="62"/>
      <c r="Q51" s="62"/>
      <c r="R51" s="62"/>
      <c r="S51" s="62"/>
      <c r="T51" s="63"/>
      <c r="U51" s="60"/>
      <c r="V51" s="61"/>
      <c r="W51" s="62"/>
      <c r="X51" s="62"/>
      <c r="Y51" s="62"/>
      <c r="Z51" s="62"/>
      <c r="AA51" s="62"/>
      <c r="AB51" s="63"/>
      <c r="AC51" s="60"/>
      <c r="AD51" s="61"/>
      <c r="AE51" s="62"/>
      <c r="AF51" s="62"/>
      <c r="AG51" s="62"/>
      <c r="AH51" s="62"/>
      <c r="AI51" s="62"/>
      <c r="AJ51" s="63"/>
      <c r="AK51" s="60"/>
      <c r="AL51" s="61"/>
      <c r="AM51" s="62"/>
      <c r="AN51" s="62"/>
      <c r="AO51" s="62"/>
      <c r="AP51" s="62"/>
      <c r="AQ51" s="62"/>
      <c r="AR51" s="63"/>
    </row>
    <row r="52" spans="1:44" x14ac:dyDescent="0.2">
      <c r="A52" s="48" t="s">
        <v>67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48">
        <f>M12</f>
        <v>61.177677723249516</v>
      </c>
      <c r="N52" s="54"/>
      <c r="O52" s="50">
        <f>O12</f>
        <v>0.64800000190734863</v>
      </c>
      <c r="P52" s="50"/>
      <c r="Q52" s="50"/>
      <c r="R52" s="50">
        <f>Q12</f>
        <v>0.20000000298023224</v>
      </c>
      <c r="S52" s="50"/>
      <c r="T52" s="52"/>
      <c r="U52" s="248">
        <f>U12</f>
        <v>79.070113867997236</v>
      </c>
      <c r="V52" s="54"/>
      <c r="W52" s="50">
        <f>W12</f>
        <v>0.81599998474121094</v>
      </c>
      <c r="X52" s="50"/>
      <c r="Y52" s="50"/>
      <c r="Z52" s="50">
        <f>Y12</f>
        <v>0.31999999284744263</v>
      </c>
      <c r="AA52" s="50"/>
      <c r="AB52" s="52"/>
      <c r="AC52" s="248">
        <f>AC12</f>
        <v>84.555362843143129</v>
      </c>
      <c r="AD52" s="54"/>
      <c r="AE52" s="50">
        <f>AE12</f>
        <v>0.8880000114440918</v>
      </c>
      <c r="AF52" s="50"/>
      <c r="AG52" s="50"/>
      <c r="AH52" s="50">
        <f>AG12</f>
        <v>0.30000001192092896</v>
      </c>
      <c r="AI52" s="50"/>
      <c r="AJ52" s="52"/>
      <c r="AK52" s="248">
        <f>AK12</f>
        <v>73.689945894139697</v>
      </c>
      <c r="AL52" s="54"/>
      <c r="AM52" s="50">
        <f>AM12</f>
        <v>0.79199999570846558</v>
      </c>
      <c r="AN52" s="50"/>
      <c r="AO52" s="50"/>
      <c r="AP52" s="50">
        <f>AO12</f>
        <v>0.20000000298023224</v>
      </c>
      <c r="AQ52" s="50"/>
      <c r="AR52" s="52"/>
    </row>
    <row r="53" spans="1:44" x14ac:dyDescent="0.2">
      <c r="A53" s="48" t="s">
        <v>534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24">
        <f>IF(OR(M27=0,S12=0),0,ABS(1000*O53/(SQRT(3)*M27*S12)))</f>
        <v>4.5316798574040122</v>
      </c>
      <c r="N53" s="220"/>
      <c r="O53" s="221">
        <v>-4.8000000417232513E-2</v>
      </c>
      <c r="P53" s="221"/>
      <c r="Q53" s="221"/>
      <c r="R53" s="39">
        <f>-ABS(O53)*TAN(ACOS(S12))</f>
        <v>-1.4814815120741721E-2</v>
      </c>
      <c r="S53" s="39"/>
      <c r="T53" s="40"/>
      <c r="U53" s="224">
        <f>IF(OR(U27=0,AA12=0),0,ABS(1000*W53/(SQRT(3)*U27*AA12)))</f>
        <v>4.6511832961101893</v>
      </c>
      <c r="V53" s="220"/>
      <c r="W53" s="221">
        <v>-4.8000000417232513E-2</v>
      </c>
      <c r="X53" s="221"/>
      <c r="Y53" s="221"/>
      <c r="Z53" s="39">
        <f>-ABS(W53)*TAN(ACOS(AA12))</f>
        <v>-1.8823529506637147E-2</v>
      </c>
      <c r="AA53" s="39"/>
      <c r="AB53" s="40"/>
      <c r="AC53" s="224">
        <f>IF(OR(AC27=0,AI12=0),0,ABS(1000*AE53/(SQRT(3)*AC27*AI12)))</f>
        <v>9.141120269018483</v>
      </c>
      <c r="AD53" s="220"/>
      <c r="AE53" s="221">
        <v>-9.6000000834465027E-2</v>
      </c>
      <c r="AF53" s="221"/>
      <c r="AG53" s="221"/>
      <c r="AH53" s="39">
        <f>-ABS(AE53)*TAN(ACOS(AI12))</f>
        <v>-3.2432433585122676E-2</v>
      </c>
      <c r="AI53" s="39"/>
      <c r="AJ53" s="40"/>
      <c r="AK53" s="224">
        <f>IF(OR(AK27=0,AQ12=0),0,ABS(1000*AM53/(SQRT(3)*AK27*AQ12)))</f>
        <v>8.9321147798757217</v>
      </c>
      <c r="AL53" s="220"/>
      <c r="AM53" s="221">
        <v>-9.6000000834465027E-2</v>
      </c>
      <c r="AN53" s="221"/>
      <c r="AO53" s="221"/>
      <c r="AP53" s="39">
        <f>-ABS(AM53)*TAN(ACOS(AQ12))</f>
        <v>-2.4242424945748131E-2</v>
      </c>
      <c r="AQ53" s="39"/>
      <c r="AR53" s="40"/>
    </row>
    <row r="54" spans="1:44" x14ac:dyDescent="0.2">
      <c r="A54" s="48" t="s">
        <v>535</v>
      </c>
      <c r="B54" s="49"/>
      <c r="C54" s="49"/>
      <c r="D54" s="49"/>
      <c r="E54" s="17">
        <v>47.3</v>
      </c>
      <c r="F54" s="17">
        <v>0.5</v>
      </c>
      <c r="G54" s="17">
        <v>48.7</v>
      </c>
      <c r="H54" s="17">
        <v>50</v>
      </c>
      <c r="I54" s="17"/>
      <c r="J54" s="17"/>
      <c r="K54" s="17"/>
      <c r="L54" s="247"/>
      <c r="M54" s="224">
        <f>IF(OR(M27=0,S12=0),0,ABS(1000*O54/(SQRT(3)*M27*S12)))</f>
        <v>0</v>
      </c>
      <c r="N54" s="220"/>
      <c r="O54" s="221">
        <v>0</v>
      </c>
      <c r="P54" s="221"/>
      <c r="Q54" s="221"/>
      <c r="R54" s="39">
        <f>-ABS(O54)*TAN(ACOS(S12))</f>
        <v>0</v>
      </c>
      <c r="S54" s="39"/>
      <c r="T54" s="40"/>
      <c r="U54" s="224">
        <f>IF(OR(U27=0,AA12=0),0,ABS(1000*W54/(SQRT(3)*U27*AA12)))</f>
        <v>17.441937901882206</v>
      </c>
      <c r="V54" s="220"/>
      <c r="W54" s="221">
        <v>-0.18000000715255737</v>
      </c>
      <c r="X54" s="221"/>
      <c r="Y54" s="221"/>
      <c r="Z54" s="39">
        <f>-ABS(W54)*TAN(ACOS(AA12))</f>
        <v>-7.0588237841236523E-2</v>
      </c>
      <c r="AA54" s="39"/>
      <c r="AB54" s="40"/>
      <c r="AC54" s="224">
        <f>IF(OR(AC27=0,AI12=0),0,ABS(1000*AE54/(SQRT(3)*AC27*AI12)))</f>
        <v>0</v>
      </c>
      <c r="AD54" s="220"/>
      <c r="AE54" s="221">
        <v>0</v>
      </c>
      <c r="AF54" s="221"/>
      <c r="AG54" s="221"/>
      <c r="AH54" s="39">
        <f>-ABS(AE54)*TAN(ACOS(AI12))</f>
        <v>0</v>
      </c>
      <c r="AI54" s="39"/>
      <c r="AJ54" s="40"/>
      <c r="AK54" s="224">
        <f>IF(OR(AK27=0,AQ12=0),0,ABS(1000*AM54/(SQRT(3)*AK27*AQ12)))</f>
        <v>0</v>
      </c>
      <c r="AL54" s="220"/>
      <c r="AM54" s="221">
        <v>0</v>
      </c>
      <c r="AN54" s="221"/>
      <c r="AO54" s="221"/>
      <c r="AP54" s="39">
        <f>-ABS(AM54)*TAN(ACOS(AQ12))</f>
        <v>0</v>
      </c>
      <c r="AQ54" s="39"/>
      <c r="AR54" s="40"/>
    </row>
    <row r="55" spans="1:44" x14ac:dyDescent="0.2">
      <c r="A55" s="48" t="s">
        <v>536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47"/>
      <c r="M55" s="224">
        <f>IF(OR(M27=0,S12=0),0,ABS(1000*O55/(SQRT(3)*M27*S12)))</f>
        <v>0</v>
      </c>
      <c r="N55" s="220"/>
      <c r="O55" s="221">
        <v>0</v>
      </c>
      <c r="P55" s="221"/>
      <c r="Q55" s="221"/>
      <c r="R55" s="39">
        <f>-ABS(O55)*TAN(ACOS(S12))</f>
        <v>0</v>
      </c>
      <c r="S55" s="39"/>
      <c r="T55" s="40"/>
      <c r="U55" s="224">
        <f>IF(OR(U27=0,AA12=0),0,ABS(1000*W55/(SQRT(3)*U27*AA12)))</f>
        <v>17.441937901882206</v>
      </c>
      <c r="V55" s="220"/>
      <c r="W55" s="221">
        <v>-0.18000000715255737</v>
      </c>
      <c r="X55" s="221"/>
      <c r="Y55" s="221"/>
      <c r="Z55" s="39">
        <f>-ABS(W55)*TAN(ACOS(AA12))</f>
        <v>-7.0588237841236523E-2</v>
      </c>
      <c r="AA55" s="39"/>
      <c r="AB55" s="40"/>
      <c r="AC55" s="224">
        <f>IF(OR(AC27=0,AI12=0),0,ABS(1000*AE55/(SQRT(3)*AC27*AI12)))</f>
        <v>0</v>
      </c>
      <c r="AD55" s="220"/>
      <c r="AE55" s="221">
        <v>0</v>
      </c>
      <c r="AF55" s="221"/>
      <c r="AG55" s="221"/>
      <c r="AH55" s="39">
        <f>-ABS(AE55)*TAN(ACOS(AI12))</f>
        <v>0</v>
      </c>
      <c r="AI55" s="39"/>
      <c r="AJ55" s="40"/>
      <c r="AK55" s="224">
        <f>IF(OR(AK27=0,AQ12=0),0,ABS(1000*AM55/(SQRT(3)*AK27*AQ12)))</f>
        <v>0</v>
      </c>
      <c r="AL55" s="220"/>
      <c r="AM55" s="221">
        <v>0</v>
      </c>
      <c r="AN55" s="221"/>
      <c r="AO55" s="221"/>
      <c r="AP55" s="39">
        <f>-ABS(AM55)*TAN(ACOS(AQ12))</f>
        <v>0</v>
      </c>
      <c r="AQ55" s="39"/>
      <c r="AR55" s="40"/>
    </row>
    <row r="56" spans="1:44" x14ac:dyDescent="0.2">
      <c r="A56" s="48" t="s">
        <v>537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47"/>
      <c r="M56" s="224">
        <f>IF(OR(M27=0,S12=0),0,ABS(1000*O56/(SQRT(3)*M27*S12)))</f>
        <v>18.126719429616049</v>
      </c>
      <c r="N56" s="220"/>
      <c r="O56" s="221">
        <v>-0.19200000166893005</v>
      </c>
      <c r="P56" s="221"/>
      <c r="Q56" s="221"/>
      <c r="R56" s="39">
        <f>-ABS(O56)*TAN(ACOS(S12))</f>
        <v>-5.9259260482966883E-2</v>
      </c>
      <c r="S56" s="39"/>
      <c r="T56" s="40"/>
      <c r="U56" s="224">
        <f>IF(OR(U27=0,AA12=0),0,ABS(1000*W56/(SQRT(3)*U27*AA12)))</f>
        <v>9.3023665922203786</v>
      </c>
      <c r="V56" s="220"/>
      <c r="W56" s="221">
        <v>-9.6000000834465027E-2</v>
      </c>
      <c r="X56" s="221"/>
      <c r="Y56" s="221"/>
      <c r="Z56" s="39">
        <f>-ABS(W56)*TAN(ACOS(AA12))</f>
        <v>-3.7647059013274295E-2</v>
      </c>
      <c r="AA56" s="39"/>
      <c r="AB56" s="40"/>
      <c r="AC56" s="224">
        <f>IF(OR(AC27=0,AI12=0),0,ABS(1000*AE56/(SQRT(3)*AC27*AI12)))</f>
        <v>18.282240538036966</v>
      </c>
      <c r="AD56" s="220"/>
      <c r="AE56" s="221">
        <v>-0.19200000166893005</v>
      </c>
      <c r="AF56" s="221"/>
      <c r="AG56" s="221"/>
      <c r="AH56" s="39">
        <f>-ABS(AE56)*TAN(ACOS(AI12))</f>
        <v>-6.4864867170245352E-2</v>
      </c>
      <c r="AI56" s="39"/>
      <c r="AJ56" s="40"/>
      <c r="AK56" s="224">
        <f>IF(OR(AK27=0,AQ12=0),0,ABS(1000*AM56/(SQRT(3)*AK27*AQ12)))</f>
        <v>0</v>
      </c>
      <c r="AL56" s="220"/>
      <c r="AM56" s="221">
        <v>0</v>
      </c>
      <c r="AN56" s="221"/>
      <c r="AO56" s="221"/>
      <c r="AP56" s="39">
        <f>-ABS(AM56)*TAN(ACOS(AQ12))</f>
        <v>0</v>
      </c>
      <c r="AQ56" s="39"/>
      <c r="AR56" s="40"/>
    </row>
    <row r="57" spans="1:44" x14ac:dyDescent="0.2">
      <c r="A57" s="48" t="s">
        <v>538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47"/>
      <c r="M57" s="224">
        <f>IF(OR(M27=0,S12=0),0,ABS(1000*O57/(SQRT(3)*M27*S12)))</f>
        <v>67.975199971288035</v>
      </c>
      <c r="N57" s="220"/>
      <c r="O57" s="221">
        <v>-0.72000002861022949</v>
      </c>
      <c r="P57" s="221"/>
      <c r="Q57" s="221"/>
      <c r="R57" s="39">
        <f>-ABS(O57)*TAN(ACOS(S12))</f>
        <v>-0.22222223370981162</v>
      </c>
      <c r="S57" s="39"/>
      <c r="T57" s="40"/>
      <c r="U57" s="224">
        <f>IF(OR(U27=0,AA12=0),0,ABS(1000*W57/(SQRT(3)*U27*AA12)))</f>
        <v>69.767751607528822</v>
      </c>
      <c r="V57" s="220"/>
      <c r="W57" s="221">
        <v>-0.72000002861022949</v>
      </c>
      <c r="X57" s="221"/>
      <c r="Y57" s="221"/>
      <c r="Z57" s="39">
        <f>-ABS(W57)*TAN(ACOS(AA12))</f>
        <v>-0.28235295136494609</v>
      </c>
      <c r="AA57" s="39"/>
      <c r="AB57" s="40"/>
      <c r="AC57" s="224">
        <f>IF(OR(AC27=0,AI12=0),0,ABS(1000*AE57/(SQRT(3)*AC27*AI12)))</f>
        <v>0</v>
      </c>
      <c r="AD57" s="220"/>
      <c r="AE57" s="221">
        <v>0</v>
      </c>
      <c r="AF57" s="221"/>
      <c r="AG57" s="221"/>
      <c r="AH57" s="39">
        <f>-ABS(AE57)*TAN(ACOS(AI12))</f>
        <v>0</v>
      </c>
      <c r="AI57" s="39"/>
      <c r="AJ57" s="40"/>
      <c r="AK57" s="224">
        <f>IF(OR(AK27=0,AQ12=0),0,ABS(1000*AM57/(SQRT(3)*AK27*AQ12)))</f>
        <v>0</v>
      </c>
      <c r="AL57" s="220"/>
      <c r="AM57" s="221">
        <v>0</v>
      </c>
      <c r="AN57" s="221"/>
      <c r="AO57" s="221"/>
      <c r="AP57" s="39">
        <f>-ABS(AM57)*TAN(ACOS(AQ12))</f>
        <v>0</v>
      </c>
      <c r="AQ57" s="39"/>
      <c r="AR57" s="40"/>
    </row>
    <row r="58" spans="1:44" x14ac:dyDescent="0.2">
      <c r="A58" s="48" t="s">
        <v>539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47"/>
      <c r="M58" s="224">
        <f>IF(OR(M27=0,S12=0),0,ABS(1000*O58/(SQRT(3)*M27*S12)))</f>
        <v>18.693179148013066</v>
      </c>
      <c r="N58" s="220"/>
      <c r="O58" s="221">
        <v>-0.19799999892711639</v>
      </c>
      <c r="P58" s="221"/>
      <c r="Q58" s="221"/>
      <c r="R58" s="39">
        <f>-ABS(O58)*TAN(ACOS(S12))</f>
        <v>-6.1111111510723869E-2</v>
      </c>
      <c r="S58" s="39"/>
      <c r="T58" s="40"/>
      <c r="U58" s="224">
        <f>IF(OR(U27=0,AA12=0),0,ABS(1000*W58/(SQRT(3)*U27*AA12)))</f>
        <v>17.441937901882206</v>
      </c>
      <c r="V58" s="220"/>
      <c r="W58" s="221">
        <v>-0.18000000715255737</v>
      </c>
      <c r="X58" s="221"/>
      <c r="Y58" s="221"/>
      <c r="Z58" s="39">
        <f>-ABS(W58)*TAN(ACOS(AA12))</f>
        <v>-7.0588237841236523E-2</v>
      </c>
      <c r="AA58" s="39"/>
      <c r="AB58" s="40"/>
      <c r="AC58" s="224">
        <f>IF(OR(AC27=0,AI12=0),0,ABS(1000*AE58/(SQRT(3)*AC27*AI12)))</f>
        <v>18.85356028880901</v>
      </c>
      <c r="AD58" s="220"/>
      <c r="AE58" s="221">
        <v>-0.19799999892711639</v>
      </c>
      <c r="AF58" s="221"/>
      <c r="AG58" s="221"/>
      <c r="AH58" s="39">
        <f>-ABS(AE58)*TAN(ACOS(AI12))</f>
        <v>-6.6891893325407473E-2</v>
      </c>
      <c r="AI58" s="39"/>
      <c r="AJ58" s="40"/>
      <c r="AK58" s="224">
        <f>IF(OR(AK27=0,AQ12=0),0,ABS(1000*AM58/(SQRT(3)*AK27*AQ12)))</f>
        <v>18.422486473534924</v>
      </c>
      <c r="AL58" s="220"/>
      <c r="AM58" s="221">
        <v>-0.19799999892711639</v>
      </c>
      <c r="AN58" s="221"/>
      <c r="AO58" s="221"/>
      <c r="AP58" s="39">
        <f>-ABS(AM58)*TAN(ACOS(AQ12))</f>
        <v>-5.0000000745058101E-2</v>
      </c>
      <c r="AQ58" s="39"/>
      <c r="AR58" s="40"/>
    </row>
    <row r="59" spans="1:44" ht="13.5" thickBot="1" x14ac:dyDescent="0.25">
      <c r="A59" s="250" t="s">
        <v>77</v>
      </c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4"/>
      <c r="M59" s="33"/>
      <c r="N59" s="34"/>
      <c r="O59" s="31">
        <f>SUM(O52:Q58)</f>
        <v>-0.51000002771615982</v>
      </c>
      <c r="P59" s="31"/>
      <c r="Q59" s="31"/>
      <c r="R59" s="31">
        <f>SUM(R52:T58)</f>
        <v>-0.15740741784401185</v>
      </c>
      <c r="S59" s="31"/>
      <c r="T59" s="32"/>
      <c r="U59" s="33"/>
      <c r="V59" s="34"/>
      <c r="W59" s="31">
        <f>SUM(W52:Y58)</f>
        <v>-0.58800006657838821</v>
      </c>
      <c r="X59" s="31"/>
      <c r="Y59" s="31"/>
      <c r="Z59" s="31">
        <f>SUM(Z52:AB58)</f>
        <v>-0.23058826056112447</v>
      </c>
      <c r="AA59" s="31"/>
      <c r="AB59" s="32"/>
      <c r="AC59" s="33"/>
      <c r="AD59" s="34"/>
      <c r="AE59" s="31">
        <f>SUM(AE52:AG58)</f>
        <v>0.40200001001358032</v>
      </c>
      <c r="AF59" s="31"/>
      <c r="AG59" s="31"/>
      <c r="AH59" s="31">
        <f>SUM(AH52:AJ58)</f>
        <v>0.13581081784015347</v>
      </c>
      <c r="AI59" s="31"/>
      <c r="AJ59" s="32"/>
      <c r="AK59" s="33"/>
      <c r="AL59" s="34"/>
      <c r="AM59" s="31">
        <f>SUM(AM52:AO58)</f>
        <v>0.49799999594688416</v>
      </c>
      <c r="AN59" s="31"/>
      <c r="AO59" s="31"/>
      <c r="AP59" s="31">
        <f>SUM(AP52:AR58)</f>
        <v>0.12575757728942599</v>
      </c>
      <c r="AQ59" s="31"/>
      <c r="AR59" s="32"/>
    </row>
    <row r="60" spans="1:44" ht="13.5" thickBot="1" x14ac:dyDescent="0.25">
      <c r="A60" s="251" t="s">
        <v>78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29"/>
      <c r="N60" s="30"/>
      <c r="O60" s="19">
        <f>SUM(O45:Q49)+SUM(O52:Q58)</f>
        <v>-1.422000028192997</v>
      </c>
      <c r="P60" s="19"/>
      <c r="Q60" s="19"/>
      <c r="R60" s="19">
        <f>SUM(R45:T49)+SUM(R52:T58)</f>
        <v>-0.49518517948683716</v>
      </c>
      <c r="S60" s="19"/>
      <c r="T60" s="28"/>
      <c r="U60" s="29"/>
      <c r="V60" s="30"/>
      <c r="W60" s="19">
        <f>SUM(W45:Y49)+SUM(W52:Y58)</f>
        <v>-0.56400004774332047</v>
      </c>
      <c r="X60" s="19"/>
      <c r="Y60" s="19"/>
      <c r="Z60" s="19">
        <f>SUM(Z45:AB49)+SUM(Z52:AB58)</f>
        <v>-0.22546005127444035</v>
      </c>
      <c r="AA60" s="19"/>
      <c r="AB60" s="28"/>
      <c r="AC60" s="29"/>
      <c r="AD60" s="30"/>
      <c r="AE60" s="19">
        <f>SUM(AE45:AG49)+SUM(AE52:AG58)</f>
        <v>0.45000001788139343</v>
      </c>
      <c r="AF60" s="19"/>
      <c r="AG60" s="19"/>
      <c r="AH60" s="19">
        <f>SUM(AH45:AJ49)+SUM(AH52:AJ58)</f>
        <v>0.14581081985181055</v>
      </c>
      <c r="AI60" s="19"/>
      <c r="AJ60" s="28"/>
      <c r="AK60" s="29"/>
      <c r="AL60" s="30"/>
      <c r="AM60" s="19">
        <f>SUM(AM45:AO49)+SUM(AM52:AO58)</f>
        <v>0.80999994277954102</v>
      </c>
      <c r="AN60" s="19"/>
      <c r="AO60" s="19"/>
      <c r="AP60" s="19">
        <f>SUM(AP45:AR49)+SUM(AP52:AR58)</f>
        <v>0.18622268735067904</v>
      </c>
      <c r="AQ60" s="19"/>
      <c r="AR60" s="28"/>
    </row>
    <row r="61" spans="1:44" ht="13.5" thickBo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t="13.5" thickBot="1" x14ac:dyDescent="0.25">
      <c r="A62" s="22" t="s">
        <v>79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4"/>
      <c r="M62" s="25" t="s">
        <v>540</v>
      </c>
      <c r="N62" s="26"/>
      <c r="O62" s="26"/>
      <c r="P62" s="26"/>
      <c r="Q62" s="26"/>
      <c r="R62" s="26"/>
      <c r="S62" s="26"/>
      <c r="T62" s="27"/>
      <c r="U62" s="25" t="s">
        <v>541</v>
      </c>
      <c r="V62" s="26"/>
      <c r="W62" s="26"/>
      <c r="X62" s="26"/>
      <c r="Y62" s="26"/>
      <c r="Z62" s="26"/>
      <c r="AA62" s="26"/>
      <c r="AB62" s="27"/>
      <c r="AC62" s="25" t="s">
        <v>540</v>
      </c>
      <c r="AD62" s="26"/>
      <c r="AE62" s="26"/>
      <c r="AF62" s="26"/>
      <c r="AG62" s="26"/>
      <c r="AH62" s="26"/>
      <c r="AI62" s="26"/>
      <c r="AJ62" s="27"/>
      <c r="AK62" s="25" t="s">
        <v>540</v>
      </c>
      <c r="AL62" s="26"/>
      <c r="AM62" s="26"/>
      <c r="AN62" s="26"/>
      <c r="AO62" s="26"/>
      <c r="AP62" s="26"/>
      <c r="AQ62" s="26"/>
      <c r="AR62" s="27"/>
    </row>
    <row r="66" spans="4:29" x14ac:dyDescent="0.2">
      <c r="G66" s="2" t="s">
        <v>119</v>
      </c>
    </row>
    <row r="67" spans="4:29" x14ac:dyDescent="0.2">
      <c r="G67" s="2" t="s">
        <v>120</v>
      </c>
      <c r="AC67" s="2" t="s">
        <v>121</v>
      </c>
    </row>
    <row r="70" spans="4:29" x14ac:dyDescent="0.2">
      <c r="G70" s="2" t="s">
        <v>122</v>
      </c>
      <c r="AC70" s="2" t="s">
        <v>123</v>
      </c>
    </row>
    <row r="73" spans="4:29" x14ac:dyDescent="0.2">
      <c r="D73" s="2" t="s">
        <v>124</v>
      </c>
    </row>
    <row r="74" spans="4:29" x14ac:dyDescent="0.2">
      <c r="D74" s="2" t="s">
        <v>125</v>
      </c>
    </row>
    <row r="75" spans="4:29" x14ac:dyDescent="0.2">
      <c r="D75" s="2" t="s">
        <v>126</v>
      </c>
    </row>
  </sheetData>
  <mergeCells count="703">
    <mergeCell ref="AP60:AR60"/>
    <mergeCell ref="A61:AR61"/>
    <mergeCell ref="A62:L62"/>
    <mergeCell ref="M62:T62"/>
    <mergeCell ref="U62:AB62"/>
    <mergeCell ref="AC62:AJ62"/>
    <mergeCell ref="AK62:AR62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AH50:AJ50"/>
    <mergeCell ref="AK50:AL50"/>
    <mergeCell ref="AM50:AO50"/>
    <mergeCell ref="AP50:AR50"/>
    <mergeCell ref="A51:D51"/>
    <mergeCell ref="E51:AR51"/>
    <mergeCell ref="AP49:AR49"/>
    <mergeCell ref="A50:L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45:D45"/>
    <mergeCell ref="M45:N45"/>
    <mergeCell ref="O45:Q45"/>
    <mergeCell ref="R45:T45"/>
    <mergeCell ref="U45:V45"/>
    <mergeCell ref="W45:Y45"/>
    <mergeCell ref="AH43:AJ43"/>
    <mergeCell ref="AK43:AL43"/>
    <mergeCell ref="AM43:AO43"/>
    <mergeCell ref="AP43:AR43"/>
    <mergeCell ref="A44:D44"/>
    <mergeCell ref="E44:AR44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M36:AO36"/>
    <mergeCell ref="AP36:AR36"/>
    <mergeCell ref="A37:D37"/>
    <mergeCell ref="E37:AR37"/>
    <mergeCell ref="A38:D38"/>
    <mergeCell ref="M38:N38"/>
    <mergeCell ref="O38:Q38"/>
    <mergeCell ref="R38:T38"/>
    <mergeCell ref="U38:V38"/>
    <mergeCell ref="W38:Y38"/>
    <mergeCell ref="W36:Y36"/>
    <mergeCell ref="Z36:AB36"/>
    <mergeCell ref="AC36:AD36"/>
    <mergeCell ref="AE36:AG36"/>
    <mergeCell ref="AH36:AJ36"/>
    <mergeCell ref="AK36:AL36"/>
    <mergeCell ref="AE35:AG35"/>
    <mergeCell ref="AH35:AJ35"/>
    <mergeCell ref="AK35:AL35"/>
    <mergeCell ref="AM35:AO35"/>
    <mergeCell ref="AP35:AR35"/>
    <mergeCell ref="A36:L36"/>
    <mergeCell ref="M36:N36"/>
    <mergeCell ref="O36:Q36"/>
    <mergeCell ref="R36:T36"/>
    <mergeCell ref="U36:V36"/>
    <mergeCell ref="AM34:AO34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W34:Y34"/>
    <mergeCell ref="Z34:AB34"/>
    <mergeCell ref="AC34:AD34"/>
    <mergeCell ref="AE34:AG34"/>
    <mergeCell ref="AH34:AJ34"/>
    <mergeCell ref="AK34:AL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2:AO32"/>
    <mergeCell ref="AP32:AR32"/>
    <mergeCell ref="A33:D33"/>
    <mergeCell ref="M33:N33"/>
    <mergeCell ref="O33:Q33"/>
    <mergeCell ref="R33:T33"/>
    <mergeCell ref="U33:V33"/>
    <mergeCell ref="W33:Y33"/>
    <mergeCell ref="Z33:AB33"/>
    <mergeCell ref="AC33:AD33"/>
    <mergeCell ref="W32:Y32"/>
    <mergeCell ref="Z32:AB32"/>
    <mergeCell ref="AC32:AD32"/>
    <mergeCell ref="AE32:AG32"/>
    <mergeCell ref="AH32:AJ32"/>
    <mergeCell ref="AK32:AL32"/>
    <mergeCell ref="AK29:AL30"/>
    <mergeCell ref="AM29:AO30"/>
    <mergeCell ref="AP29:AR30"/>
    <mergeCell ref="A31:D31"/>
    <mergeCell ref="E31:AR31"/>
    <mergeCell ref="A32:D32"/>
    <mergeCell ref="M32:N32"/>
    <mergeCell ref="O32:Q32"/>
    <mergeCell ref="R32:T32"/>
    <mergeCell ref="U32:V32"/>
    <mergeCell ref="U29:V30"/>
    <mergeCell ref="W29:Y30"/>
    <mergeCell ref="Z29:AB30"/>
    <mergeCell ref="AC29:AD30"/>
    <mergeCell ref="AE29:AG30"/>
    <mergeCell ref="AH29:AJ30"/>
    <mergeCell ref="AK27:AR27"/>
    <mergeCell ref="A28:AR28"/>
    <mergeCell ref="A29:D30"/>
    <mergeCell ref="E29:F29"/>
    <mergeCell ref="G29:H29"/>
    <mergeCell ref="I29:J29"/>
    <mergeCell ref="K29:L29"/>
    <mergeCell ref="M29:N30"/>
    <mergeCell ref="O29:Q30"/>
    <mergeCell ref="R29:T30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C23:AJ23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P20:AR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Z20:AB20"/>
    <mergeCell ref="AC20:AE20"/>
    <mergeCell ref="AF20:AG20"/>
    <mergeCell ref="AH20:AJ20"/>
    <mergeCell ref="AK20:AM20"/>
    <mergeCell ref="AN20:AO20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R19:T19"/>
    <mergeCell ref="U19:W19"/>
    <mergeCell ref="X19:Y19"/>
    <mergeCell ref="Z19:AB19"/>
    <mergeCell ref="AC19:AE19"/>
    <mergeCell ref="AF19:AG19"/>
    <mergeCell ref="AF18:AG18"/>
    <mergeCell ref="AH18:AJ18"/>
    <mergeCell ref="AK18:AM18"/>
    <mergeCell ref="AN18:AO18"/>
    <mergeCell ref="AP18:AR18"/>
    <mergeCell ref="A19:D21"/>
    <mergeCell ref="E19:H21"/>
    <mergeCell ref="I19:L19"/>
    <mergeCell ref="M19:O19"/>
    <mergeCell ref="P19:Q19"/>
    <mergeCell ref="AN17:AO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X17:Y17"/>
    <mergeCell ref="Z17:AB17"/>
    <mergeCell ref="AC17:AE17"/>
    <mergeCell ref="AF17:AG17"/>
    <mergeCell ref="AH17:AJ17"/>
    <mergeCell ref="AK17:AM17"/>
    <mergeCell ref="AM16:AN16"/>
    <mergeCell ref="AO16:AP16"/>
    <mergeCell ref="AQ16:AR16"/>
    <mergeCell ref="A17:D18"/>
    <mergeCell ref="E17:H18"/>
    <mergeCell ref="I17:L17"/>
    <mergeCell ref="M17:O17"/>
    <mergeCell ref="P17:Q17"/>
    <mergeCell ref="R17:T17"/>
    <mergeCell ref="U17:W17"/>
    <mergeCell ref="AA16:AB16"/>
    <mergeCell ref="AC16:AD16"/>
    <mergeCell ref="AE16:AF16"/>
    <mergeCell ref="AG16:AH16"/>
    <mergeCell ref="AI16:AJ16"/>
    <mergeCell ref="AK16:AL16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6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workbookViewId="0">
      <pane ySplit="3" topLeftCell="A4" activePane="bottomLeft" state="frozenSplit"/>
      <selection pane="bottomLeft" activeCell="W82" sqref="W82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80</v>
      </c>
      <c r="C6" s="11">
        <v>5.4999999701976776E-2</v>
      </c>
      <c r="D6" s="12">
        <v>0.23999999463558197</v>
      </c>
      <c r="E6" s="105">
        <v>110</v>
      </c>
      <c r="F6" s="106"/>
      <c r="G6" s="214" t="s">
        <v>82</v>
      </c>
      <c r="H6" s="214"/>
      <c r="I6" s="204">
        <v>0.17200000584125519</v>
      </c>
      <c r="J6" s="204"/>
      <c r="K6" s="204">
        <v>2.4000000208616257E-2</v>
      </c>
      <c r="L6" s="215"/>
      <c r="M6" s="197"/>
      <c r="N6" s="188"/>
      <c r="O6" s="216">
        <v>21.100000381469727</v>
      </c>
      <c r="P6" s="216"/>
      <c r="Q6" s="216">
        <v>3.4000000953674316</v>
      </c>
      <c r="R6" s="216"/>
      <c r="S6" s="190">
        <f>IF(O6=0,0,COS(ATAN(Q6/O6)))</f>
        <v>0.98726483658380193</v>
      </c>
      <c r="T6" s="191"/>
      <c r="U6" s="217"/>
      <c r="V6" s="188"/>
      <c r="W6" s="216">
        <v>21</v>
      </c>
      <c r="X6" s="216"/>
      <c r="Y6" s="216">
        <v>2.2999999523162842</v>
      </c>
      <c r="Z6" s="216"/>
      <c r="AA6" s="190">
        <f>IF(W6=0,0,COS(ATAN(Y6/W6)))</f>
        <v>0.99405569322235576</v>
      </c>
      <c r="AB6" s="191"/>
      <c r="AC6" s="217"/>
      <c r="AD6" s="188"/>
      <c r="AE6" s="216">
        <v>21.899999618530273</v>
      </c>
      <c r="AF6" s="216"/>
      <c r="AG6" s="216">
        <v>3.5</v>
      </c>
      <c r="AH6" s="216"/>
      <c r="AI6" s="190">
        <f>IF(AE6=0,0,COS(ATAN(AG6/AE6)))</f>
        <v>0.98746875305017012</v>
      </c>
      <c r="AJ6" s="191"/>
      <c r="AK6" s="217"/>
      <c r="AL6" s="188"/>
      <c r="AM6" s="216">
        <v>23.5</v>
      </c>
      <c r="AN6" s="216"/>
      <c r="AO6" s="216">
        <v>3.7000000476837158</v>
      </c>
      <c r="AP6" s="216"/>
      <c r="AQ6" s="190">
        <f>IF(AM6=0,0,COS(ATAN(AO6/AM6)))</f>
        <v>0.98783103613183143</v>
      </c>
      <c r="AR6" s="191"/>
    </row>
    <row r="7" spans="1:44" x14ac:dyDescent="0.2">
      <c r="A7" s="198"/>
      <c r="B7" s="199"/>
      <c r="C7" s="199"/>
      <c r="D7" s="200"/>
      <c r="E7" s="98">
        <v>10</v>
      </c>
      <c r="F7" s="99"/>
      <c r="G7" s="100" t="s">
        <v>16</v>
      </c>
      <c r="H7" s="100"/>
      <c r="I7" s="193">
        <f>I6</f>
        <v>0.17200000584125519</v>
      </c>
      <c r="J7" s="193"/>
      <c r="K7" s="193">
        <f>K6</f>
        <v>2.4000000208616257E-2</v>
      </c>
      <c r="L7" s="218"/>
      <c r="M7" s="219">
        <f>IF(OR(M23=0,O7=0),0,ABS(1000*O7/(SQRT(3)*M23*COS(ATAN(Q7/O7)))))</f>
        <v>949.79824408224715</v>
      </c>
      <c r="N7" s="220"/>
      <c r="O7" s="221">
        <v>17.600000381469727</v>
      </c>
      <c r="P7" s="221"/>
      <c r="Q7" s="221">
        <v>0.30000001192092896</v>
      </c>
      <c r="R7" s="221"/>
      <c r="S7" s="222">
        <f>IF(O7=0,0,COS(ATAN(Q7/O7)))</f>
        <v>0.99985475788345912</v>
      </c>
      <c r="T7" s="223"/>
      <c r="U7" s="224">
        <f>IF(OR(U23=0,W7=0),0,ABS(1000*W7/(SQRT(3)*U23*COS(ATAN(Y7/W7)))))</f>
        <v>899.76128510420438</v>
      </c>
      <c r="V7" s="220"/>
      <c r="W7" s="221">
        <v>16.5</v>
      </c>
      <c r="X7" s="221"/>
      <c r="Y7" s="221">
        <v>0.80000001192092896</v>
      </c>
      <c r="Z7" s="221"/>
      <c r="AA7" s="222">
        <f>IF(W7=0,0,COS(ATAN(Y7/W7)))</f>
        <v>0.99882667796091595</v>
      </c>
      <c r="AB7" s="223"/>
      <c r="AC7" s="224">
        <f>IF(OR(AC23=0,AE7=0),0,ABS(1000*AE7/(SQRT(3)*AC23*COS(ATAN(AG7/AE7)))))</f>
        <v>953.18814180039146</v>
      </c>
      <c r="AD7" s="220"/>
      <c r="AE7" s="221">
        <v>17.5</v>
      </c>
      <c r="AF7" s="221"/>
      <c r="AG7" s="221">
        <v>0.10000000149011612</v>
      </c>
      <c r="AH7" s="221"/>
      <c r="AI7" s="222">
        <f>IF(AE7=0,0,COS(ATAN(AG7/AE7)))</f>
        <v>0.99998367386872378</v>
      </c>
      <c r="AJ7" s="223"/>
      <c r="AK7" s="224">
        <f>IF(OR(AK23=0,AM7=0),0,ABS(1000*AM7/(SQRT(3)*AK23*COS(ATAN(AO7/AM7)))))</f>
        <v>942.27913745719468</v>
      </c>
      <c r="AL7" s="220"/>
      <c r="AM7" s="221">
        <v>17.299999237060547</v>
      </c>
      <c r="AN7" s="221"/>
      <c r="AO7" s="221">
        <v>0</v>
      </c>
      <c r="AP7" s="221"/>
      <c r="AQ7" s="222">
        <f>IF(AM7=0,0,COS(ATAN(AO7/AM7)))</f>
        <v>1</v>
      </c>
      <c r="AR7" s="223"/>
    </row>
    <row r="8" spans="1:44" x14ac:dyDescent="0.2">
      <c r="A8" s="198"/>
      <c r="B8" s="199"/>
      <c r="C8" s="199"/>
      <c r="D8" s="200"/>
      <c r="E8" s="98">
        <v>10</v>
      </c>
      <c r="F8" s="99"/>
      <c r="G8" s="100" t="s">
        <v>83</v>
      </c>
      <c r="H8" s="100"/>
      <c r="I8" s="193">
        <f>I6</f>
        <v>0.17200000584125519</v>
      </c>
      <c r="J8" s="193"/>
      <c r="K8" s="193">
        <f>K6</f>
        <v>2.4000000208616257E-2</v>
      </c>
      <c r="L8" s="218"/>
      <c r="M8" s="219">
        <f>IF(OR(M25=0,O8=0),0,ABS(1000*O8/(SQRT(3)*M25*COS(ATAN(Q8/O8)))))</f>
        <v>255.88825120812791</v>
      </c>
      <c r="N8" s="220"/>
      <c r="O8" s="221">
        <v>4.3000001907348633</v>
      </c>
      <c r="P8" s="221"/>
      <c r="Q8" s="221">
        <v>2</v>
      </c>
      <c r="R8" s="221"/>
      <c r="S8" s="222">
        <f>IF(O8=0,0,COS(ATAN(Q8/O8)))</f>
        <v>0.90672111904179775</v>
      </c>
      <c r="T8" s="223"/>
      <c r="U8" s="224">
        <f>IF(OR(U25=0,W8=0),0,ABS(1000*W8/(SQRT(3)*U25*COS(ATAN(Y8/W8)))))</f>
        <v>263.25093282047857</v>
      </c>
      <c r="V8" s="220"/>
      <c r="W8" s="221">
        <v>4.4000000953674316</v>
      </c>
      <c r="X8" s="221"/>
      <c r="Y8" s="221">
        <v>2</v>
      </c>
      <c r="Z8" s="221"/>
      <c r="AA8" s="222">
        <f>IF(W8=0,0,COS(ATAN(Y8/W8)))</f>
        <v>0.91036648084131389</v>
      </c>
      <c r="AB8" s="223"/>
      <c r="AC8" s="224">
        <f>IF(OR(AC25=0,AE8=0),0,ABS(1000*AE8/(SQRT(3)*AC25*COS(ATAN(AG8/AE8)))))</f>
        <v>268.21889143596945</v>
      </c>
      <c r="AD8" s="220"/>
      <c r="AE8" s="221">
        <v>4.5</v>
      </c>
      <c r="AF8" s="221"/>
      <c r="AG8" s="221">
        <v>2</v>
      </c>
      <c r="AH8" s="221"/>
      <c r="AI8" s="222">
        <f>IF(AE8=0,0,COS(ATAN(AG8/AE8)))</f>
        <v>0.91381154862025715</v>
      </c>
      <c r="AJ8" s="223"/>
      <c r="AK8" s="224">
        <f>IF(OR(AK25=0,AM8=0),0,ABS(1000*AM8/(SQRT(3)*AK25*COS(ATAN(AO8/AM8)))))</f>
        <v>288.26376418325316</v>
      </c>
      <c r="AL8" s="220"/>
      <c r="AM8" s="221">
        <v>4.9000000953674316</v>
      </c>
      <c r="AN8" s="221"/>
      <c r="AO8" s="221">
        <v>2</v>
      </c>
      <c r="AP8" s="221"/>
      <c r="AQ8" s="222">
        <f>IF(AM8=0,0,COS(ATAN(AO8/AM8)))</f>
        <v>0.92584764626849847</v>
      </c>
      <c r="AR8" s="223"/>
    </row>
    <row r="9" spans="1:44" ht="15.75" customHeight="1" thickBot="1" x14ac:dyDescent="0.25">
      <c r="A9" s="201"/>
      <c r="B9" s="202"/>
      <c r="C9" s="202"/>
      <c r="D9" s="202"/>
      <c r="E9" s="225" t="s">
        <v>17</v>
      </c>
      <c r="F9" s="178"/>
      <c r="G9" s="178"/>
      <c r="H9" s="178"/>
      <c r="I9" s="178"/>
      <c r="J9" s="178"/>
      <c r="K9" s="178"/>
      <c r="L9" s="226"/>
      <c r="M9" s="178"/>
      <c r="N9" s="178"/>
      <c r="O9" s="178"/>
      <c r="P9" s="162" t="s">
        <v>18</v>
      </c>
      <c r="Q9" s="162"/>
      <c r="R9" s="175"/>
      <c r="S9" s="175"/>
      <c r="T9" s="179"/>
      <c r="U9" s="225"/>
      <c r="V9" s="178"/>
      <c r="W9" s="178"/>
      <c r="X9" s="162" t="s">
        <v>18</v>
      </c>
      <c r="Y9" s="162"/>
      <c r="Z9" s="175"/>
      <c r="AA9" s="175"/>
      <c r="AB9" s="179"/>
      <c r="AC9" s="225"/>
      <c r="AD9" s="178"/>
      <c r="AE9" s="178"/>
      <c r="AF9" s="162" t="s">
        <v>18</v>
      </c>
      <c r="AG9" s="162"/>
      <c r="AH9" s="175"/>
      <c r="AI9" s="175"/>
      <c r="AJ9" s="179"/>
      <c r="AK9" s="225"/>
      <c r="AL9" s="178"/>
      <c r="AM9" s="178"/>
      <c r="AN9" s="162" t="s">
        <v>18</v>
      </c>
      <c r="AO9" s="162"/>
      <c r="AP9" s="175"/>
      <c r="AQ9" s="175"/>
      <c r="AR9" s="179"/>
    </row>
    <row r="10" spans="1:44" x14ac:dyDescent="0.2">
      <c r="A10" s="14" t="s">
        <v>19</v>
      </c>
      <c r="B10" s="10">
        <v>80</v>
      </c>
      <c r="C10" s="11">
        <v>5.4999999701976776E-2</v>
      </c>
      <c r="D10" s="12">
        <v>0.23999999463558197</v>
      </c>
      <c r="E10" s="105">
        <v>110</v>
      </c>
      <c r="F10" s="106"/>
      <c r="G10" s="214" t="s">
        <v>82</v>
      </c>
      <c r="H10" s="214"/>
      <c r="I10" s="204">
        <v>0.17200000584125519</v>
      </c>
      <c r="J10" s="204"/>
      <c r="K10" s="204">
        <v>2.4000000208616257E-2</v>
      </c>
      <c r="L10" s="215"/>
      <c r="M10" s="197"/>
      <c r="N10" s="188"/>
      <c r="O10" s="216">
        <v>20.799999237060547</v>
      </c>
      <c r="P10" s="216"/>
      <c r="Q10" s="216">
        <v>2.7999999523162842</v>
      </c>
      <c r="R10" s="216"/>
      <c r="S10" s="190">
        <f>IF(O10=0,0,COS(ATAN(Q10/O10)))</f>
        <v>0.99106066127624526</v>
      </c>
      <c r="T10" s="191"/>
      <c r="U10" s="217"/>
      <c r="V10" s="188"/>
      <c r="W10" s="216">
        <v>20.399999618530273</v>
      </c>
      <c r="X10" s="216"/>
      <c r="Y10" s="216">
        <v>3</v>
      </c>
      <c r="Z10" s="216"/>
      <c r="AA10" s="190">
        <f>IF(W10=0,0,COS(ATAN(Y10/W10)))</f>
        <v>0.98935913497322492</v>
      </c>
      <c r="AB10" s="191"/>
      <c r="AC10" s="217"/>
      <c r="AD10" s="188"/>
      <c r="AE10" s="216">
        <v>21.200000762939453</v>
      </c>
      <c r="AF10" s="216"/>
      <c r="AG10" s="216">
        <v>3</v>
      </c>
      <c r="AH10" s="216"/>
      <c r="AI10" s="190">
        <f>IF(AE10=0,0,COS(ATAN(AG10/AE10)))</f>
        <v>0.99013544861446179</v>
      </c>
      <c r="AJ10" s="191"/>
      <c r="AK10" s="217"/>
      <c r="AL10" s="188"/>
      <c r="AM10" s="216">
        <v>21.5</v>
      </c>
      <c r="AN10" s="216"/>
      <c r="AO10" s="216">
        <v>2.7999999523162842</v>
      </c>
      <c r="AP10" s="216"/>
      <c r="AQ10" s="190">
        <f>IF(AM10=0,0,COS(ATAN(AO10/AM10)))</f>
        <v>0.99162611053194738</v>
      </c>
      <c r="AR10" s="191"/>
    </row>
    <row r="11" spans="1:44" x14ac:dyDescent="0.2">
      <c r="A11" s="198"/>
      <c r="B11" s="199"/>
      <c r="C11" s="199"/>
      <c r="D11" s="200"/>
      <c r="E11" s="98">
        <v>10</v>
      </c>
      <c r="F11" s="99"/>
      <c r="G11" s="100" t="s">
        <v>20</v>
      </c>
      <c r="H11" s="100"/>
      <c r="I11" s="193">
        <f>I10</f>
        <v>0.17200000584125519</v>
      </c>
      <c r="J11" s="193"/>
      <c r="K11" s="193">
        <f>K10</f>
        <v>2.4000000208616257E-2</v>
      </c>
      <c r="L11" s="218"/>
      <c r="M11" s="219">
        <f>IF(OR(M24=0,O11=0),0,ABS(1000*O11/(SQRT(3)*M24*COS(ATAN(Q11/O11)))))</f>
        <v>922.68130835249951</v>
      </c>
      <c r="N11" s="220"/>
      <c r="O11" s="221">
        <v>17.100000381469727</v>
      </c>
      <c r="P11" s="221"/>
      <c r="Q11" s="221">
        <v>0</v>
      </c>
      <c r="R11" s="221"/>
      <c r="S11" s="222">
        <f>IF(O11=0,0,COS(ATAN(Q11/O11)))</f>
        <v>1</v>
      </c>
      <c r="T11" s="223"/>
      <c r="U11" s="224">
        <f>IF(OR(U24=0,W11=0),0,ABS(1000*W11/(SQRT(3)*U24*COS(ATAN(Y11/W11)))))</f>
        <v>909.74577337063761</v>
      </c>
      <c r="V11" s="220"/>
      <c r="W11" s="221">
        <v>16.700000762939453</v>
      </c>
      <c r="X11" s="221"/>
      <c r="Y11" s="221">
        <v>0.30000001192092896</v>
      </c>
      <c r="Z11" s="221"/>
      <c r="AA11" s="222">
        <f>IF(W11=0,0,COS(ATAN(Y11/W11)))</f>
        <v>0.999838685105231</v>
      </c>
      <c r="AB11" s="223"/>
      <c r="AC11" s="224">
        <f>IF(OR(AC24=0,AE11=0),0,ABS(1000*AE11/(SQRT(3)*AC24*COS(ATAN(AG11/AE11)))))</f>
        <v>996.88006830033567</v>
      </c>
      <c r="AD11" s="220"/>
      <c r="AE11" s="221">
        <v>18.299999237060547</v>
      </c>
      <c r="AF11" s="221"/>
      <c r="AG11" s="221">
        <v>0.30000001192092896</v>
      </c>
      <c r="AH11" s="221"/>
      <c r="AI11" s="222">
        <f>IF(AE11=0,0,COS(ATAN(AG11/AE11)))</f>
        <v>0.99986565457549081</v>
      </c>
      <c r="AJ11" s="223"/>
      <c r="AK11" s="224">
        <f>IF(OR(AK24=0,AM11=0),0,ABS(1000*AM11/(SQRT(3)*AK24*COS(ATAN(AO11/AM11)))))</f>
        <v>958.68119348575465</v>
      </c>
      <c r="AL11" s="220"/>
      <c r="AM11" s="221">
        <v>17.600000381469727</v>
      </c>
      <c r="AN11" s="221"/>
      <c r="AO11" s="221">
        <v>0.20000000298023224</v>
      </c>
      <c r="AP11" s="221"/>
      <c r="AQ11" s="222">
        <f>IF(AM11=0,0,COS(ATAN(AO11/AM11)))</f>
        <v>0.9999354401376741</v>
      </c>
      <c r="AR11" s="223"/>
    </row>
    <row r="12" spans="1:44" x14ac:dyDescent="0.2">
      <c r="A12" s="198"/>
      <c r="B12" s="199"/>
      <c r="C12" s="199"/>
      <c r="D12" s="200"/>
      <c r="E12" s="98">
        <v>10</v>
      </c>
      <c r="F12" s="99"/>
      <c r="G12" s="100" t="s">
        <v>84</v>
      </c>
      <c r="H12" s="100"/>
      <c r="I12" s="193">
        <f>I10</f>
        <v>0.17200000584125519</v>
      </c>
      <c r="J12" s="193"/>
      <c r="K12" s="193">
        <f>K10</f>
        <v>2.4000000208616257E-2</v>
      </c>
      <c r="L12" s="218"/>
      <c r="M12" s="219">
        <f>IF(OR(M26=0,O12=0),0,ABS(1000*O12/(SQRT(3)*M26*COS(ATAN(Q12/O12)))))</f>
        <v>212.56974551879344</v>
      </c>
      <c r="N12" s="220"/>
      <c r="O12" s="221">
        <v>3.5999999046325684</v>
      </c>
      <c r="P12" s="221"/>
      <c r="Q12" s="221">
        <v>1.6000000238418579</v>
      </c>
      <c r="R12" s="221"/>
      <c r="S12" s="222">
        <f>IF(O12=0,0,COS(ATAN(Q12/O12)))</f>
        <v>0.91381154238114892</v>
      </c>
      <c r="T12" s="223"/>
      <c r="U12" s="224">
        <f>IF(OR(U26=0,W12=0),0,ABS(1000*W12/(SQRT(3)*U26*COS(ATAN(Y12/W12)))))</f>
        <v>219.56351769845645</v>
      </c>
      <c r="V12" s="220"/>
      <c r="W12" s="221">
        <v>3.7000000476837158</v>
      </c>
      <c r="X12" s="221"/>
      <c r="Y12" s="221">
        <v>1.6000000238418579</v>
      </c>
      <c r="Z12" s="221"/>
      <c r="AA12" s="222">
        <f>IF(W12=0,0,COS(ATAN(Y12/W12)))</f>
        <v>0.91785703566897037</v>
      </c>
      <c r="AB12" s="223"/>
      <c r="AC12" s="224">
        <f>IF(OR(AC26=0,AE12=0),0,ABS(1000*AE12/(SQRT(3)*AC26*COS(ATAN(AG12/AE12)))))</f>
        <v>224.57321105175174</v>
      </c>
      <c r="AD12" s="220"/>
      <c r="AE12" s="221">
        <v>3.7999999523162842</v>
      </c>
      <c r="AF12" s="221"/>
      <c r="AG12" s="221">
        <v>1.6000000238418579</v>
      </c>
      <c r="AH12" s="221"/>
      <c r="AI12" s="222">
        <f>IF(AE12=0,0,COS(ATAN(AG12/AE12)))</f>
        <v>0.92163537132841822</v>
      </c>
      <c r="AJ12" s="223"/>
      <c r="AK12" s="224">
        <f>IF(OR(AK26=0,AM12=0),0,ABS(1000*AM12/(SQRT(3)*AK26*COS(ATAN(AO12/AM12)))))</f>
        <v>224.57321105175174</v>
      </c>
      <c r="AL12" s="220"/>
      <c r="AM12" s="221">
        <v>3.7999999523162842</v>
      </c>
      <c r="AN12" s="221"/>
      <c r="AO12" s="221">
        <v>1.6000000238418579</v>
      </c>
      <c r="AP12" s="221"/>
      <c r="AQ12" s="222">
        <f>IF(AM12=0,0,COS(ATAN(AO12/AM12)))</f>
        <v>0.92163537132841822</v>
      </c>
      <c r="AR12" s="223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/>
      <c r="N13" s="178"/>
      <c r="O13" s="178"/>
      <c r="P13" s="162" t="s">
        <v>18</v>
      </c>
      <c r="Q13" s="162"/>
      <c r="R13" s="175"/>
      <c r="S13" s="175"/>
      <c r="T13" s="179"/>
      <c r="U13" s="225"/>
      <c r="V13" s="178"/>
      <c r="W13" s="178"/>
      <c r="X13" s="162" t="s">
        <v>18</v>
      </c>
      <c r="Y13" s="162"/>
      <c r="Z13" s="175"/>
      <c r="AA13" s="175"/>
      <c r="AB13" s="179"/>
      <c r="AC13" s="225"/>
      <c r="AD13" s="178"/>
      <c r="AE13" s="178"/>
      <c r="AF13" s="162" t="s">
        <v>18</v>
      </c>
      <c r="AG13" s="162"/>
      <c r="AH13" s="175"/>
      <c r="AI13" s="175"/>
      <c r="AJ13" s="179"/>
      <c r="AK13" s="225"/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227" t="s">
        <v>21</v>
      </c>
      <c r="B14" s="77"/>
      <c r="C14" s="77"/>
      <c r="D14" s="77"/>
      <c r="E14" s="228" t="s">
        <v>85</v>
      </c>
      <c r="F14" s="107"/>
      <c r="G14" s="107"/>
      <c r="H14" s="107"/>
      <c r="I14" s="107"/>
      <c r="J14" s="107"/>
      <c r="K14" s="107"/>
      <c r="L14" s="108"/>
      <c r="M14" s="182">
        <f>SUM(M6,M10)</f>
        <v>0</v>
      </c>
      <c r="N14" s="167"/>
      <c r="O14" s="172">
        <f>SUM(O6,O10)</f>
        <v>41.899999618530273</v>
      </c>
      <c r="P14" s="167"/>
      <c r="Q14" s="172">
        <f>SUM(Q6,Q10)</f>
        <v>6.2000000476837158</v>
      </c>
      <c r="R14" s="167"/>
      <c r="S14" s="167"/>
      <c r="T14" s="168"/>
      <c r="U14" s="229">
        <f>SUM(U6,U10)</f>
        <v>0</v>
      </c>
      <c r="V14" s="167"/>
      <c r="W14" s="172">
        <f>SUM(W6,W10)</f>
        <v>41.399999618530273</v>
      </c>
      <c r="X14" s="167"/>
      <c r="Y14" s="172">
        <f>SUM(Y6,Y10)</f>
        <v>5.2999999523162842</v>
      </c>
      <c r="Z14" s="167"/>
      <c r="AA14" s="167"/>
      <c r="AB14" s="168"/>
      <c r="AC14" s="229">
        <f>SUM(AC6,AC10)</f>
        <v>0</v>
      </c>
      <c r="AD14" s="167"/>
      <c r="AE14" s="172">
        <f>SUM(AE6,AE10)</f>
        <v>43.100000381469727</v>
      </c>
      <c r="AF14" s="167"/>
      <c r="AG14" s="172">
        <f>SUM(AG6,AG10)</f>
        <v>6.5</v>
      </c>
      <c r="AH14" s="167"/>
      <c r="AI14" s="167"/>
      <c r="AJ14" s="168"/>
      <c r="AK14" s="229">
        <f>SUM(AK6,AK10)</f>
        <v>0</v>
      </c>
      <c r="AL14" s="167"/>
      <c r="AM14" s="172">
        <f>SUM(AM6,AM10)</f>
        <v>45</v>
      </c>
      <c r="AN14" s="167"/>
      <c r="AO14" s="172">
        <f>SUM(AO6,AO10)</f>
        <v>6.5</v>
      </c>
      <c r="AP14" s="167"/>
      <c r="AQ14" s="167"/>
      <c r="AR14" s="168"/>
    </row>
    <row r="15" spans="1:44" ht="13.5" thickBot="1" x14ac:dyDescent="0.25">
      <c r="A15" s="74"/>
      <c r="B15" s="79"/>
      <c r="C15" s="79"/>
      <c r="D15" s="79"/>
      <c r="E15" s="230" t="s">
        <v>86</v>
      </c>
      <c r="F15" s="93"/>
      <c r="G15" s="93"/>
      <c r="H15" s="93"/>
      <c r="I15" s="93"/>
      <c r="J15" s="93"/>
      <c r="K15" s="93"/>
      <c r="L15" s="94"/>
      <c r="M15" s="171">
        <f>SUM(M7,M8,M11,M12)</f>
        <v>2340.9375491616679</v>
      </c>
      <c r="N15" s="164"/>
      <c r="O15" s="55">
        <f>SUM(O7,O8,O11,O12)</f>
        <v>42.600000858306885</v>
      </c>
      <c r="P15" s="164"/>
      <c r="Q15" s="55">
        <f>SUM(Q7,Q8,Q11,Q12)</f>
        <v>3.9000000357627869</v>
      </c>
      <c r="R15" s="164"/>
      <c r="S15" s="164"/>
      <c r="T15" s="165"/>
      <c r="U15" s="231">
        <f>SUM(U7,U8,U11,U12)</f>
        <v>2292.3215089937771</v>
      </c>
      <c r="V15" s="164"/>
      <c r="W15" s="55">
        <f>SUM(W7,W8,W11,W12)</f>
        <v>41.300000905990601</v>
      </c>
      <c r="X15" s="164"/>
      <c r="Y15" s="55">
        <f>SUM(Y7,Y8,Y11,Y12)</f>
        <v>4.7000000476837158</v>
      </c>
      <c r="Z15" s="164"/>
      <c r="AA15" s="164"/>
      <c r="AB15" s="165"/>
      <c r="AC15" s="231">
        <f>SUM(AC7,AC8,AC11,AC12)</f>
        <v>2442.8603125884483</v>
      </c>
      <c r="AD15" s="164"/>
      <c r="AE15" s="55">
        <f>SUM(AE7,AE8,AE11,AE12)</f>
        <v>44.099999189376831</v>
      </c>
      <c r="AF15" s="164"/>
      <c r="AG15" s="55">
        <f>SUM(AG7,AG8,AG11,AG12)</f>
        <v>4.000000037252903</v>
      </c>
      <c r="AH15" s="164"/>
      <c r="AI15" s="164"/>
      <c r="AJ15" s="165"/>
      <c r="AK15" s="231">
        <f>SUM(AK7,AK8,AK11,AK12)</f>
        <v>2413.7973061779539</v>
      </c>
      <c r="AL15" s="164"/>
      <c r="AM15" s="55">
        <f>SUM(AM7,AM8,AM11,AM12)</f>
        <v>43.599999666213989</v>
      </c>
      <c r="AN15" s="164"/>
      <c r="AO15" s="55">
        <f>SUM(AO7,AO8,AO11,AO12)</f>
        <v>3.8000000268220901</v>
      </c>
      <c r="AP15" s="164"/>
      <c r="AQ15" s="164"/>
      <c r="AR15" s="165"/>
    </row>
    <row r="16" spans="1:44" x14ac:dyDescent="0.2">
      <c r="A16" s="227" t="s">
        <v>24</v>
      </c>
      <c r="B16" s="77"/>
      <c r="C16" s="77"/>
      <c r="D16" s="77"/>
      <c r="E16" s="77" t="s">
        <v>25</v>
      </c>
      <c r="F16" s="77"/>
      <c r="G16" s="77"/>
      <c r="H16" s="77"/>
      <c r="I16" s="232" t="s">
        <v>15</v>
      </c>
      <c r="J16" s="150"/>
      <c r="K16" s="150"/>
      <c r="L16" s="233"/>
      <c r="M16" s="159">
        <f>I6*(POWER(O7+O8,2)+POWER(Q7+Q8,2))/POWER(B6,2)</f>
        <v>1.3031688617596435E-2</v>
      </c>
      <c r="N16" s="159"/>
      <c r="O16" s="159"/>
      <c r="P16" s="155" t="s">
        <v>26</v>
      </c>
      <c r="Q16" s="155"/>
      <c r="R16" s="156">
        <f>K6*(POWER(O7+O8,2)+POWER(Q7+Q8,2))/(100*B6)</f>
        <v>1.4547000879969465E-3</v>
      </c>
      <c r="S16" s="156"/>
      <c r="T16" s="157"/>
      <c r="U16" s="158">
        <f>I6*(POWER(W7+W8,2)+POWER(Y7+Y8,2))/POWER(B6,2)</f>
        <v>1.1949969264757825E-2</v>
      </c>
      <c r="V16" s="159"/>
      <c r="W16" s="159"/>
      <c r="X16" s="155" t="s">
        <v>26</v>
      </c>
      <c r="Y16" s="155"/>
      <c r="Z16" s="156">
        <f>K6*(POWER(W7+W8,2)+POWER(Y7+Y8,2))/(100*B6)</f>
        <v>1.3339500237545001E-3</v>
      </c>
      <c r="AA16" s="156"/>
      <c r="AB16" s="157"/>
      <c r="AC16" s="158">
        <f>I6*(POWER(AE7+AE8,2)+POWER(AG7+AG8,2))/POWER(B6,2)</f>
        <v>1.312601919593811E-2</v>
      </c>
      <c r="AD16" s="159"/>
      <c r="AE16" s="159"/>
      <c r="AF16" s="155" t="s">
        <v>26</v>
      </c>
      <c r="AG16" s="155"/>
      <c r="AH16" s="156">
        <f>K6*(POWER(AE7+AE8,2)+POWER(AG7+AG8,2))/(100*B6)</f>
        <v>1.4652300127550586E-3</v>
      </c>
      <c r="AI16" s="156"/>
      <c r="AJ16" s="157"/>
      <c r="AK16" s="158">
        <f>I6*(POWER(AM7+AM8,2)+POWER(AO7+AO8,2))/POWER(B6,2)</f>
        <v>1.3352574656883611E-2</v>
      </c>
      <c r="AL16" s="159"/>
      <c r="AM16" s="159"/>
      <c r="AN16" s="155" t="s">
        <v>26</v>
      </c>
      <c r="AO16" s="155"/>
      <c r="AP16" s="156">
        <f>K6*(POWER(AM7+AM8,2)+POWER(AO7+AO8,2))/(100*B6)</f>
        <v>1.49051992403552E-3</v>
      </c>
      <c r="AQ16" s="156"/>
      <c r="AR16" s="157"/>
    </row>
    <row r="17" spans="1:44" ht="13.5" thickBot="1" x14ac:dyDescent="0.25">
      <c r="A17" s="74"/>
      <c r="B17" s="79"/>
      <c r="C17" s="79"/>
      <c r="D17" s="79"/>
      <c r="E17" s="79"/>
      <c r="F17" s="79"/>
      <c r="G17" s="79"/>
      <c r="H17" s="79"/>
      <c r="I17" s="161" t="s">
        <v>19</v>
      </c>
      <c r="J17" s="162"/>
      <c r="K17" s="162"/>
      <c r="L17" s="163"/>
      <c r="M17" s="154">
        <f>I10*(POWER(O11+O12,2)+POWER(Q11+Q12,2))/POWER(B10,2)</f>
        <v>1.1584469463792641E-2</v>
      </c>
      <c r="N17" s="154"/>
      <c r="O17" s="154"/>
      <c r="P17" s="146" t="s">
        <v>26</v>
      </c>
      <c r="Q17" s="146"/>
      <c r="R17" s="147">
        <f>K10*(POWER(O11+O12,2)+POWER(Q11+Q12,2))/(100*B10)</f>
        <v>1.2931500470032922E-3</v>
      </c>
      <c r="S17" s="147"/>
      <c r="T17" s="148"/>
      <c r="U17" s="234">
        <f>I10*(POWER(W11+W12,2)+POWER(Y11+Y12,2))/POWER(B10,2)</f>
        <v>1.1281320025623078E-2</v>
      </c>
      <c r="V17" s="154"/>
      <c r="W17" s="154"/>
      <c r="X17" s="146" t="s">
        <v>26</v>
      </c>
      <c r="Y17" s="146"/>
      <c r="Z17" s="147">
        <f>K10*(POWER(W11+W12,2)+POWER(Y11+Y12,2))/(100*B10)</f>
        <v>1.2593101105743303E-3</v>
      </c>
      <c r="AA17" s="147"/>
      <c r="AB17" s="148"/>
      <c r="AC17" s="234">
        <f>I10*(POWER(AE11+AE12,2)+POWER(AG11+AG12,2))/POWER(B10,2)</f>
        <v>1.322303698979801E-2</v>
      </c>
      <c r="AD17" s="154"/>
      <c r="AE17" s="154"/>
      <c r="AF17" s="146" t="s">
        <v>26</v>
      </c>
      <c r="AG17" s="146"/>
      <c r="AH17" s="147">
        <f>K10*(POWER(AE11+AE12,2)+POWER(AG11+AG12,2))/(100*B10)</f>
        <v>1.4760599057494859E-3</v>
      </c>
      <c r="AI17" s="147"/>
      <c r="AJ17" s="148"/>
      <c r="AK17" s="234">
        <f>I10*(POWER(AM11+AM12,2)+POWER(AO11+AO12,2))/POWER(B10,2)</f>
        <v>1.2394750807467865E-2</v>
      </c>
      <c r="AL17" s="154"/>
      <c r="AM17" s="154"/>
      <c r="AN17" s="146" t="s">
        <v>26</v>
      </c>
      <c r="AO17" s="146"/>
      <c r="AP17" s="147">
        <f>K10*(POWER(AM11+AM12,2)+POWER(AO11+AO12,2))/(100*B10)</f>
        <v>1.3836000551745301E-3</v>
      </c>
      <c r="AQ17" s="147"/>
      <c r="AR17" s="148"/>
    </row>
    <row r="18" spans="1:44" x14ac:dyDescent="0.2">
      <c r="A18" s="235" t="s">
        <v>87</v>
      </c>
      <c r="B18" s="115"/>
      <c r="C18" s="115"/>
      <c r="D18" s="115"/>
      <c r="E18" s="77" t="s">
        <v>28</v>
      </c>
      <c r="F18" s="77"/>
      <c r="G18" s="77"/>
      <c r="H18" s="77"/>
      <c r="I18" s="232" t="s">
        <v>15</v>
      </c>
      <c r="J18" s="150"/>
      <c r="K18" s="150"/>
      <c r="L18" s="233"/>
      <c r="M18" s="144">
        <f>SUM(O7:P8)+C6+M16</f>
        <v>21.968032260524161</v>
      </c>
      <c r="N18" s="144"/>
      <c r="O18" s="144"/>
      <c r="P18" s="145" t="s">
        <v>26</v>
      </c>
      <c r="Q18" s="145"/>
      <c r="R18" s="137">
        <f>SUM(Q7:R8)+D6+R16</f>
        <v>2.5414547066445077</v>
      </c>
      <c r="S18" s="137"/>
      <c r="T18" s="142"/>
      <c r="U18" s="143">
        <f>SUM(W7:X8)+C6+U16</f>
        <v>20.966950064334167</v>
      </c>
      <c r="V18" s="144"/>
      <c r="W18" s="144"/>
      <c r="X18" s="145" t="s">
        <v>26</v>
      </c>
      <c r="Y18" s="145"/>
      <c r="Z18" s="137">
        <f>SUM(Y7:Z8)+D6+Z16</f>
        <v>3.0413339565802655</v>
      </c>
      <c r="AA18" s="137"/>
      <c r="AB18" s="142"/>
      <c r="AC18" s="143">
        <f>SUM(AE7:AF8)+C6+AC16</f>
        <v>22.068126018897914</v>
      </c>
      <c r="AD18" s="144"/>
      <c r="AE18" s="144"/>
      <c r="AF18" s="145" t="s">
        <v>26</v>
      </c>
      <c r="AG18" s="145"/>
      <c r="AH18" s="137">
        <f>SUM(AG7:AH8)+D6+AH16</f>
        <v>2.3414652261384532</v>
      </c>
      <c r="AI18" s="137"/>
      <c r="AJ18" s="142"/>
      <c r="AK18" s="143">
        <f>SUM(AM7:AN8)+C6+AK16</f>
        <v>22.26835190678684</v>
      </c>
      <c r="AL18" s="144"/>
      <c r="AM18" s="144"/>
      <c r="AN18" s="145" t="s">
        <v>26</v>
      </c>
      <c r="AO18" s="145"/>
      <c r="AP18" s="137">
        <f>SUM(AO7:AP8)+D6+AP16</f>
        <v>2.2414905145596173</v>
      </c>
      <c r="AQ18" s="137"/>
      <c r="AR18" s="142"/>
    </row>
    <row r="19" spans="1:44" x14ac:dyDescent="0.2">
      <c r="A19" s="116"/>
      <c r="B19" s="117"/>
      <c r="C19" s="117"/>
      <c r="D19" s="117"/>
      <c r="E19" s="120"/>
      <c r="F19" s="120"/>
      <c r="G19" s="120"/>
      <c r="H19" s="120"/>
      <c r="I19" s="236" t="s">
        <v>19</v>
      </c>
      <c r="J19" s="140"/>
      <c r="K19" s="140"/>
      <c r="L19" s="237"/>
      <c r="M19" s="131">
        <f>SUM(O11:P12)+C10+M17</f>
        <v>20.766584755268063</v>
      </c>
      <c r="N19" s="131"/>
      <c r="O19" s="131"/>
      <c r="P19" s="132" t="s">
        <v>26</v>
      </c>
      <c r="Q19" s="132"/>
      <c r="R19" s="128">
        <f>SUM(Q11:R12)+D10+R17</f>
        <v>1.8412931685244431</v>
      </c>
      <c r="S19" s="128"/>
      <c r="T19" s="129"/>
      <c r="U19" s="130">
        <f>SUM(W11:X12)+C10+U17</f>
        <v>20.46628213035077</v>
      </c>
      <c r="V19" s="131"/>
      <c r="W19" s="131"/>
      <c r="X19" s="132" t="s">
        <v>26</v>
      </c>
      <c r="Y19" s="132"/>
      <c r="Z19" s="128">
        <f>SUM(Y11:Z12)+D10+Z17</f>
        <v>2.1412593405089431</v>
      </c>
      <c r="AA19" s="128"/>
      <c r="AB19" s="129"/>
      <c r="AC19" s="130">
        <f>SUM(AE11:AF12)+C10+AC17</f>
        <v>22.168222226068607</v>
      </c>
      <c r="AD19" s="131"/>
      <c r="AE19" s="131"/>
      <c r="AF19" s="132" t="s">
        <v>26</v>
      </c>
      <c r="AG19" s="132"/>
      <c r="AH19" s="128">
        <f>SUM(AG11:AH12)+D10+AH17</f>
        <v>2.1414760903041183</v>
      </c>
      <c r="AI19" s="128"/>
      <c r="AJ19" s="129"/>
      <c r="AK19" s="130">
        <f>SUM(AM11:AN12)+C10+AK17</f>
        <v>21.467395084295454</v>
      </c>
      <c r="AL19" s="131"/>
      <c r="AM19" s="131"/>
      <c r="AN19" s="132" t="s">
        <v>26</v>
      </c>
      <c r="AO19" s="132"/>
      <c r="AP19" s="128">
        <f>SUM(AO11:AP12)+D10+AP17</f>
        <v>2.0413836215128467</v>
      </c>
      <c r="AQ19" s="128"/>
      <c r="AR19" s="129"/>
    </row>
    <row r="20" spans="1:44" ht="13.5" thickBot="1" x14ac:dyDescent="0.25">
      <c r="A20" s="118"/>
      <c r="B20" s="119"/>
      <c r="C20" s="119"/>
      <c r="D20" s="119"/>
      <c r="E20" s="79"/>
      <c r="F20" s="79"/>
      <c r="G20" s="79"/>
      <c r="H20" s="79"/>
      <c r="I20" s="134" t="s">
        <v>29</v>
      </c>
      <c r="J20" s="135"/>
      <c r="K20" s="135"/>
      <c r="L20" s="136"/>
      <c r="M20" s="126">
        <f>SUM(M18,M19)</f>
        <v>42.734617015792224</v>
      </c>
      <c r="N20" s="126"/>
      <c r="O20" s="126"/>
      <c r="P20" s="127" t="s">
        <v>26</v>
      </c>
      <c r="Q20" s="127"/>
      <c r="R20" s="112">
        <f>SUM(R18,R19)</f>
        <v>4.3827478751689508</v>
      </c>
      <c r="S20" s="112"/>
      <c r="T20" s="113"/>
      <c r="U20" s="238">
        <f>SUM(U18,U19)</f>
        <v>41.433232194684933</v>
      </c>
      <c r="V20" s="126"/>
      <c r="W20" s="126"/>
      <c r="X20" s="127" t="s">
        <v>26</v>
      </c>
      <c r="Y20" s="127"/>
      <c r="Z20" s="112">
        <f>SUM(Z18,Z19)</f>
        <v>5.182593297089209</v>
      </c>
      <c r="AA20" s="112"/>
      <c r="AB20" s="113"/>
      <c r="AC20" s="238">
        <f>SUM(AC18,AC19)</f>
        <v>44.236348244966521</v>
      </c>
      <c r="AD20" s="126"/>
      <c r="AE20" s="126"/>
      <c r="AF20" s="127" t="s">
        <v>26</v>
      </c>
      <c r="AG20" s="127"/>
      <c r="AH20" s="112">
        <f>SUM(AH18,AH19)</f>
        <v>4.482941316442572</v>
      </c>
      <c r="AI20" s="112"/>
      <c r="AJ20" s="113"/>
      <c r="AK20" s="238">
        <f>SUM(AK18,AK19)</f>
        <v>43.735746991082294</v>
      </c>
      <c r="AL20" s="126"/>
      <c r="AM20" s="126"/>
      <c r="AN20" s="127" t="s">
        <v>26</v>
      </c>
      <c r="AO20" s="127"/>
      <c r="AP20" s="112">
        <f>SUM(AP18,AP19)</f>
        <v>4.282874136072464</v>
      </c>
      <c r="AQ20" s="112"/>
      <c r="AR20" s="113"/>
    </row>
    <row r="21" spans="1:44" ht="30" customHeight="1" thickBot="1" x14ac:dyDescent="0.25">
      <c r="A21" s="85" t="s">
        <v>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5.75" customHeight="1" thickBot="1" x14ac:dyDescent="0.25">
      <c r="A22" s="239" t="s">
        <v>7</v>
      </c>
      <c r="B22" s="122"/>
      <c r="C22" s="122" t="s">
        <v>3</v>
      </c>
      <c r="D22" s="122"/>
      <c r="E22" s="122" t="s">
        <v>31</v>
      </c>
      <c r="F22" s="122"/>
      <c r="G22" s="122"/>
      <c r="H22" s="122"/>
      <c r="I22" s="122"/>
      <c r="J22" s="122"/>
      <c r="K22" s="122"/>
      <c r="L22" s="240"/>
      <c r="M22" s="102" t="s">
        <v>32</v>
      </c>
      <c r="N22" s="103"/>
      <c r="O22" s="103"/>
      <c r="P22" s="103"/>
      <c r="Q22" s="103"/>
      <c r="R22" s="103"/>
      <c r="S22" s="103"/>
      <c r="T22" s="104"/>
      <c r="U22" s="102" t="s">
        <v>32</v>
      </c>
      <c r="V22" s="103"/>
      <c r="W22" s="103"/>
      <c r="X22" s="103"/>
      <c r="Y22" s="103"/>
      <c r="Z22" s="103"/>
      <c r="AA22" s="103"/>
      <c r="AB22" s="104"/>
      <c r="AC22" s="102" t="s">
        <v>32</v>
      </c>
      <c r="AD22" s="103"/>
      <c r="AE22" s="103"/>
      <c r="AF22" s="103"/>
      <c r="AG22" s="103"/>
      <c r="AH22" s="103"/>
      <c r="AI22" s="103"/>
      <c r="AJ22" s="104"/>
      <c r="AK22" s="102" t="s">
        <v>32</v>
      </c>
      <c r="AL22" s="103"/>
      <c r="AM22" s="103"/>
      <c r="AN22" s="103"/>
      <c r="AO22" s="103"/>
      <c r="AP22" s="103"/>
      <c r="AQ22" s="103"/>
      <c r="AR22" s="104"/>
    </row>
    <row r="23" spans="1:44" x14ac:dyDescent="0.2">
      <c r="A23" s="105">
        <v>10</v>
      </c>
      <c r="B23" s="106"/>
      <c r="C23" s="106" t="s">
        <v>16</v>
      </c>
      <c r="D23" s="106"/>
      <c r="E23" s="107" t="s">
        <v>88</v>
      </c>
      <c r="F23" s="107"/>
      <c r="G23" s="107"/>
      <c r="H23" s="107"/>
      <c r="I23" s="107"/>
      <c r="J23" s="107"/>
      <c r="K23" s="107"/>
      <c r="L23" s="108"/>
      <c r="M23" s="241">
        <v>10.699999809265137</v>
      </c>
      <c r="N23" s="110"/>
      <c r="O23" s="110"/>
      <c r="P23" s="110"/>
      <c r="Q23" s="110"/>
      <c r="R23" s="110"/>
      <c r="S23" s="110"/>
      <c r="T23" s="242"/>
      <c r="U23" s="241">
        <v>10.600000381469727</v>
      </c>
      <c r="V23" s="110"/>
      <c r="W23" s="110"/>
      <c r="X23" s="110"/>
      <c r="Y23" s="110"/>
      <c r="Z23" s="110"/>
      <c r="AA23" s="110"/>
      <c r="AB23" s="242"/>
      <c r="AC23" s="241">
        <v>10.600000381469727</v>
      </c>
      <c r="AD23" s="110"/>
      <c r="AE23" s="110"/>
      <c r="AF23" s="110"/>
      <c r="AG23" s="110"/>
      <c r="AH23" s="110"/>
      <c r="AI23" s="110"/>
      <c r="AJ23" s="242"/>
      <c r="AK23" s="241">
        <v>10.600000381469727</v>
      </c>
      <c r="AL23" s="110"/>
      <c r="AM23" s="110"/>
      <c r="AN23" s="110"/>
      <c r="AO23" s="110"/>
      <c r="AP23" s="110"/>
      <c r="AQ23" s="110"/>
      <c r="AR23" s="242"/>
    </row>
    <row r="24" spans="1:44" x14ac:dyDescent="0.2">
      <c r="A24" s="98">
        <v>10</v>
      </c>
      <c r="B24" s="99"/>
      <c r="C24" s="99" t="s">
        <v>20</v>
      </c>
      <c r="D24" s="99"/>
      <c r="E24" s="100" t="s">
        <v>89</v>
      </c>
      <c r="F24" s="100"/>
      <c r="G24" s="100"/>
      <c r="H24" s="100"/>
      <c r="I24" s="100"/>
      <c r="J24" s="100"/>
      <c r="K24" s="100"/>
      <c r="L24" s="101"/>
      <c r="M24" s="243">
        <v>10.699999809265137</v>
      </c>
      <c r="N24" s="96"/>
      <c r="O24" s="96"/>
      <c r="P24" s="96"/>
      <c r="Q24" s="96"/>
      <c r="R24" s="96"/>
      <c r="S24" s="96"/>
      <c r="T24" s="244"/>
      <c r="U24" s="243">
        <v>10.600000381469727</v>
      </c>
      <c r="V24" s="96"/>
      <c r="W24" s="96"/>
      <c r="X24" s="96"/>
      <c r="Y24" s="96"/>
      <c r="Z24" s="96"/>
      <c r="AA24" s="96"/>
      <c r="AB24" s="244"/>
      <c r="AC24" s="243">
        <v>10.600000381469727</v>
      </c>
      <c r="AD24" s="96"/>
      <c r="AE24" s="96"/>
      <c r="AF24" s="96"/>
      <c r="AG24" s="96"/>
      <c r="AH24" s="96"/>
      <c r="AI24" s="96"/>
      <c r="AJ24" s="244"/>
      <c r="AK24" s="243">
        <v>10.600000381469727</v>
      </c>
      <c r="AL24" s="96"/>
      <c r="AM24" s="96"/>
      <c r="AN24" s="96"/>
      <c r="AO24" s="96"/>
      <c r="AP24" s="96"/>
      <c r="AQ24" s="96"/>
      <c r="AR24" s="244"/>
    </row>
    <row r="25" spans="1:44" x14ac:dyDescent="0.2">
      <c r="A25" s="98">
        <v>10</v>
      </c>
      <c r="B25" s="99"/>
      <c r="C25" s="99" t="s">
        <v>83</v>
      </c>
      <c r="D25" s="99"/>
      <c r="E25" s="100" t="s">
        <v>90</v>
      </c>
      <c r="F25" s="100"/>
      <c r="G25" s="100"/>
      <c r="H25" s="100"/>
      <c r="I25" s="100"/>
      <c r="J25" s="100"/>
      <c r="K25" s="100"/>
      <c r="L25" s="101"/>
      <c r="M25" s="243">
        <v>10.699999809265137</v>
      </c>
      <c r="N25" s="96"/>
      <c r="O25" s="96"/>
      <c r="P25" s="96"/>
      <c r="Q25" s="96"/>
      <c r="R25" s="96"/>
      <c r="S25" s="96"/>
      <c r="T25" s="244"/>
      <c r="U25" s="243">
        <v>10.600000381469727</v>
      </c>
      <c r="V25" s="96"/>
      <c r="W25" s="96"/>
      <c r="X25" s="96"/>
      <c r="Y25" s="96"/>
      <c r="Z25" s="96"/>
      <c r="AA25" s="96"/>
      <c r="AB25" s="244"/>
      <c r="AC25" s="243">
        <v>10.600000381469727</v>
      </c>
      <c r="AD25" s="96"/>
      <c r="AE25" s="96"/>
      <c r="AF25" s="96"/>
      <c r="AG25" s="96"/>
      <c r="AH25" s="96"/>
      <c r="AI25" s="96"/>
      <c r="AJ25" s="244"/>
      <c r="AK25" s="243">
        <v>10.600000381469727</v>
      </c>
      <c r="AL25" s="96"/>
      <c r="AM25" s="96"/>
      <c r="AN25" s="96"/>
      <c r="AO25" s="96"/>
      <c r="AP25" s="96"/>
      <c r="AQ25" s="96"/>
      <c r="AR25" s="244"/>
    </row>
    <row r="26" spans="1:44" ht="13.5" thickBot="1" x14ac:dyDescent="0.25">
      <c r="A26" s="91">
        <v>10</v>
      </c>
      <c r="B26" s="92"/>
      <c r="C26" s="92" t="s">
        <v>84</v>
      </c>
      <c r="D26" s="92"/>
      <c r="E26" s="93" t="s">
        <v>91</v>
      </c>
      <c r="F26" s="93"/>
      <c r="G26" s="93"/>
      <c r="H26" s="93"/>
      <c r="I26" s="93"/>
      <c r="J26" s="93"/>
      <c r="K26" s="93"/>
      <c r="L26" s="94"/>
      <c r="M26" s="82">
        <v>10.699999809265137</v>
      </c>
      <c r="N26" s="83"/>
      <c r="O26" s="83"/>
      <c r="P26" s="83"/>
      <c r="Q26" s="83"/>
      <c r="R26" s="83"/>
      <c r="S26" s="83"/>
      <c r="T26" s="84"/>
      <c r="U26" s="82">
        <v>10.600000381469727</v>
      </c>
      <c r="V26" s="83"/>
      <c r="W26" s="83"/>
      <c r="X26" s="83"/>
      <c r="Y26" s="83"/>
      <c r="Z26" s="83"/>
      <c r="AA26" s="83"/>
      <c r="AB26" s="84"/>
      <c r="AC26" s="82">
        <v>10.600000381469727</v>
      </c>
      <c r="AD26" s="83"/>
      <c r="AE26" s="83"/>
      <c r="AF26" s="83"/>
      <c r="AG26" s="83"/>
      <c r="AH26" s="83"/>
      <c r="AI26" s="83"/>
      <c r="AJ26" s="84"/>
      <c r="AK26" s="82">
        <v>10.600000381469727</v>
      </c>
      <c r="AL26" s="83"/>
      <c r="AM26" s="83"/>
      <c r="AN26" s="83"/>
      <c r="AO26" s="83"/>
      <c r="AP26" s="83"/>
      <c r="AQ26" s="83"/>
      <c r="AR26" s="84"/>
    </row>
    <row r="27" spans="1:44" ht="30" customHeight="1" thickBot="1" x14ac:dyDescent="0.25">
      <c r="A27" s="85" t="s">
        <v>37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1:44" ht="15" customHeight="1" x14ac:dyDescent="0.2">
      <c r="A28" s="86" t="s">
        <v>3</v>
      </c>
      <c r="B28" s="87"/>
      <c r="C28" s="87"/>
      <c r="D28" s="87"/>
      <c r="E28" s="87" t="s">
        <v>38</v>
      </c>
      <c r="F28" s="87"/>
      <c r="G28" s="87" t="s">
        <v>39</v>
      </c>
      <c r="H28" s="87"/>
      <c r="I28" s="87" t="s">
        <v>40</v>
      </c>
      <c r="J28" s="87"/>
      <c r="K28" s="87" t="s">
        <v>41</v>
      </c>
      <c r="L28" s="90"/>
      <c r="M28" s="227" t="s">
        <v>11</v>
      </c>
      <c r="N28" s="73"/>
      <c r="O28" s="76" t="s">
        <v>12</v>
      </c>
      <c r="P28" s="77"/>
      <c r="Q28" s="73"/>
      <c r="R28" s="76" t="s">
        <v>13</v>
      </c>
      <c r="S28" s="77"/>
      <c r="T28" s="245"/>
      <c r="U28" s="227" t="s">
        <v>11</v>
      </c>
      <c r="V28" s="73"/>
      <c r="W28" s="76" t="s">
        <v>12</v>
      </c>
      <c r="X28" s="77"/>
      <c r="Y28" s="73"/>
      <c r="Z28" s="76" t="s">
        <v>13</v>
      </c>
      <c r="AA28" s="77"/>
      <c r="AB28" s="245"/>
      <c r="AC28" s="227" t="s">
        <v>11</v>
      </c>
      <c r="AD28" s="73"/>
      <c r="AE28" s="76" t="s">
        <v>12</v>
      </c>
      <c r="AF28" s="77"/>
      <c r="AG28" s="73"/>
      <c r="AH28" s="76" t="s">
        <v>13</v>
      </c>
      <c r="AI28" s="77"/>
      <c r="AJ28" s="245"/>
      <c r="AK28" s="227" t="s">
        <v>11</v>
      </c>
      <c r="AL28" s="73"/>
      <c r="AM28" s="76" t="s">
        <v>12</v>
      </c>
      <c r="AN28" s="77"/>
      <c r="AO28" s="73"/>
      <c r="AP28" s="76" t="s">
        <v>13</v>
      </c>
      <c r="AQ28" s="77"/>
      <c r="AR28" s="245"/>
    </row>
    <row r="29" spans="1:44" ht="15.75" customHeight="1" thickBot="1" x14ac:dyDescent="0.25">
      <c r="A29" s="88"/>
      <c r="B29" s="89"/>
      <c r="C29" s="89"/>
      <c r="D29" s="89"/>
      <c r="E29" s="15" t="s">
        <v>42</v>
      </c>
      <c r="F29" s="15" t="s">
        <v>43</v>
      </c>
      <c r="G29" s="15" t="s">
        <v>42</v>
      </c>
      <c r="H29" s="15" t="s">
        <v>43</v>
      </c>
      <c r="I29" s="15" t="s">
        <v>42</v>
      </c>
      <c r="J29" s="15" t="s">
        <v>43</v>
      </c>
      <c r="K29" s="15" t="s">
        <v>42</v>
      </c>
      <c r="L29" s="16" t="s">
        <v>43</v>
      </c>
      <c r="M29" s="74"/>
      <c r="N29" s="75"/>
      <c r="O29" s="78"/>
      <c r="P29" s="79"/>
      <c r="Q29" s="75"/>
      <c r="R29" s="78"/>
      <c r="S29" s="79"/>
      <c r="T29" s="81"/>
      <c r="U29" s="74"/>
      <c r="V29" s="75"/>
      <c r="W29" s="78"/>
      <c r="X29" s="79"/>
      <c r="Y29" s="75"/>
      <c r="Z29" s="78"/>
      <c r="AA29" s="79"/>
      <c r="AB29" s="81"/>
      <c r="AC29" s="74"/>
      <c r="AD29" s="75"/>
      <c r="AE29" s="78"/>
      <c r="AF29" s="79"/>
      <c r="AG29" s="75"/>
      <c r="AH29" s="78"/>
      <c r="AI29" s="79"/>
      <c r="AJ29" s="81"/>
      <c r="AK29" s="74"/>
      <c r="AL29" s="75"/>
      <c r="AM29" s="78"/>
      <c r="AN29" s="79"/>
      <c r="AO29" s="75"/>
      <c r="AP29" s="78"/>
      <c r="AQ29" s="79"/>
      <c r="AR29" s="81"/>
    </row>
    <row r="30" spans="1:44" x14ac:dyDescent="0.2">
      <c r="A30" s="246" t="s">
        <v>92</v>
      </c>
      <c r="B30" s="58"/>
      <c r="C30" s="58"/>
      <c r="D30" s="58"/>
      <c r="E30" s="21"/>
      <c r="F30" s="21"/>
      <c r="G30" s="21"/>
      <c r="H30" s="21"/>
      <c r="I30" s="21"/>
      <c r="J30" s="21"/>
      <c r="K30" s="21"/>
      <c r="L30" s="59"/>
      <c r="M30" s="60"/>
      <c r="N30" s="61"/>
      <c r="O30" s="62"/>
      <c r="P30" s="62"/>
      <c r="Q30" s="62"/>
      <c r="R30" s="62"/>
      <c r="S30" s="62"/>
      <c r="T30" s="63"/>
      <c r="U30" s="60"/>
      <c r="V30" s="61"/>
      <c r="W30" s="62"/>
      <c r="X30" s="62"/>
      <c r="Y30" s="62"/>
      <c r="Z30" s="62"/>
      <c r="AA30" s="62"/>
      <c r="AB30" s="63"/>
      <c r="AC30" s="60"/>
      <c r="AD30" s="61"/>
      <c r="AE30" s="62"/>
      <c r="AF30" s="62"/>
      <c r="AG30" s="62"/>
      <c r="AH30" s="62"/>
      <c r="AI30" s="62"/>
      <c r="AJ30" s="63"/>
      <c r="AK30" s="60"/>
      <c r="AL30" s="61"/>
      <c r="AM30" s="62"/>
      <c r="AN30" s="62"/>
      <c r="AO30" s="62"/>
      <c r="AP30" s="62"/>
      <c r="AQ30" s="62"/>
      <c r="AR30" s="63"/>
    </row>
    <row r="31" spans="1:44" x14ac:dyDescent="0.2">
      <c r="A31" s="48" t="s">
        <v>93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48">
        <f>M7</f>
        <v>949.79824408224715</v>
      </c>
      <c r="N31" s="54"/>
      <c r="O31" s="50">
        <f>O7</f>
        <v>17.600000381469727</v>
      </c>
      <c r="P31" s="50"/>
      <c r="Q31" s="50"/>
      <c r="R31" s="50">
        <f>Q7</f>
        <v>0.30000001192092896</v>
      </c>
      <c r="S31" s="50"/>
      <c r="T31" s="52"/>
      <c r="U31" s="248">
        <f>U7</f>
        <v>899.76128510420438</v>
      </c>
      <c r="V31" s="54"/>
      <c r="W31" s="50">
        <f>W7</f>
        <v>16.5</v>
      </c>
      <c r="X31" s="50"/>
      <c r="Y31" s="50"/>
      <c r="Z31" s="50">
        <f>Y7</f>
        <v>0.80000001192092896</v>
      </c>
      <c r="AA31" s="50"/>
      <c r="AB31" s="52"/>
      <c r="AC31" s="248">
        <f>AC7</f>
        <v>953.18814180039146</v>
      </c>
      <c r="AD31" s="54"/>
      <c r="AE31" s="50">
        <f>AE7</f>
        <v>17.5</v>
      </c>
      <c r="AF31" s="50"/>
      <c r="AG31" s="50"/>
      <c r="AH31" s="50">
        <f>AG7</f>
        <v>0.10000000149011612</v>
      </c>
      <c r="AI31" s="50"/>
      <c r="AJ31" s="52"/>
      <c r="AK31" s="248">
        <f>AK7</f>
        <v>942.27913745719468</v>
      </c>
      <c r="AL31" s="54"/>
      <c r="AM31" s="50">
        <f>AM7</f>
        <v>17.299999237060547</v>
      </c>
      <c r="AN31" s="50"/>
      <c r="AO31" s="50"/>
      <c r="AP31" s="50">
        <f>AO7</f>
        <v>0</v>
      </c>
      <c r="AQ31" s="50"/>
      <c r="AR31" s="52"/>
    </row>
    <row r="32" spans="1:44" x14ac:dyDescent="0.2">
      <c r="A32" s="48" t="s">
        <v>94</v>
      </c>
      <c r="B32" s="49"/>
      <c r="C32" s="49"/>
      <c r="D32" s="49"/>
      <c r="E32" s="17">
        <v>48</v>
      </c>
      <c r="F32" s="17">
        <v>0.3</v>
      </c>
      <c r="G32" s="17">
        <v>48.9</v>
      </c>
      <c r="H32" s="17">
        <v>30</v>
      </c>
      <c r="I32" s="17"/>
      <c r="J32" s="17"/>
      <c r="K32" s="17"/>
      <c r="L32" s="247"/>
      <c r="M32" s="224">
        <f>IF(OR(M23=0,S7=0),0,ABS(1000*O32/(SQRT(3)*M23*S7)))</f>
        <v>901.76860483242399</v>
      </c>
      <c r="N32" s="220"/>
      <c r="O32" s="221">
        <v>-16.709999084472656</v>
      </c>
      <c r="P32" s="221"/>
      <c r="Q32" s="221"/>
      <c r="R32" s="39">
        <f>-ABS(O32)*TAN(ACOS(S7))</f>
        <v>-0.28482953499356722</v>
      </c>
      <c r="S32" s="39"/>
      <c r="T32" s="40"/>
      <c r="U32" s="224">
        <f>IF(OR(U23=0,AA7=0),0,ABS(1000*W32/(SQRT(3)*U23*AA7)))</f>
        <v>962.36289726027746</v>
      </c>
      <c r="V32" s="220"/>
      <c r="W32" s="221">
        <v>-17.648000717163086</v>
      </c>
      <c r="X32" s="221"/>
      <c r="Y32" s="221"/>
      <c r="Z32" s="39">
        <f>-ABS(W32)*TAN(ACOS(AA7))</f>
        <v>-0.85566065358249954</v>
      </c>
      <c r="AA32" s="39"/>
      <c r="AB32" s="40"/>
      <c r="AC32" s="224">
        <f>IF(OR(AC23=0,AI7=0),0,ABS(1000*AE32/(SQRT(3)*AC23*AI7)))</f>
        <v>925.30062753950665</v>
      </c>
      <c r="AD32" s="220"/>
      <c r="AE32" s="221">
        <v>-16.988000869750977</v>
      </c>
      <c r="AF32" s="221"/>
      <c r="AG32" s="221"/>
      <c r="AH32" s="39">
        <f>-ABS(AE32)*TAN(ACOS(AI7))</f>
        <v>-9.707429213068032E-2</v>
      </c>
      <c r="AI32" s="39"/>
      <c r="AJ32" s="40"/>
      <c r="AK32" s="224">
        <f>IF(OR(AK23=0,AQ7=0),0,ABS(1000*AM32/(SQRT(3)*AK23*AQ7)))</f>
        <v>932.80189029791268</v>
      </c>
      <c r="AL32" s="220"/>
      <c r="AM32" s="221">
        <v>-17.125999450683594</v>
      </c>
      <c r="AN32" s="221"/>
      <c r="AO32" s="221"/>
      <c r="AP32" s="39">
        <f>-ABS(AM32)*TAN(ACOS(AQ7))</f>
        <v>0</v>
      </c>
      <c r="AQ32" s="39"/>
      <c r="AR32" s="40"/>
    </row>
    <row r="33" spans="1:44" ht="13.5" thickBot="1" x14ac:dyDescent="0.25">
      <c r="A33" s="68" t="s">
        <v>95</v>
      </c>
      <c r="B33" s="69"/>
      <c r="C33" s="69"/>
      <c r="D33" s="69"/>
      <c r="E33" s="70"/>
      <c r="F33" s="70"/>
      <c r="G33" s="70"/>
      <c r="H33" s="70"/>
      <c r="I33" s="70"/>
      <c r="J33" s="70"/>
      <c r="K33" s="70"/>
      <c r="L33" s="249"/>
      <c r="M33" s="231"/>
      <c r="N33" s="67"/>
      <c r="O33" s="55">
        <f>SUM(O31:Q32)</f>
        <v>0.89000129699707031</v>
      </c>
      <c r="P33" s="55"/>
      <c r="Q33" s="55"/>
      <c r="R33" s="55">
        <f>SUM(R31:T32)</f>
        <v>1.5170476927361731E-2</v>
      </c>
      <c r="S33" s="55"/>
      <c r="T33" s="56"/>
      <c r="U33" s="231"/>
      <c r="V33" s="67"/>
      <c r="W33" s="55">
        <f>SUM(W31:Y32)</f>
        <v>-1.1480007171630859</v>
      </c>
      <c r="X33" s="55"/>
      <c r="Y33" s="55"/>
      <c r="Z33" s="55">
        <f>SUM(Z31:AB32)</f>
        <v>-5.5660641661570587E-2</v>
      </c>
      <c r="AA33" s="55"/>
      <c r="AB33" s="56"/>
      <c r="AC33" s="231"/>
      <c r="AD33" s="67"/>
      <c r="AE33" s="55">
        <f>SUM(AE31:AG32)</f>
        <v>0.51199913024902344</v>
      </c>
      <c r="AF33" s="55"/>
      <c r="AG33" s="55"/>
      <c r="AH33" s="55">
        <f>SUM(AH31:AJ32)</f>
        <v>2.9257093594357991E-3</v>
      </c>
      <c r="AI33" s="55"/>
      <c r="AJ33" s="56"/>
      <c r="AK33" s="231"/>
      <c r="AL33" s="67"/>
      <c r="AM33" s="55">
        <f>SUM(AM31:AO32)</f>
        <v>0.17399978637695313</v>
      </c>
      <c r="AN33" s="55"/>
      <c r="AO33" s="55"/>
      <c r="AP33" s="55">
        <f>SUM(AP31:AR32)</f>
        <v>0</v>
      </c>
      <c r="AQ33" s="55"/>
      <c r="AR33" s="56"/>
    </row>
    <row r="34" spans="1:44" x14ac:dyDescent="0.2">
      <c r="A34" s="246" t="s">
        <v>96</v>
      </c>
      <c r="B34" s="58"/>
      <c r="C34" s="58"/>
      <c r="D34" s="58"/>
      <c r="E34" s="21"/>
      <c r="F34" s="21"/>
      <c r="G34" s="21"/>
      <c r="H34" s="21"/>
      <c r="I34" s="21"/>
      <c r="J34" s="21"/>
      <c r="K34" s="21"/>
      <c r="L34" s="59"/>
      <c r="M34" s="60"/>
      <c r="N34" s="61"/>
      <c r="O34" s="62"/>
      <c r="P34" s="62"/>
      <c r="Q34" s="62"/>
      <c r="R34" s="62"/>
      <c r="S34" s="62"/>
      <c r="T34" s="63"/>
      <c r="U34" s="60"/>
      <c r="V34" s="61"/>
      <c r="W34" s="62"/>
      <c r="X34" s="62"/>
      <c r="Y34" s="62"/>
      <c r="Z34" s="62"/>
      <c r="AA34" s="62"/>
      <c r="AB34" s="63"/>
      <c r="AC34" s="60"/>
      <c r="AD34" s="61"/>
      <c r="AE34" s="62"/>
      <c r="AF34" s="62"/>
      <c r="AG34" s="62"/>
      <c r="AH34" s="62"/>
      <c r="AI34" s="62"/>
      <c r="AJ34" s="63"/>
      <c r="AK34" s="60"/>
      <c r="AL34" s="61"/>
      <c r="AM34" s="62"/>
      <c r="AN34" s="62"/>
      <c r="AO34" s="62"/>
      <c r="AP34" s="62"/>
      <c r="AQ34" s="62"/>
      <c r="AR34" s="63"/>
    </row>
    <row r="35" spans="1:44" x14ac:dyDescent="0.2">
      <c r="A35" s="48" t="s">
        <v>97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48">
        <f>M11</f>
        <v>922.68130835249951</v>
      </c>
      <c r="N35" s="54"/>
      <c r="O35" s="50">
        <f>O11</f>
        <v>17.100000381469727</v>
      </c>
      <c r="P35" s="50"/>
      <c r="Q35" s="50"/>
      <c r="R35" s="50">
        <f>Q11</f>
        <v>0</v>
      </c>
      <c r="S35" s="50"/>
      <c r="T35" s="52"/>
      <c r="U35" s="248">
        <f>U11</f>
        <v>909.74577337063761</v>
      </c>
      <c r="V35" s="54"/>
      <c r="W35" s="50">
        <f>W11</f>
        <v>16.700000762939453</v>
      </c>
      <c r="X35" s="50"/>
      <c r="Y35" s="50"/>
      <c r="Z35" s="50">
        <f>Y11</f>
        <v>0.30000001192092896</v>
      </c>
      <c r="AA35" s="50"/>
      <c r="AB35" s="52"/>
      <c r="AC35" s="248">
        <f>AC11</f>
        <v>996.88006830033567</v>
      </c>
      <c r="AD35" s="54"/>
      <c r="AE35" s="50">
        <f>AE11</f>
        <v>18.299999237060547</v>
      </c>
      <c r="AF35" s="50"/>
      <c r="AG35" s="50"/>
      <c r="AH35" s="50">
        <f>AG11</f>
        <v>0.30000001192092896</v>
      </c>
      <c r="AI35" s="50"/>
      <c r="AJ35" s="52"/>
      <c r="AK35" s="248">
        <f>AK11</f>
        <v>958.68119348575465</v>
      </c>
      <c r="AL35" s="54"/>
      <c r="AM35" s="50">
        <f>AM11</f>
        <v>17.600000381469727</v>
      </c>
      <c r="AN35" s="50"/>
      <c r="AO35" s="50"/>
      <c r="AP35" s="50">
        <f>AO11</f>
        <v>0.20000000298023224</v>
      </c>
      <c r="AQ35" s="50"/>
      <c r="AR35" s="52"/>
    </row>
    <row r="36" spans="1:44" x14ac:dyDescent="0.2">
      <c r="A36" s="48" t="s">
        <v>98</v>
      </c>
      <c r="B36" s="49"/>
      <c r="C36" s="49"/>
      <c r="D36" s="49"/>
      <c r="E36" s="17">
        <v>47.6</v>
      </c>
      <c r="F36" s="17">
        <v>0.3</v>
      </c>
      <c r="G36" s="17">
        <v>48.8</v>
      </c>
      <c r="H36" s="17">
        <v>35</v>
      </c>
      <c r="I36" s="17"/>
      <c r="J36" s="17"/>
      <c r="K36" s="17"/>
      <c r="L36" s="247"/>
      <c r="M36" s="224">
        <f>IF(OR(M24=0,S11=0),0,ABS(1000*O36/(SQRT(3)*M24*S11)))</f>
        <v>878.97538143273016</v>
      </c>
      <c r="N36" s="220"/>
      <c r="O36" s="221">
        <v>-16.290000915527344</v>
      </c>
      <c r="P36" s="221"/>
      <c r="Q36" s="221"/>
      <c r="R36" s="39">
        <f>-ABS(O36)*TAN(ACOS(S11))</f>
        <v>0</v>
      </c>
      <c r="S36" s="39"/>
      <c r="T36" s="40"/>
      <c r="U36" s="224">
        <f>IF(OR(U24=0,AA11=0),0,ABS(1000*W36/(SQRT(3)*U24*AA11)))</f>
        <v>898.63268596829141</v>
      </c>
      <c r="V36" s="220"/>
      <c r="W36" s="221">
        <v>-16.496000289916992</v>
      </c>
      <c r="X36" s="221"/>
      <c r="Y36" s="221"/>
      <c r="Z36" s="39">
        <f>-ABS(W36)*TAN(ACOS(AA11))</f>
        <v>-0.29633533278659896</v>
      </c>
      <c r="AA36" s="39"/>
      <c r="AB36" s="40"/>
      <c r="AC36" s="224">
        <f>IF(OR(AC24=0,AI11=0),0,ABS(1000*AE36/(SQRT(3)*AC24*AI11)))</f>
        <v>945.45639804406505</v>
      </c>
      <c r="AD36" s="220"/>
      <c r="AE36" s="221">
        <v>-17.356000900268555</v>
      </c>
      <c r="AF36" s="221"/>
      <c r="AG36" s="221"/>
      <c r="AH36" s="39">
        <f>-ABS(AE36)*TAN(ACOS(AI11))</f>
        <v>-0.28452462809048606</v>
      </c>
      <c r="AI36" s="39"/>
      <c r="AJ36" s="40"/>
      <c r="AK36" s="224">
        <f>IF(OR(AK24=0,AQ11=0),0,ABS(1000*AM36/(SQRT(3)*AK24*AQ11)))</f>
        <v>957.10148104814562</v>
      </c>
      <c r="AL36" s="220"/>
      <c r="AM36" s="221">
        <v>-17.570999145507812</v>
      </c>
      <c r="AN36" s="221"/>
      <c r="AO36" s="221"/>
      <c r="AP36" s="39">
        <f>-ABS(AM36)*TAN(ACOS(AQ11))</f>
        <v>-0.19967044348290944</v>
      </c>
      <c r="AQ36" s="39"/>
      <c r="AR36" s="40"/>
    </row>
    <row r="37" spans="1:44" ht="13.5" thickBot="1" x14ac:dyDescent="0.25">
      <c r="A37" s="68" t="s">
        <v>99</v>
      </c>
      <c r="B37" s="69"/>
      <c r="C37" s="69"/>
      <c r="D37" s="69"/>
      <c r="E37" s="70"/>
      <c r="F37" s="70"/>
      <c r="G37" s="70"/>
      <c r="H37" s="70"/>
      <c r="I37" s="70"/>
      <c r="J37" s="70"/>
      <c r="K37" s="70"/>
      <c r="L37" s="249"/>
      <c r="M37" s="231"/>
      <c r="N37" s="67"/>
      <c r="O37" s="55">
        <f>SUM(O35:Q36)</f>
        <v>0.80999946594238281</v>
      </c>
      <c r="P37" s="55"/>
      <c r="Q37" s="55"/>
      <c r="R37" s="55">
        <f>SUM(R35:T36)</f>
        <v>0</v>
      </c>
      <c r="S37" s="55"/>
      <c r="T37" s="56"/>
      <c r="U37" s="231"/>
      <c r="V37" s="67"/>
      <c r="W37" s="55">
        <f>SUM(W35:Y36)</f>
        <v>0.20400047302246094</v>
      </c>
      <c r="X37" s="55"/>
      <c r="Y37" s="55"/>
      <c r="Z37" s="55">
        <f>SUM(Z35:AB36)</f>
        <v>3.6646791343299956E-3</v>
      </c>
      <c r="AA37" s="55"/>
      <c r="AB37" s="56"/>
      <c r="AC37" s="231"/>
      <c r="AD37" s="67"/>
      <c r="AE37" s="55">
        <f>SUM(AE35:AG36)</f>
        <v>0.94399833679199219</v>
      </c>
      <c r="AF37" s="55"/>
      <c r="AG37" s="55"/>
      <c r="AH37" s="55">
        <f>SUM(AH35:AJ36)</f>
        <v>1.547538383044289E-2</v>
      </c>
      <c r="AI37" s="55"/>
      <c r="AJ37" s="56"/>
      <c r="AK37" s="231"/>
      <c r="AL37" s="67"/>
      <c r="AM37" s="55">
        <f>SUM(AM35:AO36)</f>
        <v>2.9001235961914063E-2</v>
      </c>
      <c r="AN37" s="55"/>
      <c r="AO37" s="55"/>
      <c r="AP37" s="55">
        <f>SUM(AP35:AR36)</f>
        <v>3.295594973228011E-4</v>
      </c>
      <c r="AQ37" s="55"/>
      <c r="AR37" s="56"/>
    </row>
    <row r="38" spans="1:44" x14ac:dyDescent="0.2">
      <c r="A38" s="246" t="s">
        <v>100</v>
      </c>
      <c r="B38" s="58"/>
      <c r="C38" s="58"/>
      <c r="D38" s="58"/>
      <c r="E38" s="21"/>
      <c r="F38" s="21"/>
      <c r="G38" s="21"/>
      <c r="H38" s="21"/>
      <c r="I38" s="21"/>
      <c r="J38" s="21"/>
      <c r="K38" s="21"/>
      <c r="L38" s="59"/>
      <c r="M38" s="60"/>
      <c r="N38" s="61"/>
      <c r="O38" s="62"/>
      <c r="P38" s="62"/>
      <c r="Q38" s="62"/>
      <c r="R38" s="62"/>
      <c r="S38" s="62"/>
      <c r="T38" s="63"/>
      <c r="U38" s="60"/>
      <c r="V38" s="61"/>
      <c r="W38" s="62"/>
      <c r="X38" s="62"/>
      <c r="Y38" s="62"/>
      <c r="Z38" s="62"/>
      <c r="AA38" s="62"/>
      <c r="AB38" s="63"/>
      <c r="AC38" s="60"/>
      <c r="AD38" s="61"/>
      <c r="AE38" s="62"/>
      <c r="AF38" s="62"/>
      <c r="AG38" s="62"/>
      <c r="AH38" s="62"/>
      <c r="AI38" s="62"/>
      <c r="AJ38" s="63"/>
      <c r="AK38" s="60"/>
      <c r="AL38" s="61"/>
      <c r="AM38" s="62"/>
      <c r="AN38" s="62"/>
      <c r="AO38" s="62"/>
      <c r="AP38" s="62"/>
      <c r="AQ38" s="62"/>
      <c r="AR38" s="63"/>
    </row>
    <row r="39" spans="1:44" x14ac:dyDescent="0.2">
      <c r="A39" s="48" t="s">
        <v>101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48">
        <f>M8</f>
        <v>255.88825120812791</v>
      </c>
      <c r="N39" s="54"/>
      <c r="O39" s="50">
        <f>O8</f>
        <v>4.3000001907348633</v>
      </c>
      <c r="P39" s="50"/>
      <c r="Q39" s="50"/>
      <c r="R39" s="50">
        <f>Q8</f>
        <v>2</v>
      </c>
      <c r="S39" s="50"/>
      <c r="T39" s="52"/>
      <c r="U39" s="248">
        <f>U8</f>
        <v>263.25093282047857</v>
      </c>
      <c r="V39" s="54"/>
      <c r="W39" s="50">
        <f>W8</f>
        <v>4.4000000953674316</v>
      </c>
      <c r="X39" s="50"/>
      <c r="Y39" s="50"/>
      <c r="Z39" s="50">
        <f>Y8</f>
        <v>2</v>
      </c>
      <c r="AA39" s="50"/>
      <c r="AB39" s="52"/>
      <c r="AC39" s="248">
        <f>AC8</f>
        <v>268.21889143596945</v>
      </c>
      <c r="AD39" s="54"/>
      <c r="AE39" s="50">
        <f>AE8</f>
        <v>4.5</v>
      </c>
      <c r="AF39" s="50"/>
      <c r="AG39" s="50"/>
      <c r="AH39" s="50">
        <f>AG8</f>
        <v>2</v>
      </c>
      <c r="AI39" s="50"/>
      <c r="AJ39" s="52"/>
      <c r="AK39" s="248">
        <f>AK8</f>
        <v>288.26376418325316</v>
      </c>
      <c r="AL39" s="54"/>
      <c r="AM39" s="50">
        <f>AM8</f>
        <v>4.9000000953674316</v>
      </c>
      <c r="AN39" s="50"/>
      <c r="AO39" s="50"/>
      <c r="AP39" s="50">
        <f>AO8</f>
        <v>2</v>
      </c>
      <c r="AQ39" s="50"/>
      <c r="AR39" s="52"/>
    </row>
    <row r="40" spans="1:44" x14ac:dyDescent="0.2">
      <c r="A40" s="48" t="s">
        <v>102</v>
      </c>
      <c r="B40" s="49"/>
      <c r="C40" s="49"/>
      <c r="D40" s="49"/>
      <c r="E40" s="17">
        <v>47.3</v>
      </c>
      <c r="F40" s="17">
        <v>0.3</v>
      </c>
      <c r="G40" s="17">
        <v>48.7</v>
      </c>
      <c r="H40" s="17">
        <v>50</v>
      </c>
      <c r="I40" s="17"/>
      <c r="J40" s="17"/>
      <c r="K40" s="17"/>
      <c r="L40" s="247"/>
      <c r="M40" s="224">
        <f>IF(OR(M25=0,S8=0),0,ABS(1000*O40/(SQRT(3)*M25*S8)))</f>
        <v>0</v>
      </c>
      <c r="N40" s="220"/>
      <c r="O40" s="221">
        <v>0</v>
      </c>
      <c r="P40" s="221"/>
      <c r="Q40" s="221"/>
      <c r="R40" s="39">
        <f>-ABS(O40)*TAN(ACOS(S8))</f>
        <v>0</v>
      </c>
      <c r="S40" s="39"/>
      <c r="T40" s="40"/>
      <c r="U40" s="224">
        <f>IF(OR(U25=0,AA8=0),0,ABS(1000*W40/(SQRT(3)*U25*AA8)))</f>
        <v>0</v>
      </c>
      <c r="V40" s="220"/>
      <c r="W40" s="221">
        <v>0</v>
      </c>
      <c r="X40" s="221"/>
      <c r="Y40" s="221"/>
      <c r="Z40" s="39">
        <f>-ABS(W40)*TAN(ACOS(AA8))</f>
        <v>0</v>
      </c>
      <c r="AA40" s="39"/>
      <c r="AB40" s="40"/>
      <c r="AC40" s="224">
        <f>IF(OR(AC25=0,AI8=0),0,ABS(1000*AE40/(SQRT(3)*AC25*AI8)))</f>
        <v>0</v>
      </c>
      <c r="AD40" s="220"/>
      <c r="AE40" s="221">
        <v>0</v>
      </c>
      <c r="AF40" s="221"/>
      <c r="AG40" s="221"/>
      <c r="AH40" s="39">
        <f>-ABS(AE40)*TAN(ACOS(AI8))</f>
        <v>0</v>
      </c>
      <c r="AI40" s="39"/>
      <c r="AJ40" s="40"/>
      <c r="AK40" s="224">
        <f>IF(OR(AK25=0,AQ8=0),0,ABS(1000*AM40/(SQRT(3)*AK25*AQ8)))</f>
        <v>0</v>
      </c>
      <c r="AL40" s="220"/>
      <c r="AM40" s="221">
        <v>0</v>
      </c>
      <c r="AN40" s="221"/>
      <c r="AO40" s="221"/>
      <c r="AP40" s="39">
        <f>-ABS(AM40)*TAN(ACOS(AQ8))</f>
        <v>0</v>
      </c>
      <c r="AQ40" s="39"/>
      <c r="AR40" s="40"/>
    </row>
    <row r="41" spans="1:44" x14ac:dyDescent="0.2">
      <c r="A41" s="48" t="s">
        <v>103</v>
      </c>
      <c r="B41" s="49"/>
      <c r="C41" s="49"/>
      <c r="D41" s="49"/>
      <c r="E41" s="17">
        <v>47.3</v>
      </c>
      <c r="F41" s="17">
        <v>0.3</v>
      </c>
      <c r="G41" s="17">
        <v>48.7</v>
      </c>
      <c r="H41" s="17">
        <v>50</v>
      </c>
      <c r="I41" s="17"/>
      <c r="J41" s="17"/>
      <c r="K41" s="17"/>
      <c r="L41" s="247"/>
      <c r="M41" s="224">
        <f>IF(OR(M25=0,S8=0),0,ABS(1000*O41/(SQRT(3)*M25*S8)))</f>
        <v>0</v>
      </c>
      <c r="N41" s="220"/>
      <c r="O41" s="221">
        <v>0</v>
      </c>
      <c r="P41" s="221"/>
      <c r="Q41" s="221"/>
      <c r="R41" s="39">
        <f>-ABS(O41)*TAN(ACOS(S8))</f>
        <v>0</v>
      </c>
      <c r="S41" s="39"/>
      <c r="T41" s="40"/>
      <c r="U41" s="224">
        <f>IF(OR(U25=0,AA8=0),0,ABS(1000*W41/(SQRT(3)*U25*AA8)))</f>
        <v>0</v>
      </c>
      <c r="V41" s="220"/>
      <c r="W41" s="221">
        <v>0</v>
      </c>
      <c r="X41" s="221"/>
      <c r="Y41" s="221"/>
      <c r="Z41" s="39">
        <f>-ABS(W41)*TAN(ACOS(AA8))</f>
        <v>0</v>
      </c>
      <c r="AA41" s="39"/>
      <c r="AB41" s="40"/>
      <c r="AC41" s="224">
        <f>IF(OR(AC25=0,AI8=0),0,ABS(1000*AE41/(SQRT(3)*AC25*AI8)))</f>
        <v>0</v>
      </c>
      <c r="AD41" s="220"/>
      <c r="AE41" s="221">
        <v>0</v>
      </c>
      <c r="AF41" s="221"/>
      <c r="AG41" s="221"/>
      <c r="AH41" s="39">
        <f>-ABS(AE41)*TAN(ACOS(AI8))</f>
        <v>0</v>
      </c>
      <c r="AI41" s="39"/>
      <c r="AJ41" s="40"/>
      <c r="AK41" s="224">
        <f>IF(OR(AK25=0,AQ8=0),0,ABS(1000*AM41/(SQRT(3)*AK25*AQ8)))</f>
        <v>0</v>
      </c>
      <c r="AL41" s="220"/>
      <c r="AM41" s="221">
        <v>0</v>
      </c>
      <c r="AN41" s="221"/>
      <c r="AO41" s="221"/>
      <c r="AP41" s="39">
        <f>-ABS(AM41)*TAN(ACOS(AQ8))</f>
        <v>0</v>
      </c>
      <c r="AQ41" s="39"/>
      <c r="AR41" s="40"/>
    </row>
    <row r="42" spans="1:44" x14ac:dyDescent="0.2">
      <c r="A42" s="48" t="s">
        <v>104</v>
      </c>
      <c r="B42" s="49"/>
      <c r="C42" s="49"/>
      <c r="D42" s="49"/>
      <c r="E42" s="17">
        <v>48</v>
      </c>
      <c r="F42" s="17">
        <v>0.3</v>
      </c>
      <c r="G42" s="17">
        <v>48.9</v>
      </c>
      <c r="H42" s="17">
        <v>30</v>
      </c>
      <c r="I42" s="17"/>
      <c r="J42" s="17"/>
      <c r="K42" s="17"/>
      <c r="L42" s="247"/>
      <c r="M42" s="224">
        <f>IF(OR(M25=0,S8=0),0,ABS(1000*O42/(SQRT(3)*M25*S8)))</f>
        <v>181.26408827504946</v>
      </c>
      <c r="N42" s="220"/>
      <c r="O42" s="221">
        <v>-3.0460000038146973</v>
      </c>
      <c r="P42" s="221"/>
      <c r="Q42" s="221"/>
      <c r="R42" s="39">
        <f>-ABS(O42)*TAN(ACOS(S8))</f>
        <v>-1.4167441249783481</v>
      </c>
      <c r="S42" s="39"/>
      <c r="T42" s="40"/>
      <c r="U42" s="224">
        <f>IF(OR(U25=0,AA8=0),0,ABS(1000*W42/(SQRT(3)*U25*AA8)))</f>
        <v>186.30986559678706</v>
      </c>
      <c r="V42" s="220"/>
      <c r="W42" s="221">
        <v>-3.1140000820159912</v>
      </c>
      <c r="X42" s="221"/>
      <c r="Y42" s="221"/>
      <c r="Z42" s="39">
        <f>-ABS(W42)*TAN(ACOS(AA8))</f>
        <v>-1.4154545520553901</v>
      </c>
      <c r="AA42" s="39"/>
      <c r="AB42" s="40"/>
      <c r="AC42" s="224">
        <f>IF(OR(AC25=0,AI8=0),0,ABS(1000*AE42/(SQRT(3)*AC25*AI8)))</f>
        <v>190.1969952176629</v>
      </c>
      <c r="AD42" s="220"/>
      <c r="AE42" s="221">
        <v>-3.1909999847412109</v>
      </c>
      <c r="AF42" s="221"/>
      <c r="AG42" s="221"/>
      <c r="AH42" s="39">
        <f>-ABS(AE42)*TAN(ACOS(AI8))</f>
        <v>-1.4182222154405375</v>
      </c>
      <c r="AI42" s="39"/>
      <c r="AJ42" s="40"/>
      <c r="AK42" s="224">
        <f>IF(OR(AK25=0,AQ8=0),0,ABS(1000*AM42/(SQRT(3)*AK25*AQ8)))</f>
        <v>189.07749310293966</v>
      </c>
      <c r="AL42" s="220"/>
      <c r="AM42" s="221">
        <v>-3.2139999866485596</v>
      </c>
      <c r="AN42" s="221"/>
      <c r="AO42" s="221"/>
      <c r="AP42" s="39">
        <f>-ABS(AM42)*TAN(ACOS(AQ8))</f>
        <v>-1.3118367037123722</v>
      </c>
      <c r="AQ42" s="39"/>
      <c r="AR42" s="40"/>
    </row>
    <row r="43" spans="1:44" x14ac:dyDescent="0.2">
      <c r="A43" s="48" t="s">
        <v>105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24">
        <f>IF(OR(M25=0,S8=0),0,ABS(1000*O43/(SQRT(3)*M25*S8)))</f>
        <v>51.891753438877174</v>
      </c>
      <c r="N43" s="220"/>
      <c r="O43" s="221">
        <v>-0.87199997901916504</v>
      </c>
      <c r="P43" s="221"/>
      <c r="Q43" s="221"/>
      <c r="R43" s="39">
        <f>-ABS(O43)*TAN(ACOS(S8))</f>
        <v>-0.40558136759995889</v>
      </c>
      <c r="S43" s="39"/>
      <c r="T43" s="40"/>
      <c r="U43" s="224">
        <f>IF(OR(U25=0,AA8=0),0,ABS(1000*W43/(SQRT(3)*U25*AA8)))</f>
        <v>51.513420141434757</v>
      </c>
      <c r="V43" s="220"/>
      <c r="W43" s="221">
        <v>-0.86100000143051147</v>
      </c>
      <c r="X43" s="221"/>
      <c r="Y43" s="221"/>
      <c r="Z43" s="39">
        <f>-ABS(W43)*TAN(ACOS(AA8))</f>
        <v>-0.39136362853129059</v>
      </c>
      <c r="AA43" s="39"/>
      <c r="AB43" s="40"/>
      <c r="AC43" s="224">
        <f>IF(OR(AC25=0,AI8=0),0,ABS(1000*AE43/(SQRT(3)*AC25*AI8)))</f>
        <v>51.498028491516465</v>
      </c>
      <c r="AD43" s="220"/>
      <c r="AE43" s="221">
        <v>-0.86400002241134644</v>
      </c>
      <c r="AF43" s="221"/>
      <c r="AG43" s="221"/>
      <c r="AH43" s="39">
        <f>-ABS(AE43)*TAN(ACOS(AI8))</f>
        <v>-0.38400000996059824</v>
      </c>
      <c r="AI43" s="39"/>
      <c r="AJ43" s="40"/>
      <c r="AK43" s="224">
        <f>IF(OR(AK25=0,AQ8=0),0,ABS(1000*AM43/(SQRT(3)*AK25*AQ8)))</f>
        <v>50.887378349920994</v>
      </c>
      <c r="AL43" s="220"/>
      <c r="AM43" s="221">
        <v>-0.86500000953674316</v>
      </c>
      <c r="AN43" s="221"/>
      <c r="AO43" s="221"/>
      <c r="AP43" s="39">
        <f>-ABS(AM43)*TAN(ACOS(AQ8))</f>
        <v>-0.35306122151080505</v>
      </c>
      <c r="AQ43" s="39"/>
      <c r="AR43" s="40"/>
    </row>
    <row r="44" spans="1:44" x14ac:dyDescent="0.2">
      <c r="A44" s="48" t="s">
        <v>106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24">
        <f>IF(OR(M25=0,S8=0),0,ABS(1000*O44/(SQRT(3)*M25*S8)))</f>
        <v>0</v>
      </c>
      <c r="N44" s="220"/>
      <c r="O44" s="221">
        <v>0</v>
      </c>
      <c r="P44" s="221"/>
      <c r="Q44" s="221"/>
      <c r="R44" s="39">
        <f>-ABS(O44)*TAN(ACOS(S8))</f>
        <v>0</v>
      </c>
      <c r="S44" s="39"/>
      <c r="T44" s="40"/>
      <c r="U44" s="224">
        <f>IF(OR(U25=0,AA8=0),0,ABS(1000*W44/(SQRT(3)*U25*AA8)))</f>
        <v>0</v>
      </c>
      <c r="V44" s="220"/>
      <c r="W44" s="221">
        <v>0</v>
      </c>
      <c r="X44" s="221"/>
      <c r="Y44" s="221"/>
      <c r="Z44" s="39">
        <f>-ABS(W44)*TAN(ACOS(AA8))</f>
        <v>0</v>
      </c>
      <c r="AA44" s="39"/>
      <c r="AB44" s="40"/>
      <c r="AC44" s="224">
        <f>IF(OR(AC25=0,AI8=0),0,ABS(1000*AE44/(SQRT(3)*AC25*AI8)))</f>
        <v>0</v>
      </c>
      <c r="AD44" s="220"/>
      <c r="AE44" s="221">
        <v>0</v>
      </c>
      <c r="AF44" s="221"/>
      <c r="AG44" s="221"/>
      <c r="AH44" s="39">
        <f>-ABS(AE44)*TAN(ACOS(AI8))</f>
        <v>0</v>
      </c>
      <c r="AI44" s="39"/>
      <c r="AJ44" s="40"/>
      <c r="AK44" s="224">
        <f>IF(OR(AK25=0,AQ8=0),0,ABS(1000*AM44/(SQRT(3)*AK25*AQ8)))</f>
        <v>0</v>
      </c>
      <c r="AL44" s="220"/>
      <c r="AM44" s="221">
        <v>0</v>
      </c>
      <c r="AN44" s="221"/>
      <c r="AO44" s="221"/>
      <c r="AP44" s="39">
        <f>-ABS(AM44)*TAN(ACOS(AQ8))</f>
        <v>0</v>
      </c>
      <c r="AQ44" s="39"/>
      <c r="AR44" s="40"/>
    </row>
    <row r="45" spans="1:44" ht="13.5" thickBot="1" x14ac:dyDescent="0.25">
      <c r="A45" s="68" t="s">
        <v>107</v>
      </c>
      <c r="B45" s="69"/>
      <c r="C45" s="69"/>
      <c r="D45" s="69"/>
      <c r="E45" s="70"/>
      <c r="F45" s="70"/>
      <c r="G45" s="70"/>
      <c r="H45" s="70"/>
      <c r="I45" s="70"/>
      <c r="J45" s="70"/>
      <c r="K45" s="70"/>
      <c r="L45" s="249"/>
      <c r="M45" s="231"/>
      <c r="N45" s="67"/>
      <c r="O45" s="55">
        <f>SUM(O39:Q44)</f>
        <v>0.38200020790100098</v>
      </c>
      <c r="P45" s="55"/>
      <c r="Q45" s="55"/>
      <c r="R45" s="55">
        <f>SUM(R39:T44)</f>
        <v>0.177674507421693</v>
      </c>
      <c r="S45" s="55"/>
      <c r="T45" s="56"/>
      <c r="U45" s="231"/>
      <c r="V45" s="67"/>
      <c r="W45" s="55">
        <f>SUM(W39:Y44)</f>
        <v>0.42500001192092896</v>
      </c>
      <c r="X45" s="55"/>
      <c r="Y45" s="55"/>
      <c r="Z45" s="55">
        <f>SUM(Z39:AB44)</f>
        <v>0.19318181941331936</v>
      </c>
      <c r="AA45" s="55"/>
      <c r="AB45" s="56"/>
      <c r="AC45" s="231"/>
      <c r="AD45" s="67"/>
      <c r="AE45" s="55">
        <f>SUM(AE39:AG44)</f>
        <v>0.44499999284744263</v>
      </c>
      <c r="AF45" s="55"/>
      <c r="AG45" s="55"/>
      <c r="AH45" s="55">
        <f>SUM(AH39:AJ44)</f>
        <v>0.19777777459886425</v>
      </c>
      <c r="AI45" s="55"/>
      <c r="AJ45" s="56"/>
      <c r="AK45" s="231"/>
      <c r="AL45" s="67"/>
      <c r="AM45" s="55">
        <f>SUM(AM39:AO44)</f>
        <v>0.82100009918212891</v>
      </c>
      <c r="AN45" s="55"/>
      <c r="AO45" s="55"/>
      <c r="AP45" s="55">
        <f>SUM(AP39:AR44)</f>
        <v>0.3351020747768228</v>
      </c>
      <c r="AQ45" s="55"/>
      <c r="AR45" s="56"/>
    </row>
    <row r="46" spans="1:44" x14ac:dyDescent="0.2">
      <c r="A46" s="246" t="s">
        <v>108</v>
      </c>
      <c r="B46" s="58"/>
      <c r="C46" s="58"/>
      <c r="D46" s="58"/>
      <c r="E46" s="21"/>
      <c r="F46" s="21"/>
      <c r="G46" s="21"/>
      <c r="H46" s="21"/>
      <c r="I46" s="21"/>
      <c r="J46" s="21"/>
      <c r="K46" s="21"/>
      <c r="L46" s="59"/>
      <c r="M46" s="60"/>
      <c r="N46" s="61"/>
      <c r="O46" s="62"/>
      <c r="P46" s="62"/>
      <c r="Q46" s="62"/>
      <c r="R46" s="62"/>
      <c r="S46" s="62"/>
      <c r="T46" s="63"/>
      <c r="U46" s="60"/>
      <c r="V46" s="61"/>
      <c r="W46" s="62"/>
      <c r="X46" s="62"/>
      <c r="Y46" s="62"/>
      <c r="Z46" s="62"/>
      <c r="AA46" s="62"/>
      <c r="AB46" s="63"/>
      <c r="AC46" s="60"/>
      <c r="AD46" s="61"/>
      <c r="AE46" s="62"/>
      <c r="AF46" s="62"/>
      <c r="AG46" s="62"/>
      <c r="AH46" s="62"/>
      <c r="AI46" s="62"/>
      <c r="AJ46" s="63"/>
      <c r="AK46" s="60"/>
      <c r="AL46" s="61"/>
      <c r="AM46" s="62"/>
      <c r="AN46" s="62"/>
      <c r="AO46" s="62"/>
      <c r="AP46" s="62"/>
      <c r="AQ46" s="62"/>
      <c r="AR46" s="63"/>
    </row>
    <row r="47" spans="1:44" x14ac:dyDescent="0.2">
      <c r="A47" s="48" t="s">
        <v>109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48">
        <f>M12</f>
        <v>212.56974551879344</v>
      </c>
      <c r="N47" s="54"/>
      <c r="O47" s="50">
        <f>O12</f>
        <v>3.5999999046325684</v>
      </c>
      <c r="P47" s="50"/>
      <c r="Q47" s="50"/>
      <c r="R47" s="50">
        <f>Q12</f>
        <v>1.6000000238418579</v>
      </c>
      <c r="S47" s="50"/>
      <c r="T47" s="52"/>
      <c r="U47" s="248">
        <f>U12</f>
        <v>219.56351769845645</v>
      </c>
      <c r="V47" s="54"/>
      <c r="W47" s="50">
        <f>W12</f>
        <v>3.7000000476837158</v>
      </c>
      <c r="X47" s="50"/>
      <c r="Y47" s="50"/>
      <c r="Z47" s="50">
        <f>Y12</f>
        <v>1.6000000238418579</v>
      </c>
      <c r="AA47" s="50"/>
      <c r="AB47" s="52"/>
      <c r="AC47" s="248">
        <f>AC12</f>
        <v>224.57321105175174</v>
      </c>
      <c r="AD47" s="54"/>
      <c r="AE47" s="50">
        <f>AE12</f>
        <v>3.7999999523162842</v>
      </c>
      <c r="AF47" s="50"/>
      <c r="AG47" s="50"/>
      <c r="AH47" s="50">
        <f>AG12</f>
        <v>1.6000000238418579</v>
      </c>
      <c r="AI47" s="50"/>
      <c r="AJ47" s="52"/>
      <c r="AK47" s="248">
        <f>AK12</f>
        <v>224.57321105175174</v>
      </c>
      <c r="AL47" s="54"/>
      <c r="AM47" s="50">
        <f>AM12</f>
        <v>3.7999999523162842</v>
      </c>
      <c r="AN47" s="50"/>
      <c r="AO47" s="50"/>
      <c r="AP47" s="50">
        <f>AO12</f>
        <v>1.6000000238418579</v>
      </c>
      <c r="AQ47" s="50"/>
      <c r="AR47" s="52"/>
    </row>
    <row r="48" spans="1:44" x14ac:dyDescent="0.2">
      <c r="A48" s="48" t="s">
        <v>110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24">
        <f>IF(OR(M26=0,S12=0),0,ABS(1000*O48/(SQRT(3)*M26*S12)))</f>
        <v>0</v>
      </c>
      <c r="N48" s="220"/>
      <c r="O48" s="221">
        <v>0</v>
      </c>
      <c r="P48" s="221"/>
      <c r="Q48" s="221"/>
      <c r="R48" s="39">
        <f>-ABS(O48)*TAN(ACOS(S12))</f>
        <v>0</v>
      </c>
      <c r="S48" s="39"/>
      <c r="T48" s="40"/>
      <c r="U48" s="224">
        <f>IF(OR(U26=0,AA12=0),0,ABS(1000*W48/(SQRT(3)*U26*AA12)))</f>
        <v>0</v>
      </c>
      <c r="V48" s="220"/>
      <c r="W48" s="221">
        <v>0</v>
      </c>
      <c r="X48" s="221"/>
      <c r="Y48" s="221"/>
      <c r="Z48" s="39">
        <f>-ABS(W48)*TAN(ACOS(AA12))</f>
        <v>0</v>
      </c>
      <c r="AA48" s="39"/>
      <c r="AB48" s="40"/>
      <c r="AC48" s="224">
        <f>IF(OR(AC26=0,AI12=0),0,ABS(1000*AE48/(SQRT(3)*AC26*AI12)))</f>
        <v>0</v>
      </c>
      <c r="AD48" s="220"/>
      <c r="AE48" s="221">
        <v>0</v>
      </c>
      <c r="AF48" s="221"/>
      <c r="AG48" s="221"/>
      <c r="AH48" s="39">
        <f>-ABS(AE48)*TAN(ACOS(AI12))</f>
        <v>0</v>
      </c>
      <c r="AI48" s="39"/>
      <c r="AJ48" s="40"/>
      <c r="AK48" s="224">
        <f>IF(OR(AK26=0,AQ12=0),0,ABS(1000*AM48/(SQRT(3)*AK26*AQ12)))</f>
        <v>0</v>
      </c>
      <c r="AL48" s="220"/>
      <c r="AM48" s="221">
        <v>0</v>
      </c>
      <c r="AN48" s="221"/>
      <c r="AO48" s="221"/>
      <c r="AP48" s="39">
        <f>-ABS(AM48)*TAN(ACOS(AQ12))</f>
        <v>0</v>
      </c>
      <c r="AQ48" s="39"/>
      <c r="AR48" s="40"/>
    </row>
    <row r="49" spans="1:44" x14ac:dyDescent="0.2">
      <c r="A49" s="48" t="s">
        <v>111</v>
      </c>
      <c r="B49" s="49"/>
      <c r="C49" s="49"/>
      <c r="D49" s="49"/>
      <c r="E49" s="17">
        <v>47.3</v>
      </c>
      <c r="F49" s="17">
        <v>0.3</v>
      </c>
      <c r="G49" s="17">
        <v>48.7</v>
      </c>
      <c r="H49" s="17">
        <v>50</v>
      </c>
      <c r="I49" s="17"/>
      <c r="J49" s="17"/>
      <c r="K49" s="17"/>
      <c r="L49" s="247"/>
      <c r="M49" s="224">
        <f>IF(OR(M26=0,S12=0),0,ABS(1000*O49/(SQRT(3)*M26*S12)))</f>
        <v>1.0628487099965442</v>
      </c>
      <c r="N49" s="220"/>
      <c r="O49" s="221">
        <v>-1.7999999225139618E-2</v>
      </c>
      <c r="P49" s="221"/>
      <c r="Q49" s="221"/>
      <c r="R49" s="39">
        <f>-ABS(O49)*TAN(ACOS(S12))</f>
        <v>-7.9999999867545139E-3</v>
      </c>
      <c r="S49" s="39"/>
      <c r="T49" s="40"/>
      <c r="U49" s="224">
        <f>IF(OR(U26=0,AA12=0),0,ABS(1000*W49/(SQRT(3)*U26*AA12)))</f>
        <v>1.0681467831102534</v>
      </c>
      <c r="V49" s="220"/>
      <c r="W49" s="221">
        <v>-1.7999999225139618E-2</v>
      </c>
      <c r="X49" s="221"/>
      <c r="Y49" s="221"/>
      <c r="Z49" s="39">
        <f>-ABS(W49)*TAN(ACOS(AA12))</f>
        <v>-7.7837834643829937E-3</v>
      </c>
      <c r="AA49" s="39"/>
      <c r="AB49" s="40"/>
      <c r="AC49" s="224">
        <f>IF(OR(AC26=0,AI12=0),0,ABS(1000*AE49/(SQRT(3)*AC26*AI12)))</f>
        <v>1.0637678093797498</v>
      </c>
      <c r="AD49" s="220"/>
      <c r="AE49" s="221">
        <v>-1.7999999225139618E-2</v>
      </c>
      <c r="AF49" s="221"/>
      <c r="AG49" s="221"/>
      <c r="AH49" s="39">
        <f>-ABS(AE49)*TAN(ACOS(AI12))</f>
        <v>-7.578947250202416E-3</v>
      </c>
      <c r="AI49" s="39"/>
      <c r="AJ49" s="40"/>
      <c r="AK49" s="224">
        <f>IF(OR(AK26=0,AQ12=0),0,ABS(1000*AM49/(SQRT(3)*AK26*AQ12)))</f>
        <v>1.0637678093797498</v>
      </c>
      <c r="AL49" s="220"/>
      <c r="AM49" s="221">
        <v>-1.7999999225139618E-2</v>
      </c>
      <c r="AN49" s="221"/>
      <c r="AO49" s="221"/>
      <c r="AP49" s="39">
        <f>-ABS(AM49)*TAN(ACOS(AQ12))</f>
        <v>-7.578947250202416E-3</v>
      </c>
      <c r="AQ49" s="39"/>
      <c r="AR49" s="40"/>
    </row>
    <row r="50" spans="1:44" x14ac:dyDescent="0.2">
      <c r="A50" s="48" t="s">
        <v>112</v>
      </c>
      <c r="B50" s="49"/>
      <c r="C50" s="49"/>
      <c r="D50" s="49"/>
      <c r="E50" s="17">
        <v>47.3</v>
      </c>
      <c r="F50" s="17">
        <v>0.3</v>
      </c>
      <c r="G50" s="17">
        <v>48.7</v>
      </c>
      <c r="H50" s="17">
        <v>50</v>
      </c>
      <c r="I50" s="17"/>
      <c r="J50" s="17"/>
      <c r="K50" s="17"/>
      <c r="L50" s="247"/>
      <c r="M50" s="224">
        <f>IF(OR(M26=0,S12=0),0,ABS(1000*O50/(SQRT(3)*M26*S12)))</f>
        <v>2.243791745544681</v>
      </c>
      <c r="N50" s="220"/>
      <c r="O50" s="221">
        <v>-3.7999998778104782E-2</v>
      </c>
      <c r="P50" s="221"/>
      <c r="Q50" s="221"/>
      <c r="R50" s="39">
        <f>-ABS(O50)*TAN(ACOS(S12))</f>
        <v>-1.6888889044891154E-2</v>
      </c>
      <c r="S50" s="39"/>
      <c r="T50" s="40"/>
      <c r="U50" s="224">
        <f>IF(OR(U26=0,AA12=0),0,ABS(1000*W50/(SQRT(3)*U26*AA12)))</f>
        <v>2.2549765666843435</v>
      </c>
      <c r="V50" s="220"/>
      <c r="W50" s="221">
        <v>-3.7999998778104782E-2</v>
      </c>
      <c r="X50" s="221"/>
      <c r="Y50" s="221"/>
      <c r="Z50" s="39">
        <f>-ABS(W50)*TAN(ACOS(AA12))</f>
        <v>-1.6432431937134805E-2</v>
      </c>
      <c r="AA50" s="39"/>
      <c r="AB50" s="40"/>
      <c r="AC50" s="224">
        <f>IF(OR(AC26=0,AI12=0),0,ABS(1000*AE50/(SQRT(3)*AC26*AI12)))</f>
        <v>2.2457320664859166</v>
      </c>
      <c r="AD50" s="220"/>
      <c r="AE50" s="221">
        <v>-3.7999998778104782E-2</v>
      </c>
      <c r="AF50" s="221"/>
      <c r="AG50" s="221"/>
      <c r="AH50" s="39">
        <f>-ABS(AE50)*TAN(ACOS(AI12))</f>
        <v>-1.5999999924709914E-2</v>
      </c>
      <c r="AI50" s="39"/>
      <c r="AJ50" s="40"/>
      <c r="AK50" s="224">
        <f>IF(OR(AK26=0,AQ12=0),0,ABS(1000*AM50/(SQRT(3)*AK26*AQ12)))</f>
        <v>2.2457320664859166</v>
      </c>
      <c r="AL50" s="220"/>
      <c r="AM50" s="221">
        <v>-3.7999998778104782E-2</v>
      </c>
      <c r="AN50" s="221"/>
      <c r="AO50" s="221"/>
      <c r="AP50" s="39">
        <f>-ABS(AM50)*TAN(ACOS(AQ12))</f>
        <v>-1.5999999924709914E-2</v>
      </c>
      <c r="AQ50" s="39"/>
      <c r="AR50" s="40"/>
    </row>
    <row r="51" spans="1:44" x14ac:dyDescent="0.2">
      <c r="A51" s="48" t="s">
        <v>113</v>
      </c>
      <c r="B51" s="49"/>
      <c r="C51" s="49"/>
      <c r="D51" s="49"/>
      <c r="E51" s="17">
        <v>47.6</v>
      </c>
      <c r="F51" s="17">
        <v>0.3</v>
      </c>
      <c r="G51" s="17">
        <v>48.8</v>
      </c>
      <c r="H51" s="17">
        <v>35</v>
      </c>
      <c r="I51" s="17"/>
      <c r="J51" s="17"/>
      <c r="K51" s="17"/>
      <c r="L51" s="247"/>
      <c r="M51" s="224">
        <f>IF(OR(M26=0,S12=0),0,ABS(1000*O51/(SQRT(3)*M26*S12)))</f>
        <v>185.6442524910976</v>
      </c>
      <c r="N51" s="220"/>
      <c r="O51" s="221">
        <v>-3.1440000534057617</v>
      </c>
      <c r="P51" s="221"/>
      <c r="Q51" s="221"/>
      <c r="R51" s="39">
        <f>-ABS(O51)*TAN(ACOS(S12))</f>
        <v>-1.3973334149078103</v>
      </c>
      <c r="S51" s="39"/>
      <c r="T51" s="40"/>
      <c r="U51" s="224">
        <f>IF(OR(U26=0,AA12=0),0,ABS(1000*W51/(SQRT(3)*U26*AA12)))</f>
        <v>186.8070122232088</v>
      </c>
      <c r="V51" s="220"/>
      <c r="W51" s="221">
        <v>-3.1480000019073486</v>
      </c>
      <c r="X51" s="221"/>
      <c r="Y51" s="221"/>
      <c r="Z51" s="39">
        <f>-ABS(W51)*TAN(ACOS(AA12))</f>
        <v>-1.3612973008633</v>
      </c>
      <c r="AA51" s="39"/>
      <c r="AB51" s="40"/>
      <c r="AC51" s="224">
        <f>IF(OR(AC26=0,AI12=0),0,ABS(1000*AE51/(SQRT(3)*AC26*AI12)))</f>
        <v>188.58240053466687</v>
      </c>
      <c r="AD51" s="220"/>
      <c r="AE51" s="221">
        <v>-3.1909999847412109</v>
      </c>
      <c r="AF51" s="221"/>
      <c r="AG51" s="221"/>
      <c r="AH51" s="39">
        <f>-ABS(AE51)*TAN(ACOS(AI12))</f>
        <v>-1.3435789778242484</v>
      </c>
      <c r="AI51" s="39"/>
      <c r="AJ51" s="40"/>
      <c r="AK51" s="224">
        <f>IF(OR(AK26=0,AQ12=0),0,ABS(1000*AM51/(SQRT(3)*AK26*AQ12)))</f>
        <v>188.10962090818532</v>
      </c>
      <c r="AL51" s="220"/>
      <c r="AM51" s="221">
        <v>-3.1830000877380371</v>
      </c>
      <c r="AN51" s="221"/>
      <c r="AO51" s="221"/>
      <c r="AP51" s="39">
        <f>-ABS(AM51)*TAN(ACOS(AQ12))</f>
        <v>-1.3402106000462413</v>
      </c>
      <c r="AQ51" s="39"/>
      <c r="AR51" s="40"/>
    </row>
    <row r="52" spans="1:44" ht="13.5" thickBot="1" x14ac:dyDescent="0.25">
      <c r="A52" s="250" t="s">
        <v>114</v>
      </c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4"/>
      <c r="M52" s="33"/>
      <c r="N52" s="34"/>
      <c r="O52" s="31">
        <f>SUM(O47:Q51)</f>
        <v>0.39999985322356224</v>
      </c>
      <c r="P52" s="31"/>
      <c r="Q52" s="31"/>
      <c r="R52" s="31">
        <f>SUM(R47:T51)</f>
        <v>0.17777771990240199</v>
      </c>
      <c r="S52" s="31"/>
      <c r="T52" s="32"/>
      <c r="U52" s="33"/>
      <c r="V52" s="34"/>
      <c r="W52" s="31">
        <f>SUM(W47:Y51)</f>
        <v>0.49600004777312279</v>
      </c>
      <c r="X52" s="31"/>
      <c r="Y52" s="31"/>
      <c r="Z52" s="31">
        <f>SUM(Z47:AB51)</f>
        <v>0.21448650757704013</v>
      </c>
      <c r="AA52" s="31"/>
      <c r="AB52" s="32"/>
      <c r="AC52" s="33"/>
      <c r="AD52" s="34"/>
      <c r="AE52" s="31">
        <f>SUM(AE47:AG51)</f>
        <v>0.55299996957182884</v>
      </c>
      <c r="AF52" s="31"/>
      <c r="AG52" s="31"/>
      <c r="AH52" s="31">
        <f>SUM(AH47:AJ51)</f>
        <v>0.23284209884269713</v>
      </c>
      <c r="AI52" s="31"/>
      <c r="AJ52" s="32"/>
      <c r="AK52" s="33"/>
      <c r="AL52" s="34"/>
      <c r="AM52" s="31">
        <f>SUM(AM47:AO51)</f>
        <v>0.56099986657500267</v>
      </c>
      <c r="AN52" s="31"/>
      <c r="AO52" s="31"/>
      <c r="AP52" s="31">
        <f>SUM(AP47:AR51)</f>
        <v>0.23621047662070427</v>
      </c>
      <c r="AQ52" s="31"/>
      <c r="AR52" s="32"/>
    </row>
    <row r="53" spans="1:44" ht="13.5" thickBot="1" x14ac:dyDescent="0.25">
      <c r="A53" s="251" t="s">
        <v>115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29"/>
      <c r="N53" s="30"/>
      <c r="O53" s="19">
        <f>SUM(O31:Q32)+SUM(O35:Q36)+SUM(O39:Q44)+SUM(O47:Q51)</f>
        <v>2.4820008240640163</v>
      </c>
      <c r="P53" s="19"/>
      <c r="Q53" s="19"/>
      <c r="R53" s="19">
        <f>SUM(R31:T32)+SUM(R35:T36)+SUM(R39:T44)+SUM(R47:T51)</f>
        <v>0.37062270425145671</v>
      </c>
      <c r="S53" s="19"/>
      <c r="T53" s="28"/>
      <c r="U53" s="29"/>
      <c r="V53" s="30"/>
      <c r="W53" s="19">
        <f>SUM(W31:Y32)+SUM(W35:Y36)+SUM(W39:Y44)+SUM(W47:Y51)</f>
        <v>-2.3000184446573257E-2</v>
      </c>
      <c r="X53" s="19"/>
      <c r="Y53" s="19"/>
      <c r="Z53" s="19">
        <f>SUM(Z31:AB32)+SUM(Z35:AB36)+SUM(Z39:AB44)+SUM(Z47:AB51)</f>
        <v>0.3556723644631189</v>
      </c>
      <c r="AA53" s="19"/>
      <c r="AB53" s="28"/>
      <c r="AC53" s="29"/>
      <c r="AD53" s="30"/>
      <c r="AE53" s="19">
        <f>SUM(AE31:AG32)+SUM(AE35:AG36)+SUM(AE39:AG44)+SUM(AE47:AG51)</f>
        <v>2.4539974294602871</v>
      </c>
      <c r="AF53" s="19"/>
      <c r="AG53" s="19"/>
      <c r="AH53" s="19">
        <f>SUM(AH31:AJ32)+SUM(AH35:AJ36)+SUM(AH39:AJ44)+SUM(AH47:AJ51)</f>
        <v>0.44902096663144009</v>
      </c>
      <c r="AI53" s="19"/>
      <c r="AJ53" s="28"/>
      <c r="AK53" s="29"/>
      <c r="AL53" s="30"/>
      <c r="AM53" s="19">
        <f>SUM(AM31:AO32)+SUM(AM35:AO36)+SUM(AM39:AO44)+SUM(AM47:AO51)</f>
        <v>1.5850009880959988</v>
      </c>
      <c r="AN53" s="19"/>
      <c r="AO53" s="19"/>
      <c r="AP53" s="19">
        <f>SUM(AP31:AR32)+SUM(AP35:AR36)+SUM(AP39:AR44)+SUM(AP47:AR51)</f>
        <v>0.57164211089484984</v>
      </c>
      <c r="AQ53" s="19"/>
      <c r="AR53" s="28"/>
    </row>
    <row r="54" spans="1:44" ht="13.5" thickBo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3.5" thickBot="1" x14ac:dyDescent="0.25">
      <c r="A55" s="22" t="s">
        <v>79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5" t="s">
        <v>116</v>
      </c>
      <c r="N55" s="26"/>
      <c r="O55" s="26"/>
      <c r="P55" s="26"/>
      <c r="Q55" s="26"/>
      <c r="R55" s="26"/>
      <c r="S55" s="26"/>
      <c r="T55" s="27"/>
      <c r="U55" s="25" t="s">
        <v>117</v>
      </c>
      <c r="V55" s="26"/>
      <c r="W55" s="26"/>
      <c r="X55" s="26"/>
      <c r="Y55" s="26"/>
      <c r="Z55" s="26"/>
      <c r="AA55" s="26"/>
      <c r="AB55" s="27"/>
      <c r="AC55" s="25" t="s">
        <v>117</v>
      </c>
      <c r="AD55" s="26"/>
      <c r="AE55" s="26"/>
      <c r="AF55" s="26"/>
      <c r="AG55" s="26"/>
      <c r="AH55" s="26"/>
      <c r="AI55" s="26"/>
      <c r="AJ55" s="27"/>
      <c r="AK55" s="25" t="s">
        <v>118</v>
      </c>
      <c r="AL55" s="26"/>
      <c r="AM55" s="26"/>
      <c r="AN55" s="26"/>
      <c r="AO55" s="26"/>
      <c r="AP55" s="26"/>
      <c r="AQ55" s="26"/>
      <c r="AR55" s="27"/>
    </row>
    <row r="60" spans="1:44" ht="15.75" x14ac:dyDescent="0.25">
      <c r="F60" s="252" t="s">
        <v>119</v>
      </c>
      <c r="AH60"/>
      <c r="AI60"/>
      <c r="AJ60"/>
      <c r="AK60"/>
      <c r="AL60"/>
    </row>
    <row r="61" spans="1:44" ht="15.75" x14ac:dyDescent="0.25">
      <c r="F61" s="252" t="s">
        <v>120</v>
      </c>
      <c r="AB61" s="252" t="s">
        <v>121</v>
      </c>
      <c r="AH61"/>
      <c r="AI61"/>
      <c r="AJ61"/>
      <c r="AK61"/>
      <c r="AL61"/>
    </row>
    <row r="62" spans="1:44" ht="15" x14ac:dyDescent="0.25">
      <c r="AH62"/>
      <c r="AI62"/>
      <c r="AJ62"/>
      <c r="AK62"/>
      <c r="AL62"/>
    </row>
    <row r="63" spans="1:44" ht="15" x14ac:dyDescent="0.25">
      <c r="AH63"/>
      <c r="AI63"/>
      <c r="AJ63"/>
      <c r="AK63"/>
      <c r="AL63"/>
    </row>
    <row r="64" spans="1:44" ht="15.75" x14ac:dyDescent="0.25">
      <c r="F64" s="252" t="s">
        <v>122</v>
      </c>
      <c r="AB64" s="252" t="s">
        <v>123</v>
      </c>
      <c r="AH64"/>
      <c r="AI64"/>
      <c r="AJ64"/>
      <c r="AK64"/>
      <c r="AL64"/>
    </row>
    <row r="67" spans="3:3" x14ac:dyDescent="0.2">
      <c r="C67" s="2" t="s">
        <v>124</v>
      </c>
    </row>
    <row r="68" spans="3:3" x14ac:dyDescent="0.2">
      <c r="C68" s="2" t="s">
        <v>125</v>
      </c>
    </row>
    <row r="69" spans="3:3" x14ac:dyDescent="0.2">
      <c r="C69" s="2" t="s">
        <v>126</v>
      </c>
    </row>
  </sheetData>
  <mergeCells count="608">
    <mergeCell ref="AH53:AJ53"/>
    <mergeCell ref="AK53:AL53"/>
    <mergeCell ref="AM53:AO53"/>
    <mergeCell ref="AP53:AR53"/>
    <mergeCell ref="A54:AR54"/>
    <mergeCell ref="A55:L55"/>
    <mergeCell ref="M55:T55"/>
    <mergeCell ref="U55:AB55"/>
    <mergeCell ref="AC55:AJ55"/>
    <mergeCell ref="AK55:AR55"/>
    <mergeCell ref="AP52:AR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L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C47:AD47"/>
    <mergeCell ref="AE47:AG47"/>
    <mergeCell ref="AH47:AJ47"/>
    <mergeCell ref="AK47:AL47"/>
    <mergeCell ref="AM47:AO47"/>
    <mergeCell ref="AP47:AR47"/>
    <mergeCell ref="AP45:AR45"/>
    <mergeCell ref="A46:D46"/>
    <mergeCell ref="E46:AR46"/>
    <mergeCell ref="A47:D47"/>
    <mergeCell ref="M47:N47"/>
    <mergeCell ref="O47:Q47"/>
    <mergeCell ref="R47:T47"/>
    <mergeCell ref="U47:V47"/>
    <mergeCell ref="W47:Y47"/>
    <mergeCell ref="Z47:AB47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L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H40:AJ40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37:AJ37"/>
    <mergeCell ref="AK37:AL37"/>
    <mergeCell ref="AM37:AO37"/>
    <mergeCell ref="AP37:AR37"/>
    <mergeCell ref="A38:D38"/>
    <mergeCell ref="E38:AR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36:D36"/>
    <mergeCell ref="M36:N36"/>
    <mergeCell ref="O36:Q36"/>
    <mergeCell ref="R36:T36"/>
    <mergeCell ref="U36:V36"/>
    <mergeCell ref="W36:Y36"/>
    <mergeCell ref="AC35:AD35"/>
    <mergeCell ref="AE35:AG35"/>
    <mergeCell ref="AH35:AJ35"/>
    <mergeCell ref="AK35:AL35"/>
    <mergeCell ref="AM35:AO35"/>
    <mergeCell ref="AP35:AR35"/>
    <mergeCell ref="AP33:AR33"/>
    <mergeCell ref="A34:D34"/>
    <mergeCell ref="E34:AR34"/>
    <mergeCell ref="A35:D35"/>
    <mergeCell ref="M35:N35"/>
    <mergeCell ref="O35:Q35"/>
    <mergeCell ref="R35:T35"/>
    <mergeCell ref="U35:V35"/>
    <mergeCell ref="W35:Y35"/>
    <mergeCell ref="Z35:AB35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L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134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3.2000000476837158</v>
      </c>
      <c r="C6" s="11">
        <v>1.2000000104308128E-2</v>
      </c>
      <c r="D6" s="12">
        <v>0.14399999380111694</v>
      </c>
      <c r="E6" s="105">
        <v>35</v>
      </c>
      <c r="F6" s="106"/>
      <c r="G6" s="107" t="s">
        <v>16</v>
      </c>
      <c r="H6" s="107"/>
      <c r="I6" s="204">
        <v>3.7999998778104782E-2</v>
      </c>
      <c r="J6" s="204"/>
      <c r="K6" s="204">
        <v>6.75</v>
      </c>
      <c r="L6" s="215"/>
      <c r="M6" s="197">
        <v>13</v>
      </c>
      <c r="N6" s="188"/>
      <c r="O6" s="189">
        <f>M16</f>
        <v>0.2252447985557248</v>
      </c>
      <c r="P6" s="189"/>
      <c r="Q6" s="189">
        <f>R16</f>
        <v>0.40185875883644373</v>
      </c>
      <c r="R6" s="189"/>
      <c r="S6" s="190">
        <f>IF(O6=0,0,COS(ATAN(Q6/O6)))</f>
        <v>0.48894026391233719</v>
      </c>
      <c r="T6" s="191"/>
      <c r="U6" s="217">
        <v>13</v>
      </c>
      <c r="V6" s="188"/>
      <c r="W6" s="189">
        <f>U16</f>
        <v>0.30078167994742089</v>
      </c>
      <c r="X6" s="189"/>
      <c r="Y6" s="189">
        <f>Z16</f>
        <v>0.47592860335139248</v>
      </c>
      <c r="Z6" s="189"/>
      <c r="AA6" s="190">
        <f>IF(W6=0,0,COS(ATAN(Y6/W6)))</f>
        <v>0.53424080600308732</v>
      </c>
      <c r="AB6" s="191"/>
      <c r="AC6" s="217">
        <v>9</v>
      </c>
      <c r="AD6" s="188"/>
      <c r="AE6" s="189">
        <f>AC16</f>
        <v>0.2250630096309664</v>
      </c>
      <c r="AF6" s="189"/>
      <c r="AG6" s="189">
        <f>AH16</f>
        <v>0.41555696986997304</v>
      </c>
      <c r="AH6" s="189"/>
      <c r="AI6" s="190">
        <f>IF(AE6=0,0,COS(ATAN(AG6/AE6)))</f>
        <v>0.47623349688330202</v>
      </c>
      <c r="AJ6" s="191"/>
      <c r="AK6" s="217">
        <v>10</v>
      </c>
      <c r="AL6" s="188"/>
      <c r="AM6" s="189">
        <f>AK16</f>
        <v>0.31214335464393383</v>
      </c>
      <c r="AN6" s="189"/>
      <c r="AO6" s="189">
        <f>AP16</f>
        <v>0.47995048212445923</v>
      </c>
      <c r="AP6" s="189"/>
      <c r="AQ6" s="190">
        <f>IF(AM6=0,0,COS(ATAN(AO6/AM6)))</f>
        <v>0.54520387452528796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3.7999998778104782E-2</v>
      </c>
      <c r="J7" s="193"/>
      <c r="K7" s="193">
        <f>K6</f>
        <v>6.75</v>
      </c>
      <c r="L7" s="218"/>
      <c r="M7" s="195">
        <v>32</v>
      </c>
      <c r="N7" s="47"/>
      <c r="O7" s="39">
        <f>SQRT(3)*M23*M7*S7/1000</f>
        <v>0.21283439847684402</v>
      </c>
      <c r="P7" s="39"/>
      <c r="Q7" s="39">
        <f>SQRT(3)*M23*M7*SIN(ACOS(S7))/1000</f>
        <v>0.25552596507008823</v>
      </c>
      <c r="R7" s="39"/>
      <c r="S7" s="183">
        <v>0.63999998569488525</v>
      </c>
      <c r="T7" s="184"/>
      <c r="U7" s="253">
        <v>42</v>
      </c>
      <c r="V7" s="47"/>
      <c r="W7" s="39">
        <f>SQRT(3)*U23*U7*AA7/1000</f>
        <v>0.28807470176191535</v>
      </c>
      <c r="X7" s="39"/>
      <c r="Y7" s="39">
        <f>SQRT(3)*U23*U7*SIN(ACOS(AA7))/1000</f>
        <v>0.3279099971101575</v>
      </c>
      <c r="Z7" s="39"/>
      <c r="AA7" s="183">
        <v>0.6600000262260437</v>
      </c>
      <c r="AB7" s="184"/>
      <c r="AC7" s="253">
        <v>33</v>
      </c>
      <c r="AD7" s="47"/>
      <c r="AE7" s="39">
        <f>SQRT(3)*AC23*AC7*AI7/1000</f>
        <v>0.21262655877244965</v>
      </c>
      <c r="AF7" s="39"/>
      <c r="AG7" s="39">
        <f>SQRT(3)*AC23*AC7*SIN(ACOS(AI7))/1000</f>
        <v>0.26907609798082405</v>
      </c>
      <c r="AH7" s="39"/>
      <c r="AI7" s="183">
        <v>0.62000000476837158</v>
      </c>
      <c r="AJ7" s="184"/>
      <c r="AK7" s="253">
        <v>43</v>
      </c>
      <c r="AL7" s="47"/>
      <c r="AM7" s="39">
        <f>SQRT(3)*AK23*AK7*AQ7/1000</f>
        <v>0.29940231005428897</v>
      </c>
      <c r="AN7" s="39"/>
      <c r="AO7" s="39">
        <f>SQRT(3)*AK23*AK7*SIN(ACOS(AQ7))/1000</f>
        <v>0.33173823526110974</v>
      </c>
      <c r="AP7" s="39"/>
      <c r="AQ7" s="183">
        <v>0.67000001668930054</v>
      </c>
      <c r="AR7" s="184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3</v>
      </c>
      <c r="N8" s="178"/>
      <c r="O8" s="178"/>
      <c r="P8" s="162" t="s">
        <v>18</v>
      </c>
      <c r="Q8" s="162"/>
      <c r="R8" s="175"/>
      <c r="S8" s="175"/>
      <c r="T8" s="179"/>
      <c r="U8" s="225">
        <v>3</v>
      </c>
      <c r="V8" s="178"/>
      <c r="W8" s="178"/>
      <c r="X8" s="162" t="s">
        <v>18</v>
      </c>
      <c r="Y8" s="162"/>
      <c r="Z8" s="175"/>
      <c r="AA8" s="175"/>
      <c r="AB8" s="179"/>
      <c r="AC8" s="225">
        <v>3</v>
      </c>
      <c r="AD8" s="178"/>
      <c r="AE8" s="178"/>
      <c r="AF8" s="162" t="s">
        <v>18</v>
      </c>
      <c r="AG8" s="162"/>
      <c r="AH8" s="175"/>
      <c r="AI8" s="175"/>
      <c r="AJ8" s="179"/>
      <c r="AK8" s="225">
        <v>3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3.2000000476837158</v>
      </c>
      <c r="C9" s="11">
        <v>1.2000000104308128E-2</v>
      </c>
      <c r="D9" s="12">
        <v>0.14399999380111694</v>
      </c>
      <c r="E9" s="105">
        <v>35</v>
      </c>
      <c r="F9" s="106"/>
      <c r="G9" s="107" t="s">
        <v>20</v>
      </c>
      <c r="H9" s="107"/>
      <c r="I9" s="204">
        <v>3.7999998778104782E-2</v>
      </c>
      <c r="J9" s="204"/>
      <c r="K9" s="204">
        <v>6.8000001907348633</v>
      </c>
      <c r="L9" s="215"/>
      <c r="M9" s="197"/>
      <c r="N9" s="188"/>
      <c r="O9" s="189">
        <f>M17</f>
        <v>0.45335842679718708</v>
      </c>
      <c r="P9" s="189"/>
      <c r="Q9" s="189">
        <f>R17</f>
        <v>0.56367064406001344</v>
      </c>
      <c r="R9" s="189"/>
      <c r="S9" s="190">
        <f>IF(O9=0,0,COS(ATAN(Q9/O9)))</f>
        <v>0.62673444508396048</v>
      </c>
      <c r="T9" s="191"/>
      <c r="U9" s="217"/>
      <c r="V9" s="188"/>
      <c r="W9" s="189">
        <f>U17</f>
        <v>0.40757561477636073</v>
      </c>
      <c r="X9" s="189"/>
      <c r="Y9" s="189">
        <f>Z17</f>
        <v>0.51954039885140268</v>
      </c>
      <c r="Z9" s="189"/>
      <c r="AA9" s="190">
        <f>IF(W9=0,0,COS(ATAN(Y9/W9)))</f>
        <v>0.61722708176321306</v>
      </c>
      <c r="AB9" s="191"/>
      <c r="AC9" s="217"/>
      <c r="AD9" s="188"/>
      <c r="AE9" s="189">
        <f>AC17</f>
        <v>0.51611244702381565</v>
      </c>
      <c r="AF9" s="189"/>
      <c r="AG9" s="189">
        <f>AH17</f>
        <v>0.55602606830237988</v>
      </c>
      <c r="AH9" s="189"/>
      <c r="AI9" s="190">
        <f>IF(AE9=0,0,COS(ATAN(AG9/AE9)))</f>
        <v>0.68031131006345569</v>
      </c>
      <c r="AJ9" s="191"/>
      <c r="AK9" s="217"/>
      <c r="AL9" s="188"/>
      <c r="AM9" s="189">
        <f>AK17</f>
        <v>0.46349677855898525</v>
      </c>
      <c r="AN9" s="189"/>
      <c r="AO9" s="189">
        <f>AP17</f>
        <v>0.53644578107146024</v>
      </c>
      <c r="AP9" s="189"/>
      <c r="AQ9" s="190">
        <f>IF(AM9=0,0,COS(ATAN(AO9/AM9)))</f>
        <v>0.65378361918195216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3.7999998778104782E-2</v>
      </c>
      <c r="J10" s="193"/>
      <c r="K10" s="193">
        <f>K9</f>
        <v>6.8000001907348633</v>
      </c>
      <c r="L10" s="218"/>
      <c r="M10" s="195">
        <v>58</v>
      </c>
      <c r="N10" s="47"/>
      <c r="O10" s="39">
        <f>SQRT(3)*M24*M10*S10/1000</f>
        <v>0.44001019865141172</v>
      </c>
      <c r="P10" s="39"/>
      <c r="Q10" s="39">
        <f>SQRT(3)*M24*M10*SIN(ACOS(S10))/1000</f>
        <v>0.41195027015738828</v>
      </c>
      <c r="R10" s="39"/>
      <c r="S10" s="183">
        <v>0.73000001907348633</v>
      </c>
      <c r="T10" s="184"/>
      <c r="U10" s="253">
        <v>52</v>
      </c>
      <c r="V10" s="47"/>
      <c r="W10" s="39">
        <f>SQRT(3)*U24*U10*AA10/1000</f>
        <v>0.39449190223919667</v>
      </c>
      <c r="X10" s="39"/>
      <c r="Y10" s="39">
        <f>SQRT(3)*U24*U10*SIN(ACOS(AA10))/1000</f>
        <v>0.36933472496869296</v>
      </c>
      <c r="Z10" s="39"/>
      <c r="AA10" s="183">
        <v>0.73000001907348633</v>
      </c>
      <c r="AB10" s="184"/>
      <c r="AC10" s="253">
        <v>62</v>
      </c>
      <c r="AD10" s="47"/>
      <c r="AE10" s="39">
        <f>SQRT(3)*AC24*AC10*AI10/1000</f>
        <v>0.50257184388995935</v>
      </c>
      <c r="AF10" s="39"/>
      <c r="AG10" s="39">
        <f>SQRT(3)*AC24*AC10*SIN(ACOS(AI10))/1000</f>
        <v>0.40320409438527077</v>
      </c>
      <c r="AH10" s="39"/>
      <c r="AI10" s="183">
        <v>0.77999997138977051</v>
      </c>
      <c r="AJ10" s="184"/>
      <c r="AK10" s="253">
        <v>57</v>
      </c>
      <c r="AL10" s="47"/>
      <c r="AM10" s="39">
        <f>SQRT(3)*AK24*AK10*AQ10/1000</f>
        <v>0.45019464025410427</v>
      </c>
      <c r="AN10" s="39"/>
      <c r="AO10" s="39">
        <f>SQRT(3)*AK24*AK10*SIN(ACOS(AQ10))/1000</f>
        <v>0.38498933217230524</v>
      </c>
      <c r="AP10" s="39"/>
      <c r="AQ10" s="183">
        <v>0.75999999046325684</v>
      </c>
      <c r="AR10" s="184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3</v>
      </c>
      <c r="N11" s="178"/>
      <c r="O11" s="178"/>
      <c r="P11" s="162" t="s">
        <v>18</v>
      </c>
      <c r="Q11" s="162"/>
      <c r="R11" s="175"/>
      <c r="S11" s="175"/>
      <c r="T11" s="179"/>
      <c r="U11" s="225">
        <v>3</v>
      </c>
      <c r="V11" s="178"/>
      <c r="W11" s="178"/>
      <c r="X11" s="162" t="s">
        <v>18</v>
      </c>
      <c r="Y11" s="162"/>
      <c r="Z11" s="175"/>
      <c r="AA11" s="175"/>
      <c r="AB11" s="179"/>
      <c r="AC11" s="225">
        <v>3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3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22</v>
      </c>
      <c r="F12" s="107"/>
      <c r="G12" s="107"/>
      <c r="H12" s="107"/>
      <c r="I12" s="107"/>
      <c r="J12" s="107"/>
      <c r="K12" s="107"/>
      <c r="L12" s="108"/>
      <c r="M12" s="182">
        <f>SUM(M6,M9)</f>
        <v>13</v>
      </c>
      <c r="N12" s="167"/>
      <c r="O12" s="172">
        <f>SUM(O6,O9)</f>
        <v>0.67860322535291184</v>
      </c>
      <c r="P12" s="167"/>
      <c r="Q12" s="172">
        <f>SUM(Q6,Q9)</f>
        <v>0.96552940289645717</v>
      </c>
      <c r="R12" s="167"/>
      <c r="S12" s="167"/>
      <c r="T12" s="168"/>
      <c r="U12" s="229">
        <f>SUM(U6,U9)</f>
        <v>13</v>
      </c>
      <c r="V12" s="167"/>
      <c r="W12" s="172">
        <f>SUM(W6,W9)</f>
        <v>0.70835729472378162</v>
      </c>
      <c r="X12" s="167"/>
      <c r="Y12" s="172">
        <f>SUM(Y6,Y9)</f>
        <v>0.99546900220279522</v>
      </c>
      <c r="Z12" s="167"/>
      <c r="AA12" s="167"/>
      <c r="AB12" s="168"/>
      <c r="AC12" s="229">
        <f>SUM(AC6,AC9)</f>
        <v>9</v>
      </c>
      <c r="AD12" s="167"/>
      <c r="AE12" s="172">
        <f>SUM(AE6,AE9)</f>
        <v>0.74117545665478202</v>
      </c>
      <c r="AF12" s="167"/>
      <c r="AG12" s="172">
        <f>SUM(AG6,AG9)</f>
        <v>0.97158303817235292</v>
      </c>
      <c r="AH12" s="167"/>
      <c r="AI12" s="167"/>
      <c r="AJ12" s="168"/>
      <c r="AK12" s="229">
        <f>SUM(AK6,AK9)</f>
        <v>10</v>
      </c>
      <c r="AL12" s="167"/>
      <c r="AM12" s="172">
        <f>SUM(AM6,AM9)</f>
        <v>0.77564013320291902</v>
      </c>
      <c r="AN12" s="167"/>
      <c r="AO12" s="172">
        <f>SUM(AO6,AO9)</f>
        <v>1.0163962631959196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90</v>
      </c>
      <c r="N13" s="164"/>
      <c r="O13" s="55">
        <f>SUM(O7,O10)</f>
        <v>0.65284459712825571</v>
      </c>
      <c r="P13" s="164"/>
      <c r="Q13" s="55">
        <f>SUM(Q7,Q10)</f>
        <v>0.66747623522747657</v>
      </c>
      <c r="R13" s="164"/>
      <c r="S13" s="164"/>
      <c r="T13" s="165"/>
      <c r="U13" s="231">
        <f>SUM(U7,U10)</f>
        <v>94</v>
      </c>
      <c r="V13" s="164"/>
      <c r="W13" s="55">
        <f>SUM(W7,W10)</f>
        <v>0.68256660400111202</v>
      </c>
      <c r="X13" s="164"/>
      <c r="Y13" s="55">
        <f>SUM(Y7,Y10)</f>
        <v>0.69724472207885047</v>
      </c>
      <c r="Z13" s="164"/>
      <c r="AA13" s="164"/>
      <c r="AB13" s="165"/>
      <c r="AC13" s="231">
        <f>SUM(AC7,AC10)</f>
        <v>95</v>
      </c>
      <c r="AD13" s="164"/>
      <c r="AE13" s="55">
        <f>SUM(AE7,AE10)</f>
        <v>0.71519840266240897</v>
      </c>
      <c r="AF13" s="164"/>
      <c r="AG13" s="55">
        <f>SUM(AG7,AG10)</f>
        <v>0.67228019236609482</v>
      </c>
      <c r="AH13" s="164"/>
      <c r="AI13" s="164"/>
      <c r="AJ13" s="165"/>
      <c r="AK13" s="231">
        <f>SUM(AK7,AK10)</f>
        <v>100</v>
      </c>
      <c r="AL13" s="164"/>
      <c r="AM13" s="55">
        <f>SUM(AM7,AM10)</f>
        <v>0.74959695030839324</v>
      </c>
      <c r="AN13" s="164"/>
      <c r="AO13" s="55">
        <f>SUM(AO7,AO10)</f>
        <v>0.71672756743341504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4.103999745726591E-4</v>
      </c>
      <c r="N14" s="159"/>
      <c r="O14" s="159"/>
      <c r="P14" s="155" t="s">
        <v>26</v>
      </c>
      <c r="Q14" s="155"/>
      <c r="R14" s="156">
        <f>K6*(POWER(O7,2)+POWER(Q7,2))/(100*B6)</f>
        <v>2.3327999652385713E-3</v>
      </c>
      <c r="S14" s="156"/>
      <c r="T14" s="157"/>
      <c r="U14" s="158">
        <f>I6*(POWER(W7,2)+POWER(Y7,2))/POWER(B6,2)</f>
        <v>7.0697808119743238E-4</v>
      </c>
      <c r="V14" s="159"/>
      <c r="W14" s="159"/>
      <c r="X14" s="155" t="s">
        <v>26</v>
      </c>
      <c r="Y14" s="155"/>
      <c r="Z14" s="156">
        <f>K6*(POWER(W7,2)+POWER(Y7,2))/(100*B6)</f>
        <v>4.0186124401180075E-3</v>
      </c>
      <c r="AA14" s="156"/>
      <c r="AB14" s="157"/>
      <c r="AC14" s="158">
        <f>I6*(POWER(AE7,2)+POWER(AG7,2))/POWER(B6,2)</f>
        <v>4.3645075420861902E-4</v>
      </c>
      <c r="AD14" s="159"/>
      <c r="AE14" s="159"/>
      <c r="AF14" s="155" t="s">
        <v>26</v>
      </c>
      <c r="AG14" s="155"/>
      <c r="AH14" s="156">
        <f>K6*(POWER(AE7,2)+POWER(AG7,2))/(100*B6)</f>
        <v>2.4808780880320358E-3</v>
      </c>
      <c r="AI14" s="156"/>
      <c r="AJ14" s="157"/>
      <c r="AK14" s="158">
        <f>I6*(POWER(AM7,2)+POWER(AO7,2))/POWER(B6,2)</f>
        <v>7.4104448533676443E-4</v>
      </c>
      <c r="AL14" s="159"/>
      <c r="AM14" s="159"/>
      <c r="AN14" s="155" t="s">
        <v>26</v>
      </c>
      <c r="AO14" s="155"/>
      <c r="AP14" s="156">
        <f>K6*(POWER(AM7,2)+POWER(AO7,2))/(100*B6)</f>
        <v>4.2122530622325377E-3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1.3482280414672122E-3</v>
      </c>
      <c r="N15" s="154"/>
      <c r="O15" s="154"/>
      <c r="P15" s="146" t="s">
        <v>26</v>
      </c>
      <c r="Q15" s="146"/>
      <c r="R15" s="147">
        <f>K9*(POWER(O10,2)+POWER(Q10,2))/(100*B9)</f>
        <v>7.7203801015081975E-3</v>
      </c>
      <c r="S15" s="147"/>
      <c r="T15" s="148"/>
      <c r="U15" s="234">
        <f>I9*(POWER(W10,2)+POWER(Y10,2))/POWER(B9,2)</f>
        <v>1.0837124328559281E-3</v>
      </c>
      <c r="V15" s="154"/>
      <c r="W15" s="154"/>
      <c r="X15" s="146" t="s">
        <v>26</v>
      </c>
      <c r="Y15" s="146"/>
      <c r="Z15" s="147">
        <f>K9*(POWER(W10,2)+POWER(Y10,2))/(100*B9)</f>
        <v>6.2056800815927958E-3</v>
      </c>
      <c r="AA15" s="147"/>
      <c r="AB15" s="148"/>
      <c r="AC15" s="234">
        <f>I9*(POWER(AE10,2)+POWER(AG10,2))/POWER(B9,2)</f>
        <v>1.5406030295481465E-3</v>
      </c>
      <c r="AD15" s="154"/>
      <c r="AE15" s="154"/>
      <c r="AF15" s="146" t="s">
        <v>26</v>
      </c>
      <c r="AG15" s="146"/>
      <c r="AH15" s="147">
        <f>K9*(POWER(AE10,2)+POWER(AG10,2))/(100*B9)</f>
        <v>8.8219801159921275E-3</v>
      </c>
      <c r="AI15" s="147"/>
      <c r="AJ15" s="148"/>
      <c r="AK15" s="234">
        <f>I9*(POWER(AM10,2)+POWER(AO10,2))/POWER(B9,2)</f>
        <v>1.3021382005728218E-3</v>
      </c>
      <c r="AL15" s="154"/>
      <c r="AM15" s="154"/>
      <c r="AN15" s="146" t="s">
        <v>26</v>
      </c>
      <c r="AO15" s="146"/>
      <c r="AP15" s="147">
        <f>K9*(POWER(AM10,2)+POWER(AO10,2))/(100*B9)</f>
        <v>7.4564550980380897E-3</v>
      </c>
      <c r="AQ15" s="147"/>
      <c r="AR15" s="148"/>
    </row>
    <row r="16" spans="1:44" x14ac:dyDescent="0.2">
      <c r="A16" s="235" t="s">
        <v>27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0.2252447985557248</v>
      </c>
      <c r="N16" s="144"/>
      <c r="O16" s="144"/>
      <c r="P16" s="145" t="s">
        <v>26</v>
      </c>
      <c r="Q16" s="145"/>
      <c r="R16" s="137">
        <f>SUM(Q7:R7)+D6+R14</f>
        <v>0.40185875883644373</v>
      </c>
      <c r="S16" s="137"/>
      <c r="T16" s="142"/>
      <c r="U16" s="143">
        <f>SUM(W7:X7)+C6+U14</f>
        <v>0.30078167994742089</v>
      </c>
      <c r="V16" s="144"/>
      <c r="W16" s="144"/>
      <c r="X16" s="145" t="s">
        <v>26</v>
      </c>
      <c r="Y16" s="145"/>
      <c r="Z16" s="137">
        <f>SUM(Y7:Z7)+D6+Z14</f>
        <v>0.47592860335139248</v>
      </c>
      <c r="AA16" s="137"/>
      <c r="AB16" s="142"/>
      <c r="AC16" s="143">
        <f>SUM(AE7:AF7)+C6+AC14</f>
        <v>0.2250630096309664</v>
      </c>
      <c r="AD16" s="144"/>
      <c r="AE16" s="144"/>
      <c r="AF16" s="145" t="s">
        <v>26</v>
      </c>
      <c r="AG16" s="145"/>
      <c r="AH16" s="137">
        <f>SUM(AG7:AH7)+D6+AH14</f>
        <v>0.41555696986997304</v>
      </c>
      <c r="AI16" s="137"/>
      <c r="AJ16" s="142"/>
      <c r="AK16" s="143">
        <f>SUM(AM7:AN7)+C6+AK14</f>
        <v>0.31214335464393383</v>
      </c>
      <c r="AL16" s="144"/>
      <c r="AM16" s="144"/>
      <c r="AN16" s="145" t="s">
        <v>26</v>
      </c>
      <c r="AO16" s="145"/>
      <c r="AP16" s="137">
        <f>SUM(AO7:AP7)+D6+AP14</f>
        <v>0.47995048212445923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0.45335842679718708</v>
      </c>
      <c r="N17" s="131"/>
      <c r="O17" s="131"/>
      <c r="P17" s="132" t="s">
        <v>26</v>
      </c>
      <c r="Q17" s="132"/>
      <c r="R17" s="128">
        <f>SUM(Q10:R10)+D9+R15</f>
        <v>0.56367064406001344</v>
      </c>
      <c r="S17" s="128"/>
      <c r="T17" s="129"/>
      <c r="U17" s="130">
        <f>SUM(W10:X10)+C9+U15</f>
        <v>0.40757561477636073</v>
      </c>
      <c r="V17" s="131"/>
      <c r="W17" s="131"/>
      <c r="X17" s="132" t="s">
        <v>26</v>
      </c>
      <c r="Y17" s="132"/>
      <c r="Z17" s="128">
        <f>SUM(Y10:Z10)+D9+Z15</f>
        <v>0.51954039885140268</v>
      </c>
      <c r="AA17" s="128"/>
      <c r="AB17" s="129"/>
      <c r="AC17" s="130">
        <f>SUM(AE10:AF10)+C9+AC15</f>
        <v>0.51611244702381565</v>
      </c>
      <c r="AD17" s="131"/>
      <c r="AE17" s="131"/>
      <c r="AF17" s="132" t="s">
        <v>26</v>
      </c>
      <c r="AG17" s="132"/>
      <c r="AH17" s="128">
        <f>SUM(AG10:AH10)+D9+AH15</f>
        <v>0.55602606830237988</v>
      </c>
      <c r="AI17" s="128"/>
      <c r="AJ17" s="129"/>
      <c r="AK17" s="130">
        <f>SUM(AM10:AN10)+C9+AK15</f>
        <v>0.46349677855898525</v>
      </c>
      <c r="AL17" s="131"/>
      <c r="AM17" s="131"/>
      <c r="AN17" s="132" t="s">
        <v>26</v>
      </c>
      <c r="AO17" s="132"/>
      <c r="AP17" s="128">
        <f>SUM(AO10:AP10)+D9+AP15</f>
        <v>0.53644578107146024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0.67860322535291184</v>
      </c>
      <c r="N18" s="126"/>
      <c r="O18" s="126"/>
      <c r="P18" s="127" t="s">
        <v>26</v>
      </c>
      <c r="Q18" s="127"/>
      <c r="R18" s="112">
        <f>SUM(R16,R17)</f>
        <v>0.96552940289645717</v>
      </c>
      <c r="S18" s="112"/>
      <c r="T18" s="113"/>
      <c r="U18" s="238">
        <f>SUM(U16,U17)</f>
        <v>0.70835729472378162</v>
      </c>
      <c r="V18" s="126"/>
      <c r="W18" s="126"/>
      <c r="X18" s="127" t="s">
        <v>26</v>
      </c>
      <c r="Y18" s="127"/>
      <c r="Z18" s="112">
        <f>SUM(Z16,Z17)</f>
        <v>0.99546900220279522</v>
      </c>
      <c r="AA18" s="112"/>
      <c r="AB18" s="113"/>
      <c r="AC18" s="238">
        <f>SUM(AC16,AC17)</f>
        <v>0.74117545665478202</v>
      </c>
      <c r="AD18" s="126"/>
      <c r="AE18" s="126"/>
      <c r="AF18" s="127" t="s">
        <v>26</v>
      </c>
      <c r="AG18" s="127"/>
      <c r="AH18" s="112">
        <f>SUM(AH16,AH17)</f>
        <v>0.97158303817235292</v>
      </c>
      <c r="AI18" s="112"/>
      <c r="AJ18" s="113"/>
      <c r="AK18" s="238">
        <f>SUM(AK16,AK17)</f>
        <v>0.77564013320291902</v>
      </c>
      <c r="AL18" s="126"/>
      <c r="AM18" s="126"/>
      <c r="AN18" s="127" t="s">
        <v>26</v>
      </c>
      <c r="AO18" s="127"/>
      <c r="AP18" s="112">
        <f>SUM(AP16,AP17)</f>
        <v>1.0163962631959196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35</v>
      </c>
      <c r="B21" s="106"/>
      <c r="C21" s="106" t="s">
        <v>16</v>
      </c>
      <c r="D21" s="106"/>
      <c r="E21" s="107" t="s">
        <v>33</v>
      </c>
      <c r="F21" s="107"/>
      <c r="G21" s="107"/>
      <c r="H21" s="107"/>
      <c r="I21" s="107"/>
      <c r="J21" s="107"/>
      <c r="K21" s="107"/>
      <c r="L21" s="108"/>
      <c r="M21" s="241">
        <v>35</v>
      </c>
      <c r="N21" s="110"/>
      <c r="O21" s="110"/>
      <c r="P21" s="110"/>
      <c r="Q21" s="110"/>
      <c r="R21" s="110"/>
      <c r="S21" s="110"/>
      <c r="T21" s="242"/>
      <c r="U21" s="241">
        <v>35</v>
      </c>
      <c r="V21" s="110"/>
      <c r="W21" s="110"/>
      <c r="X21" s="110"/>
      <c r="Y21" s="110"/>
      <c r="Z21" s="110"/>
      <c r="AA21" s="110"/>
      <c r="AB21" s="242"/>
      <c r="AC21" s="241">
        <v>35</v>
      </c>
      <c r="AD21" s="110"/>
      <c r="AE21" s="110"/>
      <c r="AF21" s="110"/>
      <c r="AG21" s="110"/>
      <c r="AH21" s="110"/>
      <c r="AI21" s="110"/>
      <c r="AJ21" s="242"/>
      <c r="AK21" s="241">
        <v>35</v>
      </c>
      <c r="AL21" s="110"/>
      <c r="AM21" s="110"/>
      <c r="AN21" s="110"/>
      <c r="AO21" s="110"/>
      <c r="AP21" s="110"/>
      <c r="AQ21" s="110"/>
      <c r="AR21" s="242"/>
    </row>
    <row r="22" spans="1:44" x14ac:dyDescent="0.2">
      <c r="A22" s="98">
        <v>35</v>
      </c>
      <c r="B22" s="99"/>
      <c r="C22" s="99" t="s">
        <v>20</v>
      </c>
      <c r="D22" s="99"/>
      <c r="E22" s="100" t="s">
        <v>34</v>
      </c>
      <c r="F22" s="100"/>
      <c r="G22" s="100"/>
      <c r="H22" s="100"/>
      <c r="I22" s="100"/>
      <c r="J22" s="100"/>
      <c r="K22" s="100"/>
      <c r="L22" s="101"/>
      <c r="M22" s="243">
        <v>35</v>
      </c>
      <c r="N22" s="96"/>
      <c r="O22" s="96"/>
      <c r="P22" s="96"/>
      <c r="Q22" s="96"/>
      <c r="R22" s="96"/>
      <c r="S22" s="96"/>
      <c r="T22" s="244"/>
      <c r="U22" s="243">
        <v>35</v>
      </c>
      <c r="V22" s="96"/>
      <c r="W22" s="96"/>
      <c r="X22" s="96"/>
      <c r="Y22" s="96"/>
      <c r="Z22" s="96"/>
      <c r="AA22" s="96"/>
      <c r="AB22" s="244"/>
      <c r="AC22" s="243">
        <v>35</v>
      </c>
      <c r="AD22" s="96"/>
      <c r="AE22" s="96"/>
      <c r="AF22" s="96"/>
      <c r="AG22" s="96"/>
      <c r="AH22" s="96"/>
      <c r="AI22" s="96"/>
      <c r="AJ22" s="244"/>
      <c r="AK22" s="243">
        <v>35</v>
      </c>
      <c r="AL22" s="96"/>
      <c r="AM22" s="96"/>
      <c r="AN22" s="96"/>
      <c r="AO22" s="96"/>
      <c r="AP22" s="96"/>
      <c r="AQ22" s="96"/>
      <c r="AR22" s="244"/>
    </row>
    <row r="23" spans="1:44" x14ac:dyDescent="0.2">
      <c r="A23" s="98">
        <v>6</v>
      </c>
      <c r="B23" s="99"/>
      <c r="C23" s="99" t="s">
        <v>16</v>
      </c>
      <c r="D23" s="99"/>
      <c r="E23" s="100" t="s">
        <v>35</v>
      </c>
      <c r="F23" s="100"/>
      <c r="G23" s="100"/>
      <c r="H23" s="100"/>
      <c r="I23" s="100"/>
      <c r="J23" s="100"/>
      <c r="K23" s="100"/>
      <c r="L23" s="101"/>
      <c r="M23" s="243">
        <v>6</v>
      </c>
      <c r="N23" s="96"/>
      <c r="O23" s="96"/>
      <c r="P23" s="96"/>
      <c r="Q23" s="96"/>
      <c r="R23" s="96"/>
      <c r="S23" s="96"/>
      <c r="T23" s="244"/>
      <c r="U23" s="243">
        <v>6</v>
      </c>
      <c r="V23" s="96"/>
      <c r="W23" s="96"/>
      <c r="X23" s="96"/>
      <c r="Y23" s="96"/>
      <c r="Z23" s="96"/>
      <c r="AA23" s="96"/>
      <c r="AB23" s="244"/>
      <c r="AC23" s="243">
        <v>6</v>
      </c>
      <c r="AD23" s="96"/>
      <c r="AE23" s="96"/>
      <c r="AF23" s="96"/>
      <c r="AG23" s="96"/>
      <c r="AH23" s="96"/>
      <c r="AI23" s="96"/>
      <c r="AJ23" s="244"/>
      <c r="AK23" s="243">
        <v>6</v>
      </c>
      <c r="AL23" s="96"/>
      <c r="AM23" s="96"/>
      <c r="AN23" s="96"/>
      <c r="AO23" s="96"/>
      <c r="AP23" s="96"/>
      <c r="AQ23" s="96"/>
      <c r="AR23" s="244"/>
    </row>
    <row r="24" spans="1:44" ht="13.5" thickBot="1" x14ac:dyDescent="0.25">
      <c r="A24" s="91">
        <v>6</v>
      </c>
      <c r="B24" s="92"/>
      <c r="C24" s="92" t="s">
        <v>20</v>
      </c>
      <c r="D24" s="92"/>
      <c r="E24" s="93" t="s">
        <v>36</v>
      </c>
      <c r="F24" s="93"/>
      <c r="G24" s="93"/>
      <c r="H24" s="93"/>
      <c r="I24" s="93"/>
      <c r="J24" s="93"/>
      <c r="K24" s="93"/>
      <c r="L24" s="94"/>
      <c r="M24" s="82">
        <v>6</v>
      </c>
      <c r="N24" s="83"/>
      <c r="O24" s="83"/>
      <c r="P24" s="83"/>
      <c r="Q24" s="83"/>
      <c r="R24" s="83"/>
      <c r="S24" s="83"/>
      <c r="T24" s="84"/>
      <c r="U24" s="82">
        <v>6</v>
      </c>
      <c r="V24" s="83"/>
      <c r="W24" s="83"/>
      <c r="X24" s="83"/>
      <c r="Y24" s="83"/>
      <c r="Z24" s="83"/>
      <c r="AA24" s="83"/>
      <c r="AB24" s="84"/>
      <c r="AC24" s="82">
        <v>6</v>
      </c>
      <c r="AD24" s="83"/>
      <c r="AE24" s="83"/>
      <c r="AF24" s="83"/>
      <c r="AG24" s="83"/>
      <c r="AH24" s="83"/>
      <c r="AI24" s="83"/>
      <c r="AJ24" s="84"/>
      <c r="AK24" s="82">
        <v>6</v>
      </c>
      <c r="AL24" s="83"/>
      <c r="AM24" s="83"/>
      <c r="AN24" s="83"/>
      <c r="AO24" s="83"/>
      <c r="AP24" s="83"/>
      <c r="AQ24" s="83"/>
      <c r="AR24" s="84"/>
    </row>
    <row r="25" spans="1:44" ht="30" customHeight="1" thickBo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ht="15" customHeight="1" x14ac:dyDescent="0.2">
      <c r="A26" s="86" t="s">
        <v>3</v>
      </c>
      <c r="B26" s="87"/>
      <c r="C26" s="87"/>
      <c r="D26" s="87"/>
      <c r="E26" s="87" t="s">
        <v>38</v>
      </c>
      <c r="F26" s="87"/>
      <c r="G26" s="87" t="s">
        <v>39</v>
      </c>
      <c r="H26" s="87"/>
      <c r="I26" s="87" t="s">
        <v>40</v>
      </c>
      <c r="J26" s="87"/>
      <c r="K26" s="87" t="s">
        <v>41</v>
      </c>
      <c r="L26" s="90"/>
      <c r="M26" s="227" t="s">
        <v>11</v>
      </c>
      <c r="N26" s="73"/>
      <c r="O26" s="76" t="s">
        <v>12</v>
      </c>
      <c r="P26" s="77"/>
      <c r="Q26" s="73"/>
      <c r="R26" s="76" t="s">
        <v>13</v>
      </c>
      <c r="S26" s="77"/>
      <c r="T26" s="245"/>
      <c r="U26" s="227" t="s">
        <v>11</v>
      </c>
      <c r="V26" s="73"/>
      <c r="W26" s="76" t="s">
        <v>12</v>
      </c>
      <c r="X26" s="77"/>
      <c r="Y26" s="73"/>
      <c r="Z26" s="76" t="s">
        <v>13</v>
      </c>
      <c r="AA26" s="77"/>
      <c r="AB26" s="245"/>
      <c r="AC26" s="227" t="s">
        <v>11</v>
      </c>
      <c r="AD26" s="73"/>
      <c r="AE26" s="76" t="s">
        <v>12</v>
      </c>
      <c r="AF26" s="77"/>
      <c r="AG26" s="73"/>
      <c r="AH26" s="76" t="s">
        <v>13</v>
      </c>
      <c r="AI26" s="77"/>
      <c r="AJ26" s="245"/>
      <c r="AK26" s="227" t="s">
        <v>11</v>
      </c>
      <c r="AL26" s="73"/>
      <c r="AM26" s="76" t="s">
        <v>12</v>
      </c>
      <c r="AN26" s="77"/>
      <c r="AO26" s="73"/>
      <c r="AP26" s="76" t="s">
        <v>13</v>
      </c>
      <c r="AQ26" s="77"/>
      <c r="AR26" s="245"/>
    </row>
    <row r="27" spans="1:44" ht="15.75" customHeight="1" thickBot="1" x14ac:dyDescent="0.25">
      <c r="A27" s="88"/>
      <c r="B27" s="89"/>
      <c r="C27" s="89"/>
      <c r="D27" s="89"/>
      <c r="E27" s="15" t="s">
        <v>42</v>
      </c>
      <c r="F27" s="15" t="s">
        <v>43</v>
      </c>
      <c r="G27" s="15" t="s">
        <v>42</v>
      </c>
      <c r="H27" s="15" t="s">
        <v>43</v>
      </c>
      <c r="I27" s="15" t="s">
        <v>42</v>
      </c>
      <c r="J27" s="15" t="s">
        <v>43</v>
      </c>
      <c r="K27" s="15" t="s">
        <v>42</v>
      </c>
      <c r="L27" s="16" t="s">
        <v>43</v>
      </c>
      <c r="M27" s="74"/>
      <c r="N27" s="75"/>
      <c r="O27" s="78"/>
      <c r="P27" s="79"/>
      <c r="Q27" s="75"/>
      <c r="R27" s="78"/>
      <c r="S27" s="79"/>
      <c r="T27" s="81"/>
      <c r="U27" s="74"/>
      <c r="V27" s="75"/>
      <c r="W27" s="78"/>
      <c r="X27" s="79"/>
      <c r="Y27" s="75"/>
      <c r="Z27" s="78"/>
      <c r="AA27" s="79"/>
      <c r="AB27" s="81"/>
      <c r="AC27" s="74"/>
      <c r="AD27" s="75"/>
      <c r="AE27" s="78"/>
      <c r="AF27" s="79"/>
      <c r="AG27" s="75"/>
      <c r="AH27" s="78"/>
      <c r="AI27" s="79"/>
      <c r="AJ27" s="81"/>
      <c r="AK27" s="74"/>
      <c r="AL27" s="75"/>
      <c r="AM27" s="78"/>
      <c r="AN27" s="79"/>
      <c r="AO27" s="75"/>
      <c r="AP27" s="78"/>
      <c r="AQ27" s="79"/>
      <c r="AR27" s="81"/>
    </row>
    <row r="28" spans="1:44" x14ac:dyDescent="0.2">
      <c r="A28" s="246" t="s">
        <v>44</v>
      </c>
      <c r="B28" s="58"/>
      <c r="C28" s="58"/>
      <c r="D28" s="58"/>
      <c r="E28" s="21"/>
      <c r="F28" s="21"/>
      <c r="G28" s="21"/>
      <c r="H28" s="21"/>
      <c r="I28" s="21"/>
      <c r="J28" s="21"/>
      <c r="K28" s="21"/>
      <c r="L28" s="59"/>
      <c r="M28" s="60"/>
      <c r="N28" s="61"/>
      <c r="O28" s="62"/>
      <c r="P28" s="62"/>
      <c r="Q28" s="62"/>
      <c r="R28" s="62"/>
      <c r="S28" s="62"/>
      <c r="T28" s="63"/>
      <c r="U28" s="60"/>
      <c r="V28" s="61"/>
      <c r="W28" s="62"/>
      <c r="X28" s="62"/>
      <c r="Y28" s="62"/>
      <c r="Z28" s="62"/>
      <c r="AA28" s="62"/>
      <c r="AB28" s="63"/>
      <c r="AC28" s="60"/>
      <c r="AD28" s="61"/>
      <c r="AE28" s="62"/>
      <c r="AF28" s="62"/>
      <c r="AG28" s="62"/>
      <c r="AH28" s="62"/>
      <c r="AI28" s="62"/>
      <c r="AJ28" s="63"/>
      <c r="AK28" s="60"/>
      <c r="AL28" s="61"/>
      <c r="AM28" s="62"/>
      <c r="AN28" s="62"/>
      <c r="AO28" s="62"/>
      <c r="AP28" s="62"/>
      <c r="AQ28" s="62"/>
      <c r="AR28" s="63"/>
    </row>
    <row r="29" spans="1:44" x14ac:dyDescent="0.2">
      <c r="A29" s="48" t="s">
        <v>45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48">
        <f>M6</f>
        <v>13</v>
      </c>
      <c r="N29" s="54"/>
      <c r="O29" s="50">
        <f>-O6</f>
        <v>-0.2252447985557248</v>
      </c>
      <c r="P29" s="50"/>
      <c r="Q29" s="50"/>
      <c r="R29" s="50">
        <f>-Q6</f>
        <v>-0.40185875883644373</v>
      </c>
      <c r="S29" s="50"/>
      <c r="T29" s="52"/>
      <c r="U29" s="248">
        <f>U6</f>
        <v>13</v>
      </c>
      <c r="V29" s="54"/>
      <c r="W29" s="50">
        <f>-W6</f>
        <v>-0.30078167994742089</v>
      </c>
      <c r="X29" s="50"/>
      <c r="Y29" s="50"/>
      <c r="Z29" s="50">
        <f>-Y6</f>
        <v>-0.47592860335139248</v>
      </c>
      <c r="AA29" s="50"/>
      <c r="AB29" s="52"/>
      <c r="AC29" s="248">
        <f>AC6</f>
        <v>9</v>
      </c>
      <c r="AD29" s="54"/>
      <c r="AE29" s="50">
        <f>-AE6</f>
        <v>-0.2250630096309664</v>
      </c>
      <c r="AF29" s="50"/>
      <c r="AG29" s="50"/>
      <c r="AH29" s="50">
        <f>-AG6</f>
        <v>-0.41555696986997304</v>
      </c>
      <c r="AI29" s="50"/>
      <c r="AJ29" s="52"/>
      <c r="AK29" s="248">
        <f>AK6</f>
        <v>10</v>
      </c>
      <c r="AL29" s="54"/>
      <c r="AM29" s="50">
        <f>-AM6</f>
        <v>-0.31214335464393383</v>
      </c>
      <c r="AN29" s="50"/>
      <c r="AO29" s="50"/>
      <c r="AP29" s="50">
        <f>-AO6</f>
        <v>-0.47995048212445923</v>
      </c>
      <c r="AQ29" s="50"/>
      <c r="AR29" s="52"/>
    </row>
    <row r="30" spans="1:44" x14ac:dyDescent="0.2">
      <c r="A30" s="48" t="s">
        <v>133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53">
        <v>13</v>
      </c>
      <c r="N30" s="47"/>
      <c r="O30" s="39">
        <f>SQRT(3)*M21*M30*S6/1000</f>
        <v>0.38532556742784813</v>
      </c>
      <c r="P30" s="39"/>
      <c r="Q30" s="39"/>
      <c r="R30" s="39">
        <f>SQRT(3)*M21*M30*SIN(ACOS(S6))/1000</f>
        <v>0.68745851299289817</v>
      </c>
      <c r="S30" s="39"/>
      <c r="T30" s="40"/>
      <c r="U30" s="253">
        <v>13</v>
      </c>
      <c r="V30" s="47"/>
      <c r="W30" s="39">
        <f>SQRT(3)*U21*U30*AA6/1000</f>
        <v>0.42102615986062231</v>
      </c>
      <c r="X30" s="39"/>
      <c r="Y30" s="39"/>
      <c r="Z30" s="39">
        <f>SQRT(3)*U21*U30*SIN(ACOS(AA6))/1000</f>
        <v>0.66619214398926796</v>
      </c>
      <c r="AA30" s="39"/>
      <c r="AB30" s="40"/>
      <c r="AC30" s="253">
        <v>9</v>
      </c>
      <c r="AD30" s="47"/>
      <c r="AE30" s="39">
        <f>SQRT(3)*AC21*AC30*AI6/1000</f>
        <v>0.25983109305344321</v>
      </c>
      <c r="AF30" s="39"/>
      <c r="AG30" s="39"/>
      <c r="AH30" s="39">
        <f>SQRT(3)*AC21*AC30*SIN(ACOS(AI6))/1000</f>
        <v>0.47975285625273034</v>
      </c>
      <c r="AI30" s="39"/>
      <c r="AJ30" s="40"/>
      <c r="AK30" s="253">
        <v>10</v>
      </c>
      <c r="AL30" s="47"/>
      <c r="AM30" s="39">
        <f>SQRT(3)*AK21*AK30*AQ6/1000</f>
        <v>0.33051228390642201</v>
      </c>
      <c r="AN30" s="39"/>
      <c r="AO30" s="39"/>
      <c r="AP30" s="39">
        <f>SQRT(3)*AK21*AK30*SIN(ACOS(AQ6))/1000</f>
        <v>0.50819448067345308</v>
      </c>
      <c r="AQ30" s="39"/>
      <c r="AR30" s="40"/>
    </row>
    <row r="31" spans="1:44" ht="13.5" thickBot="1" x14ac:dyDescent="0.25">
      <c r="A31" s="68" t="s">
        <v>47</v>
      </c>
      <c r="B31" s="69"/>
      <c r="C31" s="69"/>
      <c r="D31" s="69"/>
      <c r="E31" s="70"/>
      <c r="F31" s="70"/>
      <c r="G31" s="70"/>
      <c r="H31" s="70"/>
      <c r="I31" s="70"/>
      <c r="J31" s="70"/>
      <c r="K31" s="70"/>
      <c r="L31" s="249"/>
      <c r="M31" s="231"/>
      <c r="N31" s="67"/>
      <c r="O31" s="55">
        <f>SUM(O29:Q30)</f>
        <v>0.16008076887212333</v>
      </c>
      <c r="P31" s="55"/>
      <c r="Q31" s="55"/>
      <c r="R31" s="55">
        <f>SUM(R29:T30)</f>
        <v>0.28559975415645444</v>
      </c>
      <c r="S31" s="55"/>
      <c r="T31" s="56"/>
      <c r="U31" s="231"/>
      <c r="V31" s="67"/>
      <c r="W31" s="55">
        <f>SUM(W29:Y30)</f>
        <v>0.12024447991320142</v>
      </c>
      <c r="X31" s="55"/>
      <c r="Y31" s="55"/>
      <c r="Z31" s="55">
        <f>SUM(Z29:AB30)</f>
        <v>0.19026354063787548</v>
      </c>
      <c r="AA31" s="55"/>
      <c r="AB31" s="56"/>
      <c r="AC31" s="231"/>
      <c r="AD31" s="67"/>
      <c r="AE31" s="55">
        <f>SUM(AE29:AG30)</f>
        <v>3.4768083422476809E-2</v>
      </c>
      <c r="AF31" s="55"/>
      <c r="AG31" s="55"/>
      <c r="AH31" s="55">
        <f>SUM(AH29:AJ30)</f>
        <v>6.4195886382757306E-2</v>
      </c>
      <c r="AI31" s="55"/>
      <c r="AJ31" s="56"/>
      <c r="AK31" s="231"/>
      <c r="AL31" s="67"/>
      <c r="AM31" s="55">
        <f>SUM(AM29:AO30)</f>
        <v>1.8368929262488176E-2</v>
      </c>
      <c r="AN31" s="55"/>
      <c r="AO31" s="55"/>
      <c r="AP31" s="55">
        <f>SUM(AP29:AR30)</f>
        <v>2.8243998548993843E-2</v>
      </c>
      <c r="AQ31" s="55"/>
      <c r="AR31" s="56"/>
    </row>
    <row r="32" spans="1:44" x14ac:dyDescent="0.2">
      <c r="A32" s="246" t="s">
        <v>48</v>
      </c>
      <c r="B32" s="58"/>
      <c r="C32" s="58"/>
      <c r="D32" s="58"/>
      <c r="E32" s="21"/>
      <c r="F32" s="21"/>
      <c r="G32" s="21"/>
      <c r="H32" s="21"/>
      <c r="I32" s="21"/>
      <c r="J32" s="21"/>
      <c r="K32" s="21"/>
      <c r="L32" s="59"/>
      <c r="M32" s="60"/>
      <c r="N32" s="61"/>
      <c r="O32" s="62"/>
      <c r="P32" s="62"/>
      <c r="Q32" s="62"/>
      <c r="R32" s="62"/>
      <c r="S32" s="62"/>
      <c r="T32" s="63"/>
      <c r="U32" s="60"/>
      <c r="V32" s="61"/>
      <c r="W32" s="62"/>
      <c r="X32" s="62"/>
      <c r="Y32" s="62"/>
      <c r="Z32" s="62"/>
      <c r="AA32" s="62"/>
      <c r="AB32" s="63"/>
      <c r="AC32" s="60"/>
      <c r="AD32" s="61"/>
      <c r="AE32" s="62"/>
      <c r="AF32" s="62"/>
      <c r="AG32" s="62"/>
      <c r="AH32" s="62"/>
      <c r="AI32" s="62"/>
      <c r="AJ32" s="63"/>
      <c r="AK32" s="60"/>
      <c r="AL32" s="61"/>
      <c r="AM32" s="62"/>
      <c r="AN32" s="62"/>
      <c r="AO32" s="62"/>
      <c r="AP32" s="62"/>
      <c r="AQ32" s="62"/>
      <c r="AR32" s="63"/>
    </row>
    <row r="33" spans="1:44" x14ac:dyDescent="0.2">
      <c r="A33" s="48" t="s">
        <v>49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47"/>
      <c r="M33" s="248" t="s">
        <v>59</v>
      </c>
      <c r="N33" s="54"/>
      <c r="O33" s="50">
        <v>0</v>
      </c>
      <c r="P33" s="50"/>
      <c r="Q33" s="50"/>
      <c r="R33" s="50">
        <v>0</v>
      </c>
      <c r="S33" s="50"/>
      <c r="T33" s="52"/>
      <c r="U33" s="248">
        <f>U9</f>
        <v>0</v>
      </c>
      <c r="V33" s="54"/>
      <c r="W33" s="50">
        <f>-W9</f>
        <v>-0.40757561477636073</v>
      </c>
      <c r="X33" s="50"/>
      <c r="Y33" s="50"/>
      <c r="Z33" s="50">
        <f>-Y9</f>
        <v>-0.51954039885140268</v>
      </c>
      <c r="AA33" s="50"/>
      <c r="AB33" s="52"/>
      <c r="AC33" s="248" t="s">
        <v>59</v>
      </c>
      <c r="AD33" s="54"/>
      <c r="AE33" s="50">
        <v>0</v>
      </c>
      <c r="AF33" s="50"/>
      <c r="AG33" s="50"/>
      <c r="AH33" s="50">
        <v>0</v>
      </c>
      <c r="AI33" s="50"/>
      <c r="AJ33" s="52"/>
      <c r="AK33" s="248" t="s">
        <v>59</v>
      </c>
      <c r="AL33" s="54"/>
      <c r="AM33" s="50">
        <v>0</v>
      </c>
      <c r="AN33" s="50"/>
      <c r="AO33" s="50"/>
      <c r="AP33" s="50">
        <v>0</v>
      </c>
      <c r="AQ33" s="50"/>
      <c r="AR33" s="52"/>
    </row>
    <row r="34" spans="1:44" ht="13.5" thickBot="1" x14ac:dyDescent="0.25">
      <c r="A34" s="250" t="s">
        <v>51</v>
      </c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4"/>
      <c r="M34" s="33"/>
      <c r="N34" s="34"/>
      <c r="O34" s="31">
        <f>SUM(O33:Q33)</f>
        <v>0</v>
      </c>
      <c r="P34" s="31"/>
      <c r="Q34" s="31"/>
      <c r="R34" s="31">
        <f>SUM(R33:T33)</f>
        <v>0</v>
      </c>
      <c r="S34" s="31"/>
      <c r="T34" s="32"/>
      <c r="U34" s="33"/>
      <c r="V34" s="34"/>
      <c r="W34" s="31">
        <f>SUM(W33:Y33)</f>
        <v>-0.40757561477636073</v>
      </c>
      <c r="X34" s="31"/>
      <c r="Y34" s="31"/>
      <c r="Z34" s="31">
        <f>SUM(Z33:AB33)</f>
        <v>-0.51954039885140268</v>
      </c>
      <c r="AA34" s="31"/>
      <c r="AB34" s="32"/>
      <c r="AC34" s="33"/>
      <c r="AD34" s="34"/>
      <c r="AE34" s="31">
        <f>SUM(AE33:AG33)</f>
        <v>0</v>
      </c>
      <c r="AF34" s="31"/>
      <c r="AG34" s="31"/>
      <c r="AH34" s="31">
        <f>SUM(AH33:AJ33)</f>
        <v>0</v>
      </c>
      <c r="AI34" s="31"/>
      <c r="AJ34" s="32"/>
      <c r="AK34" s="33"/>
      <c r="AL34" s="34"/>
      <c r="AM34" s="31">
        <f>SUM(AM33:AO33)</f>
        <v>0</v>
      </c>
      <c r="AN34" s="31"/>
      <c r="AO34" s="31"/>
      <c r="AP34" s="31">
        <f>SUM(AP33:AR33)</f>
        <v>0</v>
      </c>
      <c r="AQ34" s="31"/>
      <c r="AR34" s="32"/>
    </row>
    <row r="35" spans="1:44" ht="13.5" thickBot="1" x14ac:dyDescent="0.25">
      <c r="A35" s="251" t="s">
        <v>52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29"/>
      <c r="N35" s="30"/>
      <c r="O35" s="19">
        <f>SUM(O29:Q30)+SUM(O33:Q33)</f>
        <v>0.16008076887212333</v>
      </c>
      <c r="P35" s="19"/>
      <c r="Q35" s="19"/>
      <c r="R35" s="19">
        <f>SUM(R29:T30)+SUM(R33:T33)</f>
        <v>0.28559975415645444</v>
      </c>
      <c r="S35" s="19"/>
      <c r="T35" s="28"/>
      <c r="U35" s="29"/>
      <c r="V35" s="30"/>
      <c r="W35" s="19">
        <f>SUM(W29:Y30)+SUM(W33:Y33)</f>
        <v>-0.28733113486315931</v>
      </c>
      <c r="X35" s="19"/>
      <c r="Y35" s="19"/>
      <c r="Z35" s="19">
        <f>SUM(Z29:AB30)+SUM(Z33:AB33)</f>
        <v>-0.3292768582135272</v>
      </c>
      <c r="AA35" s="19"/>
      <c r="AB35" s="28"/>
      <c r="AC35" s="29"/>
      <c r="AD35" s="30"/>
      <c r="AE35" s="19">
        <f>SUM(AE29:AG30)+SUM(AE33:AG33)</f>
        <v>3.4768083422476809E-2</v>
      </c>
      <c r="AF35" s="19"/>
      <c r="AG35" s="19"/>
      <c r="AH35" s="19">
        <f>SUM(AH29:AJ30)+SUM(AH33:AJ33)</f>
        <v>6.4195886382757306E-2</v>
      </c>
      <c r="AI35" s="19"/>
      <c r="AJ35" s="28"/>
      <c r="AK35" s="29"/>
      <c r="AL35" s="30"/>
      <c r="AM35" s="19">
        <f>SUM(AM29:AO30)+SUM(AM33:AO33)</f>
        <v>1.8368929262488176E-2</v>
      </c>
      <c r="AN35" s="19"/>
      <c r="AO35" s="19"/>
      <c r="AP35" s="19">
        <f>SUM(AP29:AR30)+SUM(AP33:AR33)</f>
        <v>2.8243998548993843E-2</v>
      </c>
      <c r="AQ35" s="19"/>
      <c r="AR35" s="28"/>
    </row>
    <row r="36" spans="1:44" x14ac:dyDescent="0.2">
      <c r="A36" s="246" t="s">
        <v>53</v>
      </c>
      <c r="B36" s="58"/>
      <c r="C36" s="58"/>
      <c r="D36" s="58"/>
      <c r="E36" s="21"/>
      <c r="F36" s="21"/>
      <c r="G36" s="21"/>
      <c r="H36" s="21"/>
      <c r="I36" s="21"/>
      <c r="J36" s="21"/>
      <c r="K36" s="21"/>
      <c r="L36" s="59"/>
      <c r="M36" s="60"/>
      <c r="N36" s="61"/>
      <c r="O36" s="62"/>
      <c r="P36" s="62"/>
      <c r="Q36" s="62"/>
      <c r="R36" s="62"/>
      <c r="S36" s="62"/>
      <c r="T36" s="63"/>
      <c r="U36" s="60"/>
      <c r="V36" s="61"/>
      <c r="W36" s="62"/>
      <c r="X36" s="62"/>
      <c r="Y36" s="62"/>
      <c r="Z36" s="62"/>
      <c r="AA36" s="62"/>
      <c r="AB36" s="63"/>
      <c r="AC36" s="60"/>
      <c r="AD36" s="61"/>
      <c r="AE36" s="62"/>
      <c r="AF36" s="62"/>
      <c r="AG36" s="62"/>
      <c r="AH36" s="62"/>
      <c r="AI36" s="62"/>
      <c r="AJ36" s="63"/>
      <c r="AK36" s="60"/>
      <c r="AL36" s="61"/>
      <c r="AM36" s="62"/>
      <c r="AN36" s="62"/>
      <c r="AO36" s="62"/>
      <c r="AP36" s="62"/>
      <c r="AQ36" s="62"/>
      <c r="AR36" s="63"/>
    </row>
    <row r="37" spans="1:44" x14ac:dyDescent="0.2">
      <c r="A37" s="48" t="s">
        <v>54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48">
        <f>M7</f>
        <v>32</v>
      </c>
      <c r="N37" s="54"/>
      <c r="O37" s="50">
        <f>O7</f>
        <v>0.21283439847684402</v>
      </c>
      <c r="P37" s="50"/>
      <c r="Q37" s="50"/>
      <c r="R37" s="50">
        <f>Q7</f>
        <v>0.25552596507008823</v>
      </c>
      <c r="S37" s="50"/>
      <c r="T37" s="52"/>
      <c r="U37" s="248">
        <f>U7</f>
        <v>42</v>
      </c>
      <c r="V37" s="54"/>
      <c r="W37" s="50">
        <f>W7</f>
        <v>0.28807470176191535</v>
      </c>
      <c r="X37" s="50"/>
      <c r="Y37" s="50"/>
      <c r="Z37" s="50">
        <f>Y7</f>
        <v>0.3279099971101575</v>
      </c>
      <c r="AA37" s="50"/>
      <c r="AB37" s="52"/>
      <c r="AC37" s="248">
        <f>AC7</f>
        <v>33</v>
      </c>
      <c r="AD37" s="54"/>
      <c r="AE37" s="50">
        <f>AE7</f>
        <v>0.21262655877244965</v>
      </c>
      <c r="AF37" s="50"/>
      <c r="AG37" s="50"/>
      <c r="AH37" s="50">
        <f>AG7</f>
        <v>0.26907609798082405</v>
      </c>
      <c r="AI37" s="50"/>
      <c r="AJ37" s="52"/>
      <c r="AK37" s="248">
        <f>AK7</f>
        <v>43</v>
      </c>
      <c r="AL37" s="54"/>
      <c r="AM37" s="50">
        <f>AM7</f>
        <v>0.29940231005428897</v>
      </c>
      <c r="AN37" s="50"/>
      <c r="AO37" s="50"/>
      <c r="AP37" s="50">
        <f>AO7</f>
        <v>0.33173823526110974</v>
      </c>
      <c r="AQ37" s="50"/>
      <c r="AR37" s="52"/>
    </row>
    <row r="38" spans="1:44" x14ac:dyDescent="0.2">
      <c r="A38" s="48" t="s">
        <v>132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53">
        <v>24</v>
      </c>
      <c r="N38" s="47"/>
      <c r="O38" s="39">
        <f>-SQRT(3)*M23*M38*S7/1000</f>
        <v>-0.15962579885763301</v>
      </c>
      <c r="P38" s="39"/>
      <c r="Q38" s="39"/>
      <c r="R38" s="39">
        <f>-SQRT(3)*M23*M38*SIN(ACOS(S7))/1000</f>
        <v>-0.19164447380256622</v>
      </c>
      <c r="S38" s="39"/>
      <c r="T38" s="40"/>
      <c r="U38" s="253">
        <v>23</v>
      </c>
      <c r="V38" s="47"/>
      <c r="W38" s="39">
        <f>-SQRT(3)*U23*U38*AA7/1000</f>
        <v>-0.15775519382200132</v>
      </c>
      <c r="X38" s="39"/>
      <c r="Y38" s="39"/>
      <c r="Z38" s="39">
        <f>-SQRT(3)*U23*U38*SIN(ACOS(AA7))/1000</f>
        <v>-0.17956976032222913</v>
      </c>
      <c r="AA38" s="39"/>
      <c r="AB38" s="40"/>
      <c r="AC38" s="253">
        <v>21</v>
      </c>
      <c r="AD38" s="47"/>
      <c r="AE38" s="39">
        <f>-SQRT(3)*AC23*AC38*AI7/1000</f>
        <v>-0.13530781012792251</v>
      </c>
      <c r="AF38" s="39"/>
      <c r="AG38" s="39"/>
      <c r="AH38" s="39">
        <f>-SQRT(3)*AC23*AC38*SIN(ACOS(AI7))/1000</f>
        <v>-0.1712302441696153</v>
      </c>
      <c r="AI38" s="39"/>
      <c r="AJ38" s="40"/>
      <c r="AK38" s="253">
        <v>22</v>
      </c>
      <c r="AL38" s="47"/>
      <c r="AM38" s="39">
        <f>-SQRT(3)*AK23*AK38*AQ7/1000</f>
        <v>-0.15318257723707807</v>
      </c>
      <c r="AN38" s="39"/>
      <c r="AO38" s="39"/>
      <c r="AP38" s="39">
        <f>-SQRT(3)*AK23*AK38*SIN(ACOS(AQ7))/1000</f>
        <v>-0.16972653897080034</v>
      </c>
      <c r="AQ38" s="39"/>
      <c r="AR38" s="40"/>
    </row>
    <row r="39" spans="1:44" x14ac:dyDescent="0.2">
      <c r="A39" s="48" t="s">
        <v>131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53">
        <v>3</v>
      </c>
      <c r="N39" s="47"/>
      <c r="O39" s="39">
        <f>-SQRT(3)*M23*M39*S7/1000</f>
        <v>-1.9953224857204126E-2</v>
      </c>
      <c r="P39" s="39"/>
      <c r="Q39" s="39"/>
      <c r="R39" s="39">
        <f>-SQRT(3)*M23*M39*SIN(ACOS(S7))/1000</f>
        <v>-2.3955559225320777E-2</v>
      </c>
      <c r="S39" s="39"/>
      <c r="T39" s="40"/>
      <c r="U39" s="253">
        <v>5</v>
      </c>
      <c r="V39" s="47"/>
      <c r="W39" s="39">
        <f>-SQRT(3)*U23*U39*AA7/1000</f>
        <v>-3.4294607352608975E-2</v>
      </c>
      <c r="X39" s="39"/>
      <c r="Y39" s="39"/>
      <c r="Z39" s="39">
        <f>-SQRT(3)*U23*U39*SIN(ACOS(AA7))/1000</f>
        <v>-3.9036904417875898E-2</v>
      </c>
      <c r="AA39" s="39"/>
      <c r="AB39" s="40"/>
      <c r="AC39" s="253">
        <v>7</v>
      </c>
      <c r="AD39" s="47"/>
      <c r="AE39" s="39">
        <f>-SQRT(3)*AC23*AC39*AI7/1000</f>
        <v>-4.510260337597416E-2</v>
      </c>
      <c r="AF39" s="39"/>
      <c r="AG39" s="39"/>
      <c r="AH39" s="39">
        <f>-SQRT(3)*AC23*AC39*SIN(ACOS(AI7))/1000</f>
        <v>-5.707674805653843E-2</v>
      </c>
      <c r="AI39" s="39"/>
      <c r="AJ39" s="40"/>
      <c r="AK39" s="253">
        <v>6</v>
      </c>
      <c r="AL39" s="47"/>
      <c r="AM39" s="39">
        <f>-SQRT(3)*AK23*AK39*AQ7/1000</f>
        <v>-4.177706651920312E-2</v>
      </c>
      <c r="AN39" s="39"/>
      <c r="AO39" s="39"/>
      <c r="AP39" s="39">
        <f>-SQRT(3)*AK23*AK39*SIN(ACOS(AQ7))/1000</f>
        <v>-4.6289056082945548E-2</v>
      </c>
      <c r="AQ39" s="39"/>
      <c r="AR39" s="40"/>
    </row>
    <row r="40" spans="1:44" x14ac:dyDescent="0.2">
      <c r="A40" s="48" t="s">
        <v>130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53" t="s">
        <v>59</v>
      </c>
      <c r="N40" s="47"/>
      <c r="O40" s="50">
        <v>0</v>
      </c>
      <c r="P40" s="50"/>
      <c r="Q40" s="50"/>
      <c r="R40" s="50">
        <v>0</v>
      </c>
      <c r="S40" s="50"/>
      <c r="T40" s="52"/>
      <c r="U40" s="253" t="s">
        <v>59</v>
      </c>
      <c r="V40" s="47"/>
      <c r="W40" s="50">
        <v>0</v>
      </c>
      <c r="X40" s="50"/>
      <c r="Y40" s="50"/>
      <c r="Z40" s="50">
        <v>0</v>
      </c>
      <c r="AA40" s="50"/>
      <c r="AB40" s="52"/>
      <c r="AC40" s="253" t="s">
        <v>59</v>
      </c>
      <c r="AD40" s="47"/>
      <c r="AE40" s="50">
        <v>0</v>
      </c>
      <c r="AF40" s="50"/>
      <c r="AG40" s="50"/>
      <c r="AH40" s="50">
        <v>0</v>
      </c>
      <c r="AI40" s="50"/>
      <c r="AJ40" s="52"/>
      <c r="AK40" s="253" t="s">
        <v>59</v>
      </c>
      <c r="AL40" s="47"/>
      <c r="AM40" s="50">
        <v>0</v>
      </c>
      <c r="AN40" s="50"/>
      <c r="AO40" s="50"/>
      <c r="AP40" s="50">
        <v>0</v>
      </c>
      <c r="AQ40" s="50"/>
      <c r="AR40" s="52"/>
    </row>
    <row r="41" spans="1:44" ht="13.5" thickBot="1" x14ac:dyDescent="0.25">
      <c r="A41" s="68" t="s">
        <v>65</v>
      </c>
      <c r="B41" s="69"/>
      <c r="C41" s="69"/>
      <c r="D41" s="69"/>
      <c r="E41" s="70"/>
      <c r="F41" s="70"/>
      <c r="G41" s="70"/>
      <c r="H41" s="70"/>
      <c r="I41" s="70"/>
      <c r="J41" s="70"/>
      <c r="K41" s="70"/>
      <c r="L41" s="249"/>
      <c r="M41" s="231"/>
      <c r="N41" s="67"/>
      <c r="O41" s="55">
        <f>SUM(O37:Q40)</f>
        <v>3.3255374762006885E-2</v>
      </c>
      <c r="P41" s="55"/>
      <c r="Q41" s="55"/>
      <c r="R41" s="55">
        <f>SUM(R37:T40)</f>
        <v>3.992593204220124E-2</v>
      </c>
      <c r="S41" s="55"/>
      <c r="T41" s="56"/>
      <c r="U41" s="231"/>
      <c r="V41" s="67"/>
      <c r="W41" s="55">
        <f>SUM(W37:Y40)</f>
        <v>9.6024900587305062E-2</v>
      </c>
      <c r="X41" s="55"/>
      <c r="Y41" s="55"/>
      <c r="Z41" s="55">
        <f>SUM(Z37:AB40)</f>
        <v>0.10930333237005248</v>
      </c>
      <c r="AA41" s="55"/>
      <c r="AB41" s="56"/>
      <c r="AC41" s="231"/>
      <c r="AD41" s="67"/>
      <c r="AE41" s="55">
        <f>SUM(AE37:AG40)</f>
        <v>3.2216145268552987E-2</v>
      </c>
      <c r="AF41" s="55"/>
      <c r="AG41" s="55"/>
      <c r="AH41" s="55">
        <f>SUM(AH37:AJ40)</f>
        <v>4.0769105754670319E-2</v>
      </c>
      <c r="AI41" s="55"/>
      <c r="AJ41" s="56"/>
      <c r="AK41" s="231"/>
      <c r="AL41" s="67"/>
      <c r="AM41" s="55">
        <f>SUM(AM37:AO40)</f>
        <v>0.10444266629800777</v>
      </c>
      <c r="AN41" s="55"/>
      <c r="AO41" s="55"/>
      <c r="AP41" s="55">
        <f>SUM(AP37:AR40)</f>
        <v>0.11572264020736385</v>
      </c>
      <c r="AQ41" s="55"/>
      <c r="AR41" s="56"/>
    </row>
    <row r="42" spans="1:44" x14ac:dyDescent="0.2">
      <c r="A42" s="246" t="s">
        <v>66</v>
      </c>
      <c r="B42" s="58"/>
      <c r="C42" s="58"/>
      <c r="D42" s="58"/>
      <c r="E42" s="21"/>
      <c r="F42" s="21"/>
      <c r="G42" s="21"/>
      <c r="H42" s="21"/>
      <c r="I42" s="21"/>
      <c r="J42" s="21"/>
      <c r="K42" s="21"/>
      <c r="L42" s="59"/>
      <c r="M42" s="60"/>
      <c r="N42" s="61"/>
      <c r="O42" s="62"/>
      <c r="P42" s="62"/>
      <c r="Q42" s="62"/>
      <c r="R42" s="62"/>
      <c r="S42" s="62"/>
      <c r="T42" s="63"/>
      <c r="U42" s="60"/>
      <c r="V42" s="61"/>
      <c r="W42" s="62"/>
      <c r="X42" s="62"/>
      <c r="Y42" s="62"/>
      <c r="Z42" s="62"/>
      <c r="AA42" s="62"/>
      <c r="AB42" s="63"/>
      <c r="AC42" s="60"/>
      <c r="AD42" s="61"/>
      <c r="AE42" s="62"/>
      <c r="AF42" s="62"/>
      <c r="AG42" s="62"/>
      <c r="AH42" s="62"/>
      <c r="AI42" s="62"/>
      <c r="AJ42" s="63"/>
      <c r="AK42" s="60"/>
      <c r="AL42" s="61"/>
      <c r="AM42" s="62"/>
      <c r="AN42" s="62"/>
      <c r="AO42" s="62"/>
      <c r="AP42" s="62"/>
      <c r="AQ42" s="62"/>
      <c r="AR42" s="63"/>
    </row>
    <row r="43" spans="1:44" x14ac:dyDescent="0.2">
      <c r="A43" s="48" t="s">
        <v>67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48">
        <f>M10</f>
        <v>58</v>
      </c>
      <c r="N43" s="54"/>
      <c r="O43" s="50">
        <f>O10</f>
        <v>0.44001019865141172</v>
      </c>
      <c r="P43" s="50"/>
      <c r="Q43" s="50"/>
      <c r="R43" s="50">
        <f>Q10</f>
        <v>0.41195027015738828</v>
      </c>
      <c r="S43" s="50"/>
      <c r="T43" s="52"/>
      <c r="U43" s="248">
        <f>U10</f>
        <v>52</v>
      </c>
      <c r="V43" s="54"/>
      <c r="W43" s="50">
        <f>W10</f>
        <v>0.39449190223919667</v>
      </c>
      <c r="X43" s="50"/>
      <c r="Y43" s="50"/>
      <c r="Z43" s="50">
        <f>Y10</f>
        <v>0.36933472496869296</v>
      </c>
      <c r="AA43" s="50"/>
      <c r="AB43" s="52"/>
      <c r="AC43" s="248">
        <f>AC10</f>
        <v>62</v>
      </c>
      <c r="AD43" s="54"/>
      <c r="AE43" s="50">
        <f>AE10</f>
        <v>0.50257184388995935</v>
      </c>
      <c r="AF43" s="50"/>
      <c r="AG43" s="50"/>
      <c r="AH43" s="50">
        <f>AG10</f>
        <v>0.40320409438527077</v>
      </c>
      <c r="AI43" s="50"/>
      <c r="AJ43" s="52"/>
      <c r="AK43" s="248">
        <f>AK10</f>
        <v>57</v>
      </c>
      <c r="AL43" s="54"/>
      <c r="AM43" s="50">
        <f>AM10</f>
        <v>0.45019464025410427</v>
      </c>
      <c r="AN43" s="50"/>
      <c r="AO43" s="50"/>
      <c r="AP43" s="50">
        <f>AO10</f>
        <v>0.38498933217230524</v>
      </c>
      <c r="AQ43" s="50"/>
      <c r="AR43" s="52"/>
    </row>
    <row r="44" spans="1:44" x14ac:dyDescent="0.2">
      <c r="A44" s="48" t="s">
        <v>129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53">
        <v>44</v>
      </c>
      <c r="N44" s="47"/>
      <c r="O44" s="39">
        <f>-SQRT(3)*M24*M44*S10/1000</f>
        <v>-0.3338008403562433</v>
      </c>
      <c r="P44" s="39"/>
      <c r="Q44" s="39"/>
      <c r="R44" s="39">
        <f>-SQRT(3)*M24*M44*SIN(ACOS(S10))/1000</f>
        <v>-0.31251399805043251</v>
      </c>
      <c r="S44" s="39"/>
      <c r="T44" s="40"/>
      <c r="U44" s="253">
        <v>44</v>
      </c>
      <c r="V44" s="47"/>
      <c r="W44" s="39">
        <f>-SQRT(3)*U24*U44*AA10/1000</f>
        <v>-0.3338008403562433</v>
      </c>
      <c r="X44" s="39"/>
      <c r="Y44" s="39"/>
      <c r="Z44" s="39">
        <f>-SQRT(3)*U24*U44*SIN(ACOS(AA10))/1000</f>
        <v>-0.31251399805043251</v>
      </c>
      <c r="AA44" s="39"/>
      <c r="AB44" s="40"/>
      <c r="AC44" s="253">
        <v>42</v>
      </c>
      <c r="AD44" s="47"/>
      <c r="AE44" s="39">
        <f>-SQRT(3)*AC24*AC44*AI10/1000</f>
        <v>-0.34045189424803701</v>
      </c>
      <c r="AF44" s="39"/>
      <c r="AG44" s="39"/>
      <c r="AH44" s="39">
        <f>-SQRT(3)*AC24*AC44*SIN(ACOS(AI10))/1000</f>
        <v>-0.27313825748679632</v>
      </c>
      <c r="AI44" s="39"/>
      <c r="AJ44" s="40"/>
      <c r="AK44" s="253">
        <v>42</v>
      </c>
      <c r="AL44" s="47"/>
      <c r="AM44" s="39">
        <f>-SQRT(3)*AK24*AK44*AQ10/1000</f>
        <v>-0.33172236650302422</v>
      </c>
      <c r="AN44" s="39"/>
      <c r="AO44" s="39"/>
      <c r="AP44" s="39">
        <f>-SQRT(3)*AK24*AK44*SIN(ACOS(AQ10))/1000</f>
        <v>-0.28367635002169855</v>
      </c>
      <c r="AQ44" s="39"/>
      <c r="AR44" s="40"/>
    </row>
    <row r="45" spans="1:44" x14ac:dyDescent="0.2">
      <c r="A45" s="48" t="s">
        <v>128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53">
        <v>0</v>
      </c>
      <c r="N45" s="47"/>
      <c r="O45" s="39">
        <f>-SQRT(3)*M24*M45*S10/1000</f>
        <v>0</v>
      </c>
      <c r="P45" s="39"/>
      <c r="Q45" s="39"/>
      <c r="R45" s="39">
        <f>-SQRT(3)*M24*M45*SIN(ACOS(S10))/1000</f>
        <v>0</v>
      </c>
      <c r="S45" s="39"/>
      <c r="T45" s="40"/>
      <c r="U45" s="253">
        <v>0</v>
      </c>
      <c r="V45" s="47"/>
      <c r="W45" s="39">
        <f>-SQRT(3)*U24*U45*AA10/1000</f>
        <v>0</v>
      </c>
      <c r="X45" s="39"/>
      <c r="Y45" s="39"/>
      <c r="Z45" s="39">
        <f>-SQRT(3)*U24*U45*SIN(ACOS(AA10))/1000</f>
        <v>0</v>
      </c>
      <c r="AA45" s="39"/>
      <c r="AB45" s="40"/>
      <c r="AC45" s="253">
        <v>0</v>
      </c>
      <c r="AD45" s="47"/>
      <c r="AE45" s="39">
        <f>-SQRT(3)*AC24*AC45*AI10/1000</f>
        <v>0</v>
      </c>
      <c r="AF45" s="39"/>
      <c r="AG45" s="39"/>
      <c r="AH45" s="39">
        <f>-SQRT(3)*AC24*AC45*SIN(ACOS(AI10))/1000</f>
        <v>0</v>
      </c>
      <c r="AI45" s="39"/>
      <c r="AJ45" s="40"/>
      <c r="AK45" s="253">
        <v>0</v>
      </c>
      <c r="AL45" s="47"/>
      <c r="AM45" s="39">
        <f>-SQRT(3)*AK24*AK45*AQ10/1000</f>
        <v>0</v>
      </c>
      <c r="AN45" s="39"/>
      <c r="AO45" s="39"/>
      <c r="AP45" s="39">
        <f>-SQRT(3)*AK24*AK45*SIN(ACOS(AQ10))/1000</f>
        <v>0</v>
      </c>
      <c r="AQ45" s="39"/>
      <c r="AR45" s="40"/>
    </row>
    <row r="46" spans="1:44" x14ac:dyDescent="0.2">
      <c r="A46" s="48" t="s">
        <v>127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53">
        <v>3</v>
      </c>
      <c r="N46" s="47"/>
      <c r="O46" s="39">
        <f>-SQRT(3)*M24*M46*S10/1000</f>
        <v>-2.2759148206107499E-2</v>
      </c>
      <c r="P46" s="39"/>
      <c r="Q46" s="39"/>
      <c r="R46" s="39">
        <f>-SQRT(3)*M24*M46*SIN(ACOS(S10))/1000</f>
        <v>-2.1307772594347671E-2</v>
      </c>
      <c r="S46" s="39"/>
      <c r="T46" s="40"/>
      <c r="U46" s="253">
        <v>4</v>
      </c>
      <c r="V46" s="47"/>
      <c r="W46" s="39">
        <f>-SQRT(3)*U24*U46*AA10/1000</f>
        <v>-3.0345530941476666E-2</v>
      </c>
      <c r="X46" s="39"/>
      <c r="Y46" s="39"/>
      <c r="Z46" s="39">
        <f>-SQRT(3)*U24*U46*SIN(ACOS(AA10))/1000</f>
        <v>-2.8410363459130228E-2</v>
      </c>
      <c r="AA46" s="39"/>
      <c r="AB46" s="40"/>
      <c r="AC46" s="253">
        <v>4</v>
      </c>
      <c r="AD46" s="47"/>
      <c r="AE46" s="39">
        <f>-SQRT(3)*AC24*AC46*AI10/1000</f>
        <v>-3.2423989928384481E-2</v>
      </c>
      <c r="AF46" s="39"/>
      <c r="AG46" s="39"/>
      <c r="AH46" s="39">
        <f>-SQRT(3)*AC24*AC46*SIN(ACOS(AI10))/1000</f>
        <v>-2.6013167379694887E-2</v>
      </c>
      <c r="AI46" s="39"/>
      <c r="AJ46" s="40"/>
      <c r="AK46" s="253">
        <v>4</v>
      </c>
      <c r="AL46" s="47"/>
      <c r="AM46" s="39">
        <f>-SQRT(3)*AK24*AK46*AQ10/1000</f>
        <v>-3.1592606333621355E-2</v>
      </c>
      <c r="AN46" s="39"/>
      <c r="AO46" s="39"/>
      <c r="AP46" s="39">
        <f>-SQRT(3)*AK24*AK46*SIN(ACOS(AQ10))/1000</f>
        <v>-2.7016795240161769E-2</v>
      </c>
      <c r="AQ46" s="39"/>
      <c r="AR46" s="40"/>
    </row>
    <row r="47" spans="1:44" ht="13.5" thickBot="1" x14ac:dyDescent="0.25">
      <c r="A47" s="250" t="s">
        <v>77</v>
      </c>
      <c r="B47" s="42"/>
      <c r="C47" s="42"/>
      <c r="D47" s="42"/>
      <c r="E47" s="43"/>
      <c r="F47" s="43"/>
      <c r="G47" s="43"/>
      <c r="H47" s="43"/>
      <c r="I47" s="43"/>
      <c r="J47" s="43"/>
      <c r="K47" s="43"/>
      <c r="L47" s="44"/>
      <c r="M47" s="33"/>
      <c r="N47" s="34"/>
      <c r="O47" s="31">
        <f>SUM(O43:Q46)</f>
        <v>8.3450210089060922E-2</v>
      </c>
      <c r="P47" s="31"/>
      <c r="Q47" s="31"/>
      <c r="R47" s="31">
        <f>SUM(R43:T46)</f>
        <v>7.8128499512608099E-2</v>
      </c>
      <c r="S47" s="31"/>
      <c r="T47" s="32"/>
      <c r="U47" s="33"/>
      <c r="V47" s="34"/>
      <c r="W47" s="31">
        <f>SUM(W43:Y46)</f>
        <v>3.0345530941476701E-2</v>
      </c>
      <c r="X47" s="31"/>
      <c r="Y47" s="31"/>
      <c r="Z47" s="31">
        <f>SUM(Z43:AB46)</f>
        <v>2.8410363459130228E-2</v>
      </c>
      <c r="AA47" s="31"/>
      <c r="AB47" s="32"/>
      <c r="AC47" s="33"/>
      <c r="AD47" s="34"/>
      <c r="AE47" s="31">
        <f>SUM(AE43:AG46)</f>
        <v>0.12969595971353787</v>
      </c>
      <c r="AF47" s="31"/>
      <c r="AG47" s="31"/>
      <c r="AH47" s="31">
        <f>SUM(AH43:AJ46)</f>
        <v>0.10405266951877956</v>
      </c>
      <c r="AI47" s="31"/>
      <c r="AJ47" s="32"/>
      <c r="AK47" s="33"/>
      <c r="AL47" s="34"/>
      <c r="AM47" s="31">
        <f>SUM(AM43:AO46)</f>
        <v>8.68796674174587E-2</v>
      </c>
      <c r="AN47" s="31"/>
      <c r="AO47" s="31"/>
      <c r="AP47" s="31">
        <f>SUM(AP43:AR46)</f>
        <v>7.4296186910444928E-2</v>
      </c>
      <c r="AQ47" s="31"/>
      <c r="AR47" s="32"/>
    </row>
    <row r="48" spans="1:44" ht="13.5" thickBot="1" x14ac:dyDescent="0.25">
      <c r="A48" s="251" t="s">
        <v>78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29"/>
      <c r="N48" s="30"/>
      <c r="O48" s="19">
        <f>SUM(O37:Q40)+SUM(O43:Q46)</f>
        <v>0.1167055848510678</v>
      </c>
      <c r="P48" s="19"/>
      <c r="Q48" s="19"/>
      <c r="R48" s="19">
        <f>SUM(R37:T40)+SUM(R43:T46)</f>
        <v>0.11805443155480934</v>
      </c>
      <c r="S48" s="19"/>
      <c r="T48" s="28"/>
      <c r="U48" s="29"/>
      <c r="V48" s="30"/>
      <c r="W48" s="19">
        <f>SUM(W37:Y40)+SUM(W43:Y46)</f>
        <v>0.12637043152878177</v>
      </c>
      <c r="X48" s="19"/>
      <c r="Y48" s="19"/>
      <c r="Z48" s="19">
        <f>SUM(Z37:AB40)+SUM(Z43:AB46)</f>
        <v>0.13771369582918269</v>
      </c>
      <c r="AA48" s="19"/>
      <c r="AB48" s="28"/>
      <c r="AC48" s="29"/>
      <c r="AD48" s="30"/>
      <c r="AE48" s="19">
        <f>SUM(AE37:AG40)+SUM(AE43:AG46)</f>
        <v>0.16191210498209085</v>
      </c>
      <c r="AF48" s="19"/>
      <c r="AG48" s="19"/>
      <c r="AH48" s="19">
        <f>SUM(AH37:AJ40)+SUM(AH43:AJ46)</f>
        <v>0.14482177527344989</v>
      </c>
      <c r="AI48" s="19"/>
      <c r="AJ48" s="28"/>
      <c r="AK48" s="29"/>
      <c r="AL48" s="30"/>
      <c r="AM48" s="19">
        <f>SUM(AM37:AO40)+SUM(AM43:AO46)</f>
        <v>0.19132233371546647</v>
      </c>
      <c r="AN48" s="19"/>
      <c r="AO48" s="19"/>
      <c r="AP48" s="19">
        <f>SUM(AP37:AR40)+SUM(AP43:AR46)</f>
        <v>0.19001882711780876</v>
      </c>
      <c r="AQ48" s="19"/>
      <c r="AR48" s="28"/>
    </row>
    <row r="49" spans="1:44" ht="13.5" thickBo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ht="13.5" thickBot="1" x14ac:dyDescent="0.25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5" t="s">
        <v>80</v>
      </c>
      <c r="N50" s="26"/>
      <c r="O50" s="26"/>
      <c r="P50" s="26"/>
      <c r="Q50" s="26"/>
      <c r="R50" s="26"/>
      <c r="S50" s="26"/>
      <c r="T50" s="27"/>
      <c r="U50" s="25"/>
      <c r="V50" s="26"/>
      <c r="W50" s="26"/>
      <c r="X50" s="26"/>
      <c r="Y50" s="26"/>
      <c r="Z50" s="26"/>
      <c r="AA50" s="26"/>
      <c r="AB50" s="27"/>
      <c r="AC50" s="25"/>
      <c r="AD50" s="26"/>
      <c r="AE50" s="26"/>
      <c r="AF50" s="26"/>
      <c r="AG50" s="26"/>
      <c r="AH50" s="26"/>
      <c r="AI50" s="26"/>
      <c r="AJ50" s="27"/>
      <c r="AK50" s="25"/>
      <c r="AL50" s="26"/>
      <c r="AM50" s="26"/>
      <c r="AN50" s="26"/>
      <c r="AO50" s="26"/>
      <c r="AP50" s="26"/>
      <c r="AQ50" s="26"/>
      <c r="AR50" s="27"/>
    </row>
  </sheetData>
  <mergeCells count="529">
    <mergeCell ref="AH48:AJ48"/>
    <mergeCell ref="AK48:AL48"/>
    <mergeCell ref="AM48:AO48"/>
    <mergeCell ref="AP48:AR48"/>
    <mergeCell ref="A49:AR49"/>
    <mergeCell ref="A50:L50"/>
    <mergeCell ref="M50:T50"/>
    <mergeCell ref="U50:AB50"/>
    <mergeCell ref="AC50:AJ50"/>
    <mergeCell ref="AK50:AR50"/>
    <mergeCell ref="Z47:AB47"/>
    <mergeCell ref="AC47:AD47"/>
    <mergeCell ref="AE47:AG47"/>
    <mergeCell ref="AH47:AJ47"/>
    <mergeCell ref="AK47:AL47"/>
    <mergeCell ref="AM47:AO47"/>
    <mergeCell ref="AP47:AR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L47"/>
    <mergeCell ref="M47:N47"/>
    <mergeCell ref="O47:Q47"/>
    <mergeCell ref="R47:T47"/>
    <mergeCell ref="U47:V47"/>
    <mergeCell ref="W47:Y47"/>
    <mergeCell ref="Z45:AB45"/>
    <mergeCell ref="AC45:AD45"/>
    <mergeCell ref="AE45:AG45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0:AB40"/>
    <mergeCell ref="AC40:AD40"/>
    <mergeCell ref="AE40:AG40"/>
    <mergeCell ref="AH40:AJ40"/>
    <mergeCell ref="AK40:AL40"/>
    <mergeCell ref="AM40:AO40"/>
    <mergeCell ref="AP40:AR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42:D42"/>
    <mergeCell ref="E42:AR42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5:AB35"/>
    <mergeCell ref="AC35:AD35"/>
    <mergeCell ref="AE35:AG35"/>
    <mergeCell ref="AH35:AJ35"/>
    <mergeCell ref="AK35:AL35"/>
    <mergeCell ref="AM35:AO35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AH37:AJ37"/>
    <mergeCell ref="AK37:AL37"/>
    <mergeCell ref="AM37:AO37"/>
    <mergeCell ref="AP37:AR37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Z33:AB33"/>
    <mergeCell ref="AC33:AD33"/>
    <mergeCell ref="AE33:AG33"/>
    <mergeCell ref="AH33:AJ33"/>
    <mergeCell ref="AK33:AL33"/>
    <mergeCell ref="AM33:AO33"/>
    <mergeCell ref="AP33:AR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W31:Y31"/>
    <mergeCell ref="Z31:AB31"/>
    <mergeCell ref="AC31:AD31"/>
    <mergeCell ref="AE31:AG31"/>
    <mergeCell ref="AH31:AJ31"/>
    <mergeCell ref="AK31:AL31"/>
    <mergeCell ref="AM31:AO31"/>
    <mergeCell ref="AP31:AR31"/>
    <mergeCell ref="A32:D32"/>
    <mergeCell ref="E32:AR32"/>
    <mergeCell ref="A33:D33"/>
    <mergeCell ref="M33:N33"/>
    <mergeCell ref="O33:Q33"/>
    <mergeCell ref="R33:T33"/>
    <mergeCell ref="U33:V33"/>
    <mergeCell ref="W33:Y33"/>
    <mergeCell ref="AE30:AG30"/>
    <mergeCell ref="AH30:AJ30"/>
    <mergeCell ref="AK30:AL30"/>
    <mergeCell ref="AM30:AO30"/>
    <mergeCell ref="AP30:AR30"/>
    <mergeCell ref="A31:L31"/>
    <mergeCell ref="M31:N31"/>
    <mergeCell ref="O31:Q31"/>
    <mergeCell ref="R31:T31"/>
    <mergeCell ref="U31:V31"/>
    <mergeCell ref="W29:Y29"/>
    <mergeCell ref="Z29:AB29"/>
    <mergeCell ref="AC29:AD29"/>
    <mergeCell ref="AE29:AG29"/>
    <mergeCell ref="AH29:AJ29"/>
    <mergeCell ref="AK29:AL29"/>
    <mergeCell ref="AM29:AO29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U26:V27"/>
    <mergeCell ref="W26:Y27"/>
    <mergeCell ref="Z26:AB27"/>
    <mergeCell ref="AC26:AD27"/>
    <mergeCell ref="AE26:AG27"/>
    <mergeCell ref="AH26:AJ27"/>
    <mergeCell ref="AK26:AL27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A24:B24"/>
    <mergeCell ref="C24:D24"/>
    <mergeCell ref="E24:L24"/>
    <mergeCell ref="M24:T24"/>
    <mergeCell ref="U24:AB24"/>
    <mergeCell ref="AC24:AJ24"/>
    <mergeCell ref="AK24:AR24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AK23:AR23"/>
    <mergeCell ref="A22:B22"/>
    <mergeCell ref="C22:D22"/>
    <mergeCell ref="E22:L22"/>
    <mergeCell ref="M22:T22"/>
    <mergeCell ref="U22:AB22"/>
    <mergeCell ref="AC22:AJ22"/>
    <mergeCell ref="AH18:AJ18"/>
    <mergeCell ref="AK18:AM18"/>
    <mergeCell ref="AN18:AO18"/>
    <mergeCell ref="AK22:AR22"/>
    <mergeCell ref="A23:B23"/>
    <mergeCell ref="C23:D23"/>
    <mergeCell ref="E23:L23"/>
    <mergeCell ref="M23:T23"/>
    <mergeCell ref="U23:AB23"/>
    <mergeCell ref="AC23:AJ23"/>
    <mergeCell ref="A16:D18"/>
    <mergeCell ref="E16:H18"/>
    <mergeCell ref="A19:AR19"/>
    <mergeCell ref="A20:B20"/>
    <mergeCell ref="C20:D20"/>
    <mergeCell ref="E20:L20"/>
    <mergeCell ref="M20:T20"/>
    <mergeCell ref="U20:AB20"/>
    <mergeCell ref="AC20:AJ20"/>
    <mergeCell ref="Z18:AB18"/>
    <mergeCell ref="AK20:AR20"/>
    <mergeCell ref="A21:B21"/>
    <mergeCell ref="C21:D21"/>
    <mergeCell ref="E21:L21"/>
    <mergeCell ref="M21:T21"/>
    <mergeCell ref="U21:AB21"/>
    <mergeCell ref="AC21:AJ21"/>
    <mergeCell ref="AK21:AR21"/>
    <mergeCell ref="AP17:AR17"/>
    <mergeCell ref="I18:L18"/>
    <mergeCell ref="M18:O18"/>
    <mergeCell ref="P18:Q18"/>
    <mergeCell ref="R18:T18"/>
    <mergeCell ref="U18:W18"/>
    <mergeCell ref="X18:Y18"/>
    <mergeCell ref="AP18:AR18"/>
    <mergeCell ref="AC18:AE18"/>
    <mergeCell ref="AF18:AG18"/>
    <mergeCell ref="AH16:AJ16"/>
    <mergeCell ref="AK16:AM16"/>
    <mergeCell ref="AN16:AO16"/>
    <mergeCell ref="AH17:AJ17"/>
    <mergeCell ref="AK17:AM17"/>
    <mergeCell ref="AN17:AO17"/>
    <mergeCell ref="X17:Y17"/>
    <mergeCell ref="Z17:AB17"/>
    <mergeCell ref="AC17:AE17"/>
    <mergeCell ref="AF17:AG17"/>
    <mergeCell ref="Z16:AB16"/>
    <mergeCell ref="AC16:AE16"/>
    <mergeCell ref="AF16:AG16"/>
    <mergeCell ref="AP14:AR14"/>
    <mergeCell ref="I15:L15"/>
    <mergeCell ref="M15:O15"/>
    <mergeCell ref="P15:Q15"/>
    <mergeCell ref="AP16:AR16"/>
    <mergeCell ref="I17:L17"/>
    <mergeCell ref="M17:O17"/>
    <mergeCell ref="P17:Q17"/>
    <mergeCell ref="R17:T17"/>
    <mergeCell ref="U17:W17"/>
    <mergeCell ref="AH15:AJ15"/>
    <mergeCell ref="AK15:AM15"/>
    <mergeCell ref="AF14:AG14"/>
    <mergeCell ref="AH14:AJ14"/>
    <mergeCell ref="AK14:AM14"/>
    <mergeCell ref="AN14:AO14"/>
    <mergeCell ref="I16:L16"/>
    <mergeCell ref="M16:O16"/>
    <mergeCell ref="P16:Q16"/>
    <mergeCell ref="R16:T16"/>
    <mergeCell ref="U16:W16"/>
    <mergeCell ref="X16:Y16"/>
    <mergeCell ref="AK13:AL13"/>
    <mergeCell ref="AM13:AN13"/>
    <mergeCell ref="AN15:AO15"/>
    <mergeCell ref="AP15:AR15"/>
    <mergeCell ref="A14:D15"/>
    <mergeCell ref="E14:H15"/>
    <mergeCell ref="X15:Y15"/>
    <mergeCell ref="Z15:AB15"/>
    <mergeCell ref="AC15:AE15"/>
    <mergeCell ref="AF15:AG15"/>
    <mergeCell ref="Z14:AB14"/>
    <mergeCell ref="AC14:AE14"/>
    <mergeCell ref="AC13:AD13"/>
    <mergeCell ref="AE13:AF13"/>
    <mergeCell ref="AG13:AH13"/>
    <mergeCell ref="AI13:AJ13"/>
    <mergeCell ref="R15:T15"/>
    <mergeCell ref="U15:W15"/>
    <mergeCell ref="AO13:AP13"/>
    <mergeCell ref="AQ13:AR13"/>
    <mergeCell ref="I14:L14"/>
    <mergeCell ref="M14:O14"/>
    <mergeCell ref="P14:Q14"/>
    <mergeCell ref="R14:T14"/>
    <mergeCell ref="U14:W14"/>
    <mergeCell ref="X14:Y14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E10:F10"/>
    <mergeCell ref="G10:H10"/>
    <mergeCell ref="I10:J10"/>
    <mergeCell ref="K10:L10"/>
    <mergeCell ref="M10:N10"/>
    <mergeCell ref="O10:P10"/>
    <mergeCell ref="AF8:AG8"/>
    <mergeCell ref="AH8:AJ8"/>
    <mergeCell ref="AK8:AM8"/>
    <mergeCell ref="AN8:AO8"/>
    <mergeCell ref="AP8:AR8"/>
    <mergeCell ref="A10:D11"/>
    <mergeCell ref="E9:F9"/>
    <mergeCell ref="G9:H9"/>
    <mergeCell ref="I9:J9"/>
    <mergeCell ref="K9:L9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E7:F7"/>
    <mergeCell ref="G7:H7"/>
    <mergeCell ref="I7:J7"/>
    <mergeCell ref="K7:L7"/>
    <mergeCell ref="M7:N7"/>
    <mergeCell ref="O7:P7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7:D8"/>
    <mergeCell ref="E6:F6"/>
    <mergeCell ref="G6:H6"/>
    <mergeCell ref="I6:J6"/>
    <mergeCell ref="K6:L6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workbookViewId="0">
      <pane ySplit="3" topLeftCell="A4" activePane="bottomLeft" state="frozenSplit"/>
      <selection pane="bottomLeft" activeCell="Z13" sqref="Z13:AB13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135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80</v>
      </c>
      <c r="C6" s="11">
        <v>5.7000000029802322E-2</v>
      </c>
      <c r="D6" s="12">
        <v>0.21600000560283661</v>
      </c>
      <c r="E6" s="105">
        <v>110</v>
      </c>
      <c r="F6" s="106"/>
      <c r="G6" s="107" t="s">
        <v>16</v>
      </c>
      <c r="H6" s="107"/>
      <c r="I6" s="204">
        <v>0.32199999690055847</v>
      </c>
      <c r="J6" s="204"/>
      <c r="K6" s="204">
        <v>10.300000190734863</v>
      </c>
      <c r="L6" s="215"/>
      <c r="M6" s="254">
        <f>IF(OR(M23=0,O6=0),0,ABS(1000*O6/(SQRT(3)*M23*COS(ATAN(Q6/O6)))))</f>
        <v>104.22981560967443</v>
      </c>
      <c r="N6" s="255"/>
      <c r="O6" s="189">
        <f>M18</f>
        <v>19.07794535391448</v>
      </c>
      <c r="P6" s="189"/>
      <c r="Q6" s="189">
        <f>R18</f>
        <v>8.1887378059114546</v>
      </c>
      <c r="R6" s="189"/>
      <c r="S6" s="190">
        <f>IF(O6=0,0,COS(ATAN(Q6/O6)))</f>
        <v>0.91892731971666963</v>
      </c>
      <c r="T6" s="191"/>
      <c r="U6" s="256">
        <f>IF(OR(U23=0,W6=0),0,ABS(1000*W6/(SQRT(3)*U23*COS(ATAN(Y6/W6)))))</f>
        <v>108.84048922997287</v>
      </c>
      <c r="V6" s="255"/>
      <c r="W6" s="189">
        <f>U18</f>
        <v>19.079700669384501</v>
      </c>
      <c r="X6" s="189"/>
      <c r="Y6" s="189">
        <f>Z18</f>
        <v>10.293933857779582</v>
      </c>
      <c r="Z6" s="189"/>
      <c r="AA6" s="190">
        <f>IF(W6=0,0,COS(ATAN(Y6/W6)))</f>
        <v>0.88008091677459332</v>
      </c>
      <c r="AB6" s="191"/>
      <c r="AC6" s="256">
        <f>IF(OR(AC23=0,AE6=0),0,ABS(1000*AE6/(SQRT(3)*AC23*COS(ATAN(AG6/AE6)))))</f>
        <v>108.84048922997287</v>
      </c>
      <c r="AD6" s="255"/>
      <c r="AE6" s="189">
        <f>AC18</f>
        <v>19.079700669384501</v>
      </c>
      <c r="AF6" s="189"/>
      <c r="AG6" s="189">
        <f>AH18</f>
        <v>10.293933857779582</v>
      </c>
      <c r="AH6" s="189"/>
      <c r="AI6" s="190">
        <f>IF(AE6=0,0,COS(ATAN(AG6/AE6)))</f>
        <v>0.88008091677459332</v>
      </c>
      <c r="AJ6" s="191"/>
      <c r="AK6" s="256">
        <f>IF(OR(AK23=0,AM6=0),0,ABS(1000*AM6/(SQRT(3)*AK23*COS(ATAN(AO6/AM6)))))</f>
        <v>110.78711791592278</v>
      </c>
      <c r="AL6" s="255"/>
      <c r="AM6" s="189">
        <f>AK18</f>
        <v>19.080468773226286</v>
      </c>
      <c r="AN6" s="189"/>
      <c r="AO6" s="189">
        <f>AP18</f>
        <v>11.085943845805907</v>
      </c>
      <c r="AP6" s="189"/>
      <c r="AQ6" s="190">
        <f>IF(AM6=0,0,COS(ATAN(AO6/AM6)))</f>
        <v>0.86465191587932833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0.32199999690055847</v>
      </c>
      <c r="J7" s="193"/>
      <c r="K7" s="193">
        <f>K6</f>
        <v>10.300000190734863</v>
      </c>
      <c r="L7" s="218"/>
      <c r="M7" s="195">
        <v>900</v>
      </c>
      <c r="N7" s="47"/>
      <c r="O7" s="221">
        <v>9</v>
      </c>
      <c r="P7" s="221"/>
      <c r="Q7" s="39">
        <f>IF(OR(M25=0,M7=0),0,ABS(O7)*TAN(ACOS(1000*ABS(O7)/(SQRT(3)*M25*M7))))</f>
        <v>3.5226686265922247</v>
      </c>
      <c r="R7" s="39"/>
      <c r="S7" s="222">
        <v>0.93100000000000005</v>
      </c>
      <c r="T7" s="223"/>
      <c r="U7" s="253">
        <v>850</v>
      </c>
      <c r="V7" s="47"/>
      <c r="W7" s="221">
        <v>8</v>
      </c>
      <c r="X7" s="221"/>
      <c r="Y7" s="39">
        <f>IF(OR(U25=0,U7=0),0,ABS(W7)*TAN(ACOS(1000*ABS(W7)/(SQRT(3)*U25*U7))))</f>
        <v>4.6934081656153159</v>
      </c>
      <c r="Z7" s="39"/>
      <c r="AA7" s="222">
        <v>0.86299999999999999</v>
      </c>
      <c r="AB7" s="223"/>
      <c r="AC7" s="253">
        <v>850</v>
      </c>
      <c r="AD7" s="47"/>
      <c r="AE7" s="221">
        <v>8</v>
      </c>
      <c r="AF7" s="221"/>
      <c r="AG7" s="39">
        <f>IF(OR(AC25=0,AC7=0),0,ABS(AE7)*TAN(ACOS(1000*ABS(AE7)/(SQRT(3)*AC25*AC7))))</f>
        <v>4.6934081656153159</v>
      </c>
      <c r="AH7" s="39"/>
      <c r="AI7" s="222">
        <v>0.86299999999999999</v>
      </c>
      <c r="AJ7" s="223"/>
      <c r="AK7" s="253">
        <v>800</v>
      </c>
      <c r="AL7" s="47"/>
      <c r="AM7" s="221">
        <v>8</v>
      </c>
      <c r="AN7" s="221"/>
      <c r="AO7" s="39">
        <f>IF(OR(AK25=0,AK7=0),0,ABS(AM7)*TAN(ACOS(1000*ABS(AM7)/(SQRT(3)*AK25*AK7))))</f>
        <v>3.826643744033404</v>
      </c>
      <c r="AP7" s="39"/>
      <c r="AQ7" s="222">
        <v>0.90200000000000002</v>
      </c>
      <c r="AR7" s="223"/>
    </row>
    <row r="8" spans="1:44" x14ac:dyDescent="0.2">
      <c r="A8" s="198"/>
      <c r="B8" s="199"/>
      <c r="C8" s="199"/>
      <c r="D8" s="200"/>
      <c r="E8" s="98">
        <v>6</v>
      </c>
      <c r="F8" s="99"/>
      <c r="G8" s="100" t="s">
        <v>83</v>
      </c>
      <c r="H8" s="100"/>
      <c r="I8" s="193">
        <f>I6</f>
        <v>0.32199999690055847</v>
      </c>
      <c r="J8" s="193"/>
      <c r="K8" s="193">
        <f>K6</f>
        <v>10.300000190734863</v>
      </c>
      <c r="L8" s="218"/>
      <c r="M8" s="195">
        <v>1000</v>
      </c>
      <c r="N8" s="47"/>
      <c r="O8" s="221">
        <v>10</v>
      </c>
      <c r="P8" s="221"/>
      <c r="Q8" s="39">
        <f>IF(OR(M27=0,M8=0),0,ABS(O8)*TAN(ACOS(1000*ABS(O8)/(SQRT(3)*M27*M8))))</f>
        <v>3.9140762517691439</v>
      </c>
      <c r="R8" s="39"/>
      <c r="S8" s="222">
        <v>0.93100000000000005</v>
      </c>
      <c r="T8" s="223"/>
      <c r="U8" s="253">
        <v>1100</v>
      </c>
      <c r="V8" s="47"/>
      <c r="W8" s="221">
        <v>11</v>
      </c>
      <c r="X8" s="221"/>
      <c r="Y8" s="39">
        <f>IF(OR(U27=0,U8=0),0,ABS(W8)*TAN(ACOS(1000*ABS(W8)/(SQRT(3)*U27*U8))))</f>
        <v>4.8036141314463725</v>
      </c>
      <c r="Z8" s="39"/>
      <c r="AA8" s="222">
        <v>0.91600000000000004</v>
      </c>
      <c r="AB8" s="223"/>
      <c r="AC8" s="253">
        <v>1100</v>
      </c>
      <c r="AD8" s="47"/>
      <c r="AE8" s="221">
        <v>11</v>
      </c>
      <c r="AF8" s="221"/>
      <c r="AG8" s="39">
        <f>IF(OR(AC27=0,AC8=0),0,ABS(AE8)*TAN(ACOS(1000*ABS(AE8)/(SQRT(3)*AC27*AC8))))</f>
        <v>4.8036141314463725</v>
      </c>
      <c r="AH8" s="39"/>
      <c r="AI8" s="222">
        <v>0.91600000000000004</v>
      </c>
      <c r="AJ8" s="223"/>
      <c r="AK8" s="253">
        <v>1150</v>
      </c>
      <c r="AL8" s="47"/>
      <c r="AM8" s="221">
        <v>11</v>
      </c>
      <c r="AN8" s="221"/>
      <c r="AO8" s="39">
        <f>IF(OR(AK27=0,AK8=0),0,ABS(AM8)*TAN(ACOS(1000*ABS(AM8)/(SQRT(3)*AK27*AK8))))</f>
        <v>6.4427327154818119</v>
      </c>
      <c r="AP8" s="39"/>
      <c r="AQ8" s="222">
        <v>0.86299999999999999</v>
      </c>
      <c r="AR8" s="223"/>
    </row>
    <row r="9" spans="1:44" ht="15.75" customHeight="1" thickBot="1" x14ac:dyDescent="0.25">
      <c r="A9" s="201"/>
      <c r="B9" s="202"/>
      <c r="C9" s="202"/>
      <c r="D9" s="202"/>
      <c r="E9" s="225" t="s">
        <v>17</v>
      </c>
      <c r="F9" s="178"/>
      <c r="G9" s="178"/>
      <c r="H9" s="178"/>
      <c r="I9" s="178"/>
      <c r="J9" s="178"/>
      <c r="K9" s="178"/>
      <c r="L9" s="226"/>
      <c r="M9" s="178">
        <v>10</v>
      </c>
      <c r="N9" s="178"/>
      <c r="O9" s="178"/>
      <c r="P9" s="162" t="s">
        <v>18</v>
      </c>
      <c r="Q9" s="162"/>
      <c r="R9" s="175"/>
      <c r="S9" s="175"/>
      <c r="T9" s="179"/>
      <c r="U9" s="225">
        <v>10</v>
      </c>
      <c r="V9" s="178"/>
      <c r="W9" s="178"/>
      <c r="X9" s="162" t="s">
        <v>18</v>
      </c>
      <c r="Y9" s="162"/>
      <c r="Z9" s="175"/>
      <c r="AA9" s="175"/>
      <c r="AB9" s="179"/>
      <c r="AC9" s="225">
        <v>10</v>
      </c>
      <c r="AD9" s="178"/>
      <c r="AE9" s="178"/>
      <c r="AF9" s="162" t="s">
        <v>18</v>
      </c>
      <c r="AG9" s="162"/>
      <c r="AH9" s="175"/>
      <c r="AI9" s="175"/>
      <c r="AJ9" s="179"/>
      <c r="AK9" s="225">
        <v>10</v>
      </c>
      <c r="AL9" s="178"/>
      <c r="AM9" s="178"/>
      <c r="AN9" s="162" t="s">
        <v>18</v>
      </c>
      <c r="AO9" s="162"/>
      <c r="AP9" s="175"/>
      <c r="AQ9" s="175"/>
      <c r="AR9" s="179"/>
    </row>
    <row r="10" spans="1:44" x14ac:dyDescent="0.2">
      <c r="A10" s="14" t="s">
        <v>19</v>
      </c>
      <c r="B10" s="10">
        <v>80</v>
      </c>
      <c r="C10" s="11">
        <v>5.4999999701976776E-2</v>
      </c>
      <c r="D10" s="12">
        <v>0.22400000691413879</v>
      </c>
      <c r="E10" s="105">
        <v>110</v>
      </c>
      <c r="F10" s="106"/>
      <c r="G10" s="107" t="s">
        <v>20</v>
      </c>
      <c r="H10" s="107"/>
      <c r="I10" s="204">
        <v>0.33399999141693115</v>
      </c>
      <c r="J10" s="204"/>
      <c r="K10" s="204">
        <v>10.199999809265137</v>
      </c>
      <c r="L10" s="215"/>
      <c r="M10" s="254">
        <f>IF(OR(M24=0,O10=0),0,ABS(1000*O10/(SQRT(3)*M24*COS(ATAN(Q10/O10)))))</f>
        <v>53.793824957647978</v>
      </c>
      <c r="N10" s="255"/>
      <c r="O10" s="189">
        <f>M19</f>
        <v>9.5607540920320115</v>
      </c>
      <c r="P10" s="189"/>
      <c r="Q10" s="189">
        <f>R19</f>
        <v>4.8376159689969604</v>
      </c>
      <c r="R10" s="189"/>
      <c r="S10" s="190">
        <f>IF(O10=0,0,COS(ATAN(Q10/O10)))</f>
        <v>0.89228019775525513</v>
      </c>
      <c r="T10" s="191"/>
      <c r="U10" s="256">
        <f>IF(OR(U24=0,W10=0),0,ABS(1000*W10/(SQRT(3)*U24*COS(ATAN(Y10/W10)))))</f>
        <v>49.281653984153778</v>
      </c>
      <c r="V10" s="255"/>
      <c r="W10" s="189">
        <f>U19</f>
        <v>8.5598102387415356</v>
      </c>
      <c r="X10" s="189"/>
      <c r="Y10" s="189">
        <f>Z19</f>
        <v>4.80495410924813</v>
      </c>
      <c r="Z10" s="189"/>
      <c r="AA10" s="190">
        <f>IF(W10=0,0,COS(ATAN(Y10/W10)))</f>
        <v>0.87200784911872398</v>
      </c>
      <c r="AB10" s="191"/>
      <c r="AC10" s="256">
        <f>IF(OR(AC24=0,AE10=0),0,ABS(1000*AE10/(SQRT(3)*AC24*COS(ATAN(AG10/AE10)))))</f>
        <v>60.083597795974931</v>
      </c>
      <c r="AD10" s="255"/>
      <c r="AE10" s="189">
        <f>AC19</f>
        <v>8.56196046519071</v>
      </c>
      <c r="AF10" s="189"/>
      <c r="AG10" s="189">
        <f>AH19</f>
        <v>8.2122483381868587</v>
      </c>
      <c r="AH10" s="189"/>
      <c r="AI10" s="190">
        <f>IF(AE10=0,0,COS(ATAN(AG10/AE10)))</f>
        <v>0.72169186382474682</v>
      </c>
      <c r="AJ10" s="191"/>
      <c r="AK10" s="256">
        <f>IF(OR(AK24=0,AM10=0),0,ABS(1000*AM10/(SQRT(3)*AK24*COS(ATAN(AO10/AM10)))))</f>
        <v>60.52703202346089</v>
      </c>
      <c r="AL10" s="255"/>
      <c r="AM10" s="189">
        <f>AK19</f>
        <v>8.5621844868496719</v>
      </c>
      <c r="AN10" s="189"/>
      <c r="AO10" s="189">
        <f>AP19</f>
        <v>8.4875919149133985</v>
      </c>
      <c r="AP10" s="189"/>
      <c r="AQ10" s="190">
        <f>IF(AM10=0,0,COS(ATAN(AO10/AM10)))</f>
        <v>0.71019356836158065</v>
      </c>
      <c r="AR10" s="191"/>
    </row>
    <row r="11" spans="1:44" x14ac:dyDescent="0.2">
      <c r="A11" s="198"/>
      <c r="B11" s="199"/>
      <c r="C11" s="199"/>
      <c r="D11" s="200"/>
      <c r="E11" s="98">
        <v>6</v>
      </c>
      <c r="F11" s="99"/>
      <c r="G11" s="100" t="s">
        <v>20</v>
      </c>
      <c r="H11" s="100"/>
      <c r="I11" s="193">
        <f>I10</f>
        <v>0.33399999141693115</v>
      </c>
      <c r="J11" s="193"/>
      <c r="K11" s="193">
        <f>K10</f>
        <v>10.199999809265137</v>
      </c>
      <c r="L11" s="218"/>
      <c r="M11" s="195">
        <v>900</v>
      </c>
      <c r="N11" s="47"/>
      <c r="O11" s="221">
        <v>9</v>
      </c>
      <c r="P11" s="221"/>
      <c r="Q11" s="39">
        <f>IF(OR(M26=0,M11=0),0,ABS(O11)*TAN(ACOS(1000*ABS(O11)/(SQRT(3)*M26*M11))))</f>
        <v>3.5226686265922247</v>
      </c>
      <c r="R11" s="39"/>
      <c r="S11" s="222">
        <v>0.93100000000000005</v>
      </c>
      <c r="T11" s="223"/>
      <c r="U11" s="253">
        <v>800</v>
      </c>
      <c r="V11" s="47"/>
      <c r="W11" s="221">
        <v>8</v>
      </c>
      <c r="X11" s="221"/>
      <c r="Y11" s="39">
        <f>IF(OR(U26=0,U11=0),0,ABS(W11)*TAN(ACOS(1000*ABS(W11)/(SQRT(3)*U26*U11))))</f>
        <v>3.4935375501428161</v>
      </c>
      <c r="Z11" s="39"/>
      <c r="AA11" s="222">
        <v>0.91600000000000004</v>
      </c>
      <c r="AB11" s="223"/>
      <c r="AC11" s="253">
        <v>950</v>
      </c>
      <c r="AD11" s="47"/>
      <c r="AE11" s="221">
        <v>8</v>
      </c>
      <c r="AF11" s="221"/>
      <c r="AG11" s="39">
        <f>IF(OR(AC26=0,AC11=0),0,ABS(AE11)*TAN(ACOS(1000*ABS(AE11)/(SQRT(3)*AC26*AC11))))</f>
        <v>6.8482993001951753</v>
      </c>
      <c r="AH11" s="39"/>
      <c r="AI11" s="222">
        <v>0.76</v>
      </c>
      <c r="AJ11" s="223"/>
      <c r="AK11" s="253">
        <v>950</v>
      </c>
      <c r="AL11" s="47"/>
      <c r="AM11" s="221">
        <v>8</v>
      </c>
      <c r="AN11" s="221"/>
      <c r="AO11" s="39">
        <f>IF(OR(AK26=0,AK11=0),0,ABS(AM11)*TAN(ACOS(1000*ABS(AM11)/(SQRT(3)*AK26*AK11))))</f>
        <v>7.0987234767949632</v>
      </c>
      <c r="AP11" s="39"/>
      <c r="AQ11" s="222">
        <v>0.748</v>
      </c>
      <c r="AR11" s="223"/>
    </row>
    <row r="12" spans="1:44" x14ac:dyDescent="0.2">
      <c r="A12" s="198"/>
      <c r="B12" s="199"/>
      <c r="C12" s="199"/>
      <c r="D12" s="200"/>
      <c r="E12" s="98">
        <v>6</v>
      </c>
      <c r="F12" s="99"/>
      <c r="G12" s="100" t="s">
        <v>84</v>
      </c>
      <c r="H12" s="100"/>
      <c r="I12" s="193">
        <f>I10</f>
        <v>0.33399999141693115</v>
      </c>
      <c r="J12" s="193"/>
      <c r="K12" s="193">
        <f>K10</f>
        <v>10.199999809265137</v>
      </c>
      <c r="L12" s="218"/>
      <c r="M12" s="195">
        <v>100</v>
      </c>
      <c r="N12" s="47"/>
      <c r="O12" s="221">
        <v>0.5</v>
      </c>
      <c r="P12" s="221"/>
      <c r="Q12" s="39">
        <f>IF(OR(M28=0,M12=0),0,ABS(O12)*TAN(ACOS(1000*ABS(O12)/(SQRT(3)*M28*M12))))</f>
        <v>0.95036831231193275</v>
      </c>
      <c r="R12" s="39"/>
      <c r="S12" s="222">
        <v>0.46600000000000003</v>
      </c>
      <c r="T12" s="223"/>
      <c r="U12" s="253">
        <v>100</v>
      </c>
      <c r="V12" s="47"/>
      <c r="W12" s="221">
        <v>0.5</v>
      </c>
      <c r="X12" s="221"/>
      <c r="Y12" s="39">
        <f>IF(OR(U28=0,U12=0),0,ABS(W12)*TAN(ACOS(1000*ABS(W12)/(SQRT(3)*U28*U12))))</f>
        <v>0.9698969389052523</v>
      </c>
      <c r="Z12" s="39"/>
      <c r="AA12" s="222">
        <v>0.45800000000000002</v>
      </c>
      <c r="AB12" s="223"/>
      <c r="AC12" s="253">
        <v>100</v>
      </c>
      <c r="AD12" s="47"/>
      <c r="AE12" s="221">
        <v>0.5</v>
      </c>
      <c r="AF12" s="221"/>
      <c r="AG12" s="39">
        <f>IF(OR(AC28=0,AC12=0),0,ABS(AE12)*TAN(ACOS(1000*ABS(AE12)/(SQRT(3)*AC28*AC12))))</f>
        <v>0.9698969389052523</v>
      </c>
      <c r="AH12" s="39"/>
      <c r="AI12" s="222">
        <v>0.45800000000000002</v>
      </c>
      <c r="AJ12" s="223"/>
      <c r="AK12" s="253">
        <v>100</v>
      </c>
      <c r="AL12" s="47"/>
      <c r="AM12" s="221">
        <v>0.5</v>
      </c>
      <c r="AN12" s="221"/>
      <c r="AO12" s="39">
        <f>IF(OR(AK28=0,AK12=0),0,ABS(AM12)*TAN(ACOS(1000*ABS(AM12)/(SQRT(3)*AK28*AK12))))</f>
        <v>0.98934323499031107</v>
      </c>
      <c r="AP12" s="39"/>
      <c r="AQ12" s="222">
        <v>0.45100000000000001</v>
      </c>
      <c r="AR12" s="223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>
        <v>10</v>
      </c>
      <c r="N13" s="178"/>
      <c r="O13" s="178"/>
      <c r="P13" s="162" t="s">
        <v>18</v>
      </c>
      <c r="Q13" s="162"/>
      <c r="R13" s="175"/>
      <c r="S13" s="175"/>
      <c r="T13" s="179"/>
      <c r="U13" s="225">
        <v>10</v>
      </c>
      <c r="V13" s="178"/>
      <c r="W13" s="178"/>
      <c r="X13" s="162" t="s">
        <v>18</v>
      </c>
      <c r="Y13" s="162"/>
      <c r="Z13" s="175"/>
      <c r="AA13" s="175"/>
      <c r="AB13" s="179"/>
      <c r="AC13" s="225">
        <v>10</v>
      </c>
      <c r="AD13" s="178"/>
      <c r="AE13" s="178"/>
      <c r="AF13" s="162" t="s">
        <v>18</v>
      </c>
      <c r="AG13" s="162"/>
      <c r="AH13" s="175"/>
      <c r="AI13" s="175"/>
      <c r="AJ13" s="179"/>
      <c r="AK13" s="225">
        <v>10</v>
      </c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227" t="s">
        <v>21</v>
      </c>
      <c r="B14" s="77"/>
      <c r="C14" s="77"/>
      <c r="D14" s="77"/>
      <c r="E14" s="228" t="s">
        <v>85</v>
      </c>
      <c r="F14" s="107"/>
      <c r="G14" s="107"/>
      <c r="H14" s="107"/>
      <c r="I14" s="107"/>
      <c r="J14" s="107"/>
      <c r="K14" s="107"/>
      <c r="L14" s="108"/>
      <c r="M14" s="182">
        <f>SUM(M6,M10)</f>
        <v>158.02364056732242</v>
      </c>
      <c r="N14" s="167"/>
      <c r="O14" s="172">
        <f>SUM(O6,O10)</f>
        <v>28.638699445946493</v>
      </c>
      <c r="P14" s="167"/>
      <c r="Q14" s="172">
        <f>SUM(Q6,Q10)</f>
        <v>13.026353774908415</v>
      </c>
      <c r="R14" s="167"/>
      <c r="S14" s="167"/>
      <c r="T14" s="168"/>
      <c r="U14" s="229">
        <f>SUM(U6,U10)</f>
        <v>158.12214321412665</v>
      </c>
      <c r="V14" s="167"/>
      <c r="W14" s="172">
        <f>SUM(W6,W10)</f>
        <v>27.639510908126034</v>
      </c>
      <c r="X14" s="167"/>
      <c r="Y14" s="172">
        <f>SUM(Y6,Y10)</f>
        <v>15.098887967027711</v>
      </c>
      <c r="Z14" s="167"/>
      <c r="AA14" s="167"/>
      <c r="AB14" s="168"/>
      <c r="AC14" s="229">
        <f>SUM(AC6,AC10)</f>
        <v>168.92408702594781</v>
      </c>
      <c r="AD14" s="167"/>
      <c r="AE14" s="172">
        <f>SUM(AE6,AE10)</f>
        <v>27.641661134575209</v>
      </c>
      <c r="AF14" s="167"/>
      <c r="AG14" s="172">
        <f>SUM(AG6,AG10)</f>
        <v>18.506182195966439</v>
      </c>
      <c r="AH14" s="167"/>
      <c r="AI14" s="167"/>
      <c r="AJ14" s="168"/>
      <c r="AK14" s="229">
        <f>SUM(AK6,AK10)</f>
        <v>171.31414993938367</v>
      </c>
      <c r="AL14" s="167"/>
      <c r="AM14" s="172">
        <f>SUM(AM6,AM10)</f>
        <v>27.64265326007596</v>
      </c>
      <c r="AN14" s="167"/>
      <c r="AO14" s="172">
        <f>SUM(AO6,AO10)</f>
        <v>19.573535760719306</v>
      </c>
      <c r="AP14" s="167"/>
      <c r="AQ14" s="167"/>
      <c r="AR14" s="168"/>
    </row>
    <row r="15" spans="1:44" ht="13.5" thickBot="1" x14ac:dyDescent="0.25">
      <c r="A15" s="74"/>
      <c r="B15" s="79"/>
      <c r="C15" s="79"/>
      <c r="D15" s="79"/>
      <c r="E15" s="230" t="s">
        <v>23</v>
      </c>
      <c r="F15" s="93"/>
      <c r="G15" s="93"/>
      <c r="H15" s="93"/>
      <c r="I15" s="93"/>
      <c r="J15" s="93"/>
      <c r="K15" s="93"/>
      <c r="L15" s="94"/>
      <c r="M15" s="171">
        <f>SUM(M7,M8,M11,M12)</f>
        <v>2900</v>
      </c>
      <c r="N15" s="164"/>
      <c r="O15" s="55">
        <f>SUM(O7,O8,O11,O12)</f>
        <v>28.5</v>
      </c>
      <c r="P15" s="164"/>
      <c r="Q15" s="55">
        <f>SUM(Q7,Q8,Q11,Q12)</f>
        <v>11.909781817265525</v>
      </c>
      <c r="R15" s="164"/>
      <c r="S15" s="164"/>
      <c r="T15" s="165"/>
      <c r="U15" s="231">
        <f>SUM(U7,U8,U11,U12)</f>
        <v>2850</v>
      </c>
      <c r="V15" s="164"/>
      <c r="W15" s="55">
        <f>SUM(W7,W8,W11,W12)</f>
        <v>27.5</v>
      </c>
      <c r="X15" s="164"/>
      <c r="Y15" s="55">
        <f>SUM(Y7,Y8,Y11,Y12)</f>
        <v>13.960456786109757</v>
      </c>
      <c r="Z15" s="164"/>
      <c r="AA15" s="164"/>
      <c r="AB15" s="165"/>
      <c r="AC15" s="231">
        <f>SUM(AC7,AC8,AC11,AC12)</f>
        <v>3000</v>
      </c>
      <c r="AD15" s="164"/>
      <c r="AE15" s="55">
        <f>SUM(AE7,AE8,AE11,AE12)</f>
        <v>27.5</v>
      </c>
      <c r="AF15" s="164"/>
      <c r="AG15" s="55">
        <f>SUM(AG7,AG8,AG11,AG12)</f>
        <v>17.315218536162114</v>
      </c>
      <c r="AH15" s="164"/>
      <c r="AI15" s="164"/>
      <c r="AJ15" s="165"/>
      <c r="AK15" s="231">
        <f>SUM(AK7,AK8,AK11,AK12)</f>
        <v>3000</v>
      </c>
      <c r="AL15" s="164"/>
      <c r="AM15" s="55">
        <f>SUM(AM7,AM8,AM11,AM12)</f>
        <v>27.5</v>
      </c>
      <c r="AN15" s="164"/>
      <c r="AO15" s="55">
        <f>SUM(AO7,AO8,AO11,AO12)</f>
        <v>18.357443171300492</v>
      </c>
      <c r="AP15" s="164"/>
      <c r="AQ15" s="164"/>
      <c r="AR15" s="165"/>
    </row>
    <row r="16" spans="1:44" x14ac:dyDescent="0.2">
      <c r="A16" s="227" t="s">
        <v>24</v>
      </c>
      <c r="B16" s="77"/>
      <c r="C16" s="77"/>
      <c r="D16" s="77"/>
      <c r="E16" s="77" t="s">
        <v>25</v>
      </c>
      <c r="F16" s="77"/>
      <c r="G16" s="77"/>
      <c r="H16" s="77"/>
      <c r="I16" s="232" t="s">
        <v>15</v>
      </c>
      <c r="J16" s="150"/>
      <c r="K16" s="150"/>
      <c r="L16" s="233"/>
      <c r="M16" s="159">
        <f>I6*(POWER(O7+O8,2)+POWER(Q7+Q8,2))/POWER(B6,2)</f>
        <v>2.0945353884675787E-2</v>
      </c>
      <c r="N16" s="159"/>
      <c r="O16" s="159"/>
      <c r="P16" s="155" t="s">
        <v>26</v>
      </c>
      <c r="Q16" s="155"/>
      <c r="R16" s="156">
        <f>K6*(POWER(O7+O8,2)+POWER(Q7+Q8,2))/(100*B6)</f>
        <v>0.53599292194725012</v>
      </c>
      <c r="S16" s="156"/>
      <c r="T16" s="157"/>
      <c r="U16" s="158">
        <f>I6*(POWER(W7+W8,2)+POWER(Y7+Y8,2))/POWER(B6,2)</f>
        <v>2.2700669354696546E-2</v>
      </c>
      <c r="V16" s="159"/>
      <c r="W16" s="159"/>
      <c r="X16" s="155" t="s">
        <v>26</v>
      </c>
      <c r="Y16" s="155"/>
      <c r="Z16" s="156">
        <f>K6*(POWER(W7+W8,2)+POWER(Y7+Y8,2))/(100*B6)</f>
        <v>0.58091155511505654</v>
      </c>
      <c r="AA16" s="156"/>
      <c r="AB16" s="157"/>
      <c r="AC16" s="158">
        <f>I6*(POWER(AE7+AE8,2)+POWER(AG7+AG8,2))/POWER(B6,2)</f>
        <v>2.2700669354696546E-2</v>
      </c>
      <c r="AD16" s="159"/>
      <c r="AE16" s="159"/>
      <c r="AF16" s="155" t="s">
        <v>26</v>
      </c>
      <c r="AG16" s="155"/>
      <c r="AH16" s="156">
        <f>K6*(POWER(AE7+AE8,2)+POWER(AG7+AG8,2))/(100*B6)</f>
        <v>0.58091155511505654</v>
      </c>
      <c r="AI16" s="156"/>
      <c r="AJ16" s="157"/>
      <c r="AK16" s="158">
        <f>I6*(POWER(AM7+AM8,2)+POWER(AO7+AO8,2))/POWER(B6,2)</f>
        <v>2.3468773196482374E-2</v>
      </c>
      <c r="AL16" s="159"/>
      <c r="AM16" s="159"/>
      <c r="AN16" s="155" t="s">
        <v>26</v>
      </c>
      <c r="AO16" s="155"/>
      <c r="AP16" s="156">
        <f>K6*(POWER(AM7+AM8,2)+POWER(AO7+AO8,2))/(100*B6)</f>
        <v>0.60056738068785354</v>
      </c>
      <c r="AQ16" s="156"/>
      <c r="AR16" s="157"/>
    </row>
    <row r="17" spans="1:44" ht="13.5" thickBot="1" x14ac:dyDescent="0.25">
      <c r="A17" s="74"/>
      <c r="B17" s="79"/>
      <c r="C17" s="79"/>
      <c r="D17" s="79"/>
      <c r="E17" s="79"/>
      <c r="F17" s="79"/>
      <c r="G17" s="79"/>
      <c r="H17" s="79"/>
      <c r="I17" s="161" t="s">
        <v>19</v>
      </c>
      <c r="J17" s="162"/>
      <c r="K17" s="162"/>
      <c r="L17" s="163"/>
      <c r="M17" s="154">
        <f>I10*(POWER(O11+O12,2)+POWER(Q11+Q12,2))/POWER(B10,2)</f>
        <v>5.7540923300342262E-3</v>
      </c>
      <c r="N17" s="154"/>
      <c r="O17" s="154"/>
      <c r="P17" s="146" t="s">
        <v>26</v>
      </c>
      <c r="Q17" s="146"/>
      <c r="R17" s="147">
        <f>K10*(POWER(O11+O12,2)+POWER(Q11+Q12,2))/(100*B10)</f>
        <v>0.14057902317866439</v>
      </c>
      <c r="S17" s="147"/>
      <c r="T17" s="148"/>
      <c r="U17" s="234">
        <f>I10*(POWER(W11+W12,2)+POWER(Y11+Y12,2))/POWER(B10,2)</f>
        <v>4.81023903955925E-3</v>
      </c>
      <c r="V17" s="154"/>
      <c r="W17" s="154"/>
      <c r="X17" s="146" t="s">
        <v>26</v>
      </c>
      <c r="Y17" s="146"/>
      <c r="Z17" s="147">
        <f>K10*(POWER(W11+W12,2)+POWER(Y11+Y12,2))/(100*B10)</f>
        <v>0.1175196132859227</v>
      </c>
      <c r="AA17" s="147"/>
      <c r="AB17" s="148"/>
      <c r="AC17" s="234">
        <f>I10*(POWER(AE11+AE12,2)+POWER(AG11+AG12,2))/POWER(B10,2)</f>
        <v>6.9604654887328457E-3</v>
      </c>
      <c r="AD17" s="154"/>
      <c r="AE17" s="154"/>
      <c r="AF17" s="146" t="s">
        <v>26</v>
      </c>
      <c r="AG17" s="146"/>
      <c r="AH17" s="147">
        <f>K10*(POWER(AE11+AE12,2)+POWER(AG11+AG12,2))/(100*B10)</f>
        <v>0.17005209217229367</v>
      </c>
      <c r="AI17" s="147"/>
      <c r="AJ17" s="148"/>
      <c r="AK17" s="234">
        <f>I10*(POWER(AM11+AM12,2)+POWER(AO11+AO12,2))/POWER(B10,2)</f>
        <v>7.184487147695112E-3</v>
      </c>
      <c r="AL17" s="154"/>
      <c r="AM17" s="154"/>
      <c r="AN17" s="146" t="s">
        <v>26</v>
      </c>
      <c r="AO17" s="146"/>
      <c r="AP17" s="147">
        <f>K10*(POWER(AM11+AM12,2)+POWER(AO11+AO12,2))/(100*B10)</f>
        <v>0.17552519621398571</v>
      </c>
      <c r="AQ17" s="147"/>
      <c r="AR17" s="148"/>
    </row>
    <row r="18" spans="1:44" x14ac:dyDescent="0.2">
      <c r="A18" s="235" t="s">
        <v>87</v>
      </c>
      <c r="B18" s="115"/>
      <c r="C18" s="115"/>
      <c r="D18" s="115"/>
      <c r="E18" s="77" t="s">
        <v>28</v>
      </c>
      <c r="F18" s="77"/>
      <c r="G18" s="77"/>
      <c r="H18" s="77"/>
      <c r="I18" s="232" t="s">
        <v>15</v>
      </c>
      <c r="J18" s="150"/>
      <c r="K18" s="150"/>
      <c r="L18" s="233"/>
      <c r="M18" s="144">
        <f>SUM(O7:P8)+C6+M16</f>
        <v>19.07794535391448</v>
      </c>
      <c r="N18" s="144"/>
      <c r="O18" s="144"/>
      <c r="P18" s="145" t="s">
        <v>26</v>
      </c>
      <c r="Q18" s="145"/>
      <c r="R18" s="137">
        <f>SUM(Q7:R8)+D6+R16</f>
        <v>8.1887378059114546</v>
      </c>
      <c r="S18" s="137"/>
      <c r="T18" s="142"/>
      <c r="U18" s="143">
        <f>SUM(W7:X8)+C6+U16</f>
        <v>19.079700669384501</v>
      </c>
      <c r="V18" s="144"/>
      <c r="W18" s="144"/>
      <c r="X18" s="145" t="s">
        <v>26</v>
      </c>
      <c r="Y18" s="145"/>
      <c r="Z18" s="137">
        <f>SUM(Y7:Z8)+D6+Z16</f>
        <v>10.293933857779582</v>
      </c>
      <c r="AA18" s="137"/>
      <c r="AB18" s="142"/>
      <c r="AC18" s="143">
        <f>SUM(AE7:AF8)+C6+AC16</f>
        <v>19.079700669384501</v>
      </c>
      <c r="AD18" s="144"/>
      <c r="AE18" s="144"/>
      <c r="AF18" s="145" t="s">
        <v>26</v>
      </c>
      <c r="AG18" s="145"/>
      <c r="AH18" s="137">
        <f>SUM(AG7:AH8)+D6+AH16</f>
        <v>10.293933857779582</v>
      </c>
      <c r="AI18" s="137"/>
      <c r="AJ18" s="142"/>
      <c r="AK18" s="143">
        <f>SUM(AM7:AN8)+C6+AK16</f>
        <v>19.080468773226286</v>
      </c>
      <c r="AL18" s="144"/>
      <c r="AM18" s="144"/>
      <c r="AN18" s="145" t="s">
        <v>26</v>
      </c>
      <c r="AO18" s="145"/>
      <c r="AP18" s="137">
        <f>SUM(AO7:AP8)+D6+AP16</f>
        <v>11.085943845805907</v>
      </c>
      <c r="AQ18" s="137"/>
      <c r="AR18" s="142"/>
    </row>
    <row r="19" spans="1:44" x14ac:dyDescent="0.2">
      <c r="A19" s="116"/>
      <c r="B19" s="117"/>
      <c r="C19" s="117"/>
      <c r="D19" s="117"/>
      <c r="E19" s="120"/>
      <c r="F19" s="120"/>
      <c r="G19" s="120"/>
      <c r="H19" s="120"/>
      <c r="I19" s="236" t="s">
        <v>19</v>
      </c>
      <c r="J19" s="140"/>
      <c r="K19" s="140"/>
      <c r="L19" s="237"/>
      <c r="M19" s="131">
        <f>SUM(O11:P12)+C10+M17</f>
        <v>9.5607540920320115</v>
      </c>
      <c r="N19" s="131"/>
      <c r="O19" s="131"/>
      <c r="P19" s="132" t="s">
        <v>26</v>
      </c>
      <c r="Q19" s="132"/>
      <c r="R19" s="128">
        <f>SUM(Q11:R12)+D10+R17</f>
        <v>4.8376159689969604</v>
      </c>
      <c r="S19" s="128"/>
      <c r="T19" s="129"/>
      <c r="U19" s="130">
        <f>SUM(W11:X12)+C10+U17</f>
        <v>8.5598102387415356</v>
      </c>
      <c r="V19" s="131"/>
      <c r="W19" s="131"/>
      <c r="X19" s="132" t="s">
        <v>26</v>
      </c>
      <c r="Y19" s="132"/>
      <c r="Z19" s="128">
        <f>SUM(Y11:Z12)+D10+Z17</f>
        <v>4.80495410924813</v>
      </c>
      <c r="AA19" s="128"/>
      <c r="AB19" s="129"/>
      <c r="AC19" s="130">
        <f>SUM(AE11:AF12)+C10+AC17</f>
        <v>8.56196046519071</v>
      </c>
      <c r="AD19" s="131"/>
      <c r="AE19" s="131"/>
      <c r="AF19" s="132" t="s">
        <v>26</v>
      </c>
      <c r="AG19" s="132"/>
      <c r="AH19" s="128">
        <f>SUM(AG11:AH12)+D10+AH17</f>
        <v>8.2122483381868587</v>
      </c>
      <c r="AI19" s="128"/>
      <c r="AJ19" s="129"/>
      <c r="AK19" s="130">
        <f>SUM(AM11:AN12)+C10+AK17</f>
        <v>8.5621844868496719</v>
      </c>
      <c r="AL19" s="131"/>
      <c r="AM19" s="131"/>
      <c r="AN19" s="132" t="s">
        <v>26</v>
      </c>
      <c r="AO19" s="132"/>
      <c r="AP19" s="128">
        <f>SUM(AO11:AP12)+D10+AP17</f>
        <v>8.4875919149133985</v>
      </c>
      <c r="AQ19" s="128"/>
      <c r="AR19" s="129"/>
    </row>
    <row r="20" spans="1:44" ht="13.5" thickBot="1" x14ac:dyDescent="0.25">
      <c r="A20" s="118"/>
      <c r="B20" s="119"/>
      <c r="C20" s="119"/>
      <c r="D20" s="119"/>
      <c r="E20" s="79"/>
      <c r="F20" s="79"/>
      <c r="G20" s="79"/>
      <c r="H20" s="79"/>
      <c r="I20" s="134" t="s">
        <v>29</v>
      </c>
      <c r="J20" s="135"/>
      <c r="K20" s="135"/>
      <c r="L20" s="136"/>
      <c r="M20" s="126">
        <f>SUM(M18,M19)</f>
        <v>28.638699445946493</v>
      </c>
      <c r="N20" s="126"/>
      <c r="O20" s="126"/>
      <c r="P20" s="127" t="s">
        <v>26</v>
      </c>
      <c r="Q20" s="127"/>
      <c r="R20" s="112">
        <f>SUM(R18,R19)</f>
        <v>13.026353774908415</v>
      </c>
      <c r="S20" s="112"/>
      <c r="T20" s="113"/>
      <c r="U20" s="238">
        <f>SUM(U18,U19)</f>
        <v>27.639510908126034</v>
      </c>
      <c r="V20" s="126"/>
      <c r="W20" s="126"/>
      <c r="X20" s="127" t="s">
        <v>26</v>
      </c>
      <c r="Y20" s="127"/>
      <c r="Z20" s="112">
        <f>SUM(Z18,Z19)</f>
        <v>15.098887967027711</v>
      </c>
      <c r="AA20" s="112"/>
      <c r="AB20" s="113"/>
      <c r="AC20" s="238">
        <f>SUM(AC18,AC19)</f>
        <v>27.641661134575209</v>
      </c>
      <c r="AD20" s="126"/>
      <c r="AE20" s="126"/>
      <c r="AF20" s="127" t="s">
        <v>26</v>
      </c>
      <c r="AG20" s="127"/>
      <c r="AH20" s="112">
        <f>SUM(AH18,AH19)</f>
        <v>18.506182195966439</v>
      </c>
      <c r="AI20" s="112"/>
      <c r="AJ20" s="113"/>
      <c r="AK20" s="238">
        <f>SUM(AK18,AK19)</f>
        <v>27.64265326007596</v>
      </c>
      <c r="AL20" s="126"/>
      <c r="AM20" s="126"/>
      <c r="AN20" s="127" t="s">
        <v>26</v>
      </c>
      <c r="AO20" s="127"/>
      <c r="AP20" s="112">
        <f>SUM(AP18,AP19)</f>
        <v>19.573535760719306</v>
      </c>
      <c r="AQ20" s="112"/>
      <c r="AR20" s="113"/>
    </row>
    <row r="21" spans="1:44" ht="30" customHeight="1" thickBot="1" x14ac:dyDescent="0.25">
      <c r="A21" s="85" t="s">
        <v>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5.75" customHeight="1" thickBot="1" x14ac:dyDescent="0.25">
      <c r="A22" s="239" t="s">
        <v>7</v>
      </c>
      <c r="B22" s="122"/>
      <c r="C22" s="122" t="s">
        <v>3</v>
      </c>
      <c r="D22" s="122"/>
      <c r="E22" s="122" t="s">
        <v>31</v>
      </c>
      <c r="F22" s="122"/>
      <c r="G22" s="122"/>
      <c r="H22" s="122"/>
      <c r="I22" s="122"/>
      <c r="J22" s="122"/>
      <c r="K22" s="122"/>
      <c r="L22" s="240"/>
      <c r="M22" s="102" t="s">
        <v>32</v>
      </c>
      <c r="N22" s="103"/>
      <c r="O22" s="103"/>
      <c r="P22" s="103"/>
      <c r="Q22" s="103"/>
      <c r="R22" s="103"/>
      <c r="S22" s="103"/>
      <c r="T22" s="104"/>
      <c r="U22" s="102" t="s">
        <v>32</v>
      </c>
      <c r="V22" s="103"/>
      <c r="W22" s="103"/>
      <c r="X22" s="103"/>
      <c r="Y22" s="103"/>
      <c r="Z22" s="103"/>
      <c r="AA22" s="103"/>
      <c r="AB22" s="104"/>
      <c r="AC22" s="102" t="s">
        <v>32</v>
      </c>
      <c r="AD22" s="103"/>
      <c r="AE22" s="103"/>
      <c r="AF22" s="103"/>
      <c r="AG22" s="103"/>
      <c r="AH22" s="103"/>
      <c r="AI22" s="103"/>
      <c r="AJ22" s="104"/>
      <c r="AK22" s="102" t="s">
        <v>32</v>
      </c>
      <c r="AL22" s="103"/>
      <c r="AM22" s="103"/>
      <c r="AN22" s="103"/>
      <c r="AO22" s="103"/>
      <c r="AP22" s="103"/>
      <c r="AQ22" s="103"/>
      <c r="AR22" s="104"/>
    </row>
    <row r="23" spans="1:44" x14ac:dyDescent="0.2">
      <c r="A23" s="105">
        <v>110</v>
      </c>
      <c r="B23" s="106"/>
      <c r="C23" s="106" t="s">
        <v>16</v>
      </c>
      <c r="D23" s="106"/>
      <c r="E23" s="107" t="s">
        <v>33</v>
      </c>
      <c r="F23" s="107"/>
      <c r="G23" s="107"/>
      <c r="H23" s="107"/>
      <c r="I23" s="107"/>
      <c r="J23" s="107"/>
      <c r="K23" s="107"/>
      <c r="L23" s="108"/>
      <c r="M23" s="241">
        <v>115</v>
      </c>
      <c r="N23" s="110"/>
      <c r="O23" s="110"/>
      <c r="P23" s="110"/>
      <c r="Q23" s="110"/>
      <c r="R23" s="110"/>
      <c r="S23" s="110"/>
      <c r="T23" s="242"/>
      <c r="U23" s="241">
        <v>115</v>
      </c>
      <c r="V23" s="110"/>
      <c r="W23" s="110"/>
      <c r="X23" s="110"/>
      <c r="Y23" s="110"/>
      <c r="Z23" s="110"/>
      <c r="AA23" s="110"/>
      <c r="AB23" s="242"/>
      <c r="AC23" s="241">
        <v>115</v>
      </c>
      <c r="AD23" s="110"/>
      <c r="AE23" s="110"/>
      <c r="AF23" s="110"/>
      <c r="AG23" s="110"/>
      <c r="AH23" s="110"/>
      <c r="AI23" s="110"/>
      <c r="AJ23" s="242"/>
      <c r="AK23" s="241">
        <v>115</v>
      </c>
      <c r="AL23" s="110"/>
      <c r="AM23" s="110"/>
      <c r="AN23" s="110"/>
      <c r="AO23" s="110"/>
      <c r="AP23" s="110"/>
      <c r="AQ23" s="110"/>
      <c r="AR23" s="242"/>
    </row>
    <row r="24" spans="1:44" x14ac:dyDescent="0.2">
      <c r="A24" s="98">
        <v>110</v>
      </c>
      <c r="B24" s="99"/>
      <c r="C24" s="99" t="s">
        <v>20</v>
      </c>
      <c r="D24" s="99"/>
      <c r="E24" s="100" t="s">
        <v>34</v>
      </c>
      <c r="F24" s="100"/>
      <c r="G24" s="100"/>
      <c r="H24" s="100"/>
      <c r="I24" s="100"/>
      <c r="J24" s="100"/>
      <c r="K24" s="100"/>
      <c r="L24" s="101"/>
      <c r="M24" s="243">
        <v>115</v>
      </c>
      <c r="N24" s="96"/>
      <c r="O24" s="96"/>
      <c r="P24" s="96"/>
      <c r="Q24" s="96"/>
      <c r="R24" s="96"/>
      <c r="S24" s="96"/>
      <c r="T24" s="244"/>
      <c r="U24" s="243">
        <v>115</v>
      </c>
      <c r="V24" s="96"/>
      <c r="W24" s="96"/>
      <c r="X24" s="96"/>
      <c r="Y24" s="96"/>
      <c r="Z24" s="96"/>
      <c r="AA24" s="96"/>
      <c r="AB24" s="244"/>
      <c r="AC24" s="243">
        <v>114</v>
      </c>
      <c r="AD24" s="96"/>
      <c r="AE24" s="96"/>
      <c r="AF24" s="96"/>
      <c r="AG24" s="96"/>
      <c r="AH24" s="96"/>
      <c r="AI24" s="96"/>
      <c r="AJ24" s="244"/>
      <c r="AK24" s="243">
        <v>115</v>
      </c>
      <c r="AL24" s="96"/>
      <c r="AM24" s="96"/>
      <c r="AN24" s="96"/>
      <c r="AO24" s="96"/>
      <c r="AP24" s="96"/>
      <c r="AQ24" s="96"/>
      <c r="AR24" s="244"/>
    </row>
    <row r="25" spans="1:44" x14ac:dyDescent="0.2">
      <c r="A25" s="98">
        <v>6</v>
      </c>
      <c r="B25" s="99"/>
      <c r="C25" s="99" t="s">
        <v>16</v>
      </c>
      <c r="D25" s="99"/>
      <c r="E25" s="100" t="s">
        <v>88</v>
      </c>
      <c r="F25" s="100"/>
      <c r="G25" s="100"/>
      <c r="H25" s="100"/>
      <c r="I25" s="100"/>
      <c r="J25" s="100"/>
      <c r="K25" s="100"/>
      <c r="L25" s="101"/>
      <c r="M25" s="243">
        <v>6.1999998092651367</v>
      </c>
      <c r="N25" s="96"/>
      <c r="O25" s="96"/>
      <c r="P25" s="96"/>
      <c r="Q25" s="96"/>
      <c r="R25" s="96"/>
      <c r="S25" s="96"/>
      <c r="T25" s="244"/>
      <c r="U25" s="243">
        <v>6.3000001907348633</v>
      </c>
      <c r="V25" s="96"/>
      <c r="W25" s="96"/>
      <c r="X25" s="96"/>
      <c r="Y25" s="96"/>
      <c r="Z25" s="96"/>
      <c r="AA25" s="96"/>
      <c r="AB25" s="244"/>
      <c r="AC25" s="243">
        <v>6.3000001907348633</v>
      </c>
      <c r="AD25" s="96"/>
      <c r="AE25" s="96"/>
      <c r="AF25" s="96"/>
      <c r="AG25" s="96"/>
      <c r="AH25" s="96"/>
      <c r="AI25" s="96"/>
      <c r="AJ25" s="244"/>
      <c r="AK25" s="243">
        <v>6.4000000953674316</v>
      </c>
      <c r="AL25" s="96"/>
      <c r="AM25" s="96"/>
      <c r="AN25" s="96"/>
      <c r="AO25" s="96"/>
      <c r="AP25" s="96"/>
      <c r="AQ25" s="96"/>
      <c r="AR25" s="244"/>
    </row>
    <row r="26" spans="1:44" x14ac:dyDescent="0.2">
      <c r="A26" s="98">
        <v>6</v>
      </c>
      <c r="B26" s="99"/>
      <c r="C26" s="99" t="s">
        <v>20</v>
      </c>
      <c r="D26" s="99"/>
      <c r="E26" s="100" t="s">
        <v>89</v>
      </c>
      <c r="F26" s="100"/>
      <c r="G26" s="100"/>
      <c r="H26" s="100"/>
      <c r="I26" s="100"/>
      <c r="J26" s="100"/>
      <c r="K26" s="100"/>
      <c r="L26" s="101"/>
      <c r="M26" s="243">
        <v>6.1999998092651367</v>
      </c>
      <c r="N26" s="96"/>
      <c r="O26" s="96"/>
      <c r="P26" s="96"/>
      <c r="Q26" s="96"/>
      <c r="R26" s="96"/>
      <c r="S26" s="96"/>
      <c r="T26" s="244"/>
      <c r="U26" s="243">
        <v>6.3000001907348633</v>
      </c>
      <c r="V26" s="96"/>
      <c r="W26" s="96"/>
      <c r="X26" s="96"/>
      <c r="Y26" s="96"/>
      <c r="Z26" s="96"/>
      <c r="AA26" s="96"/>
      <c r="AB26" s="244"/>
      <c r="AC26" s="243">
        <v>6.4000000953674316</v>
      </c>
      <c r="AD26" s="96"/>
      <c r="AE26" s="96"/>
      <c r="AF26" s="96"/>
      <c r="AG26" s="96"/>
      <c r="AH26" s="96"/>
      <c r="AI26" s="96"/>
      <c r="AJ26" s="244"/>
      <c r="AK26" s="243">
        <v>6.5</v>
      </c>
      <c r="AL26" s="96"/>
      <c r="AM26" s="96"/>
      <c r="AN26" s="96"/>
      <c r="AO26" s="96"/>
      <c r="AP26" s="96"/>
      <c r="AQ26" s="96"/>
      <c r="AR26" s="244"/>
    </row>
    <row r="27" spans="1:44" x14ac:dyDescent="0.2">
      <c r="A27" s="98">
        <v>6</v>
      </c>
      <c r="B27" s="99"/>
      <c r="C27" s="99" t="s">
        <v>83</v>
      </c>
      <c r="D27" s="99"/>
      <c r="E27" s="100" t="s">
        <v>90</v>
      </c>
      <c r="F27" s="100"/>
      <c r="G27" s="100"/>
      <c r="H27" s="100"/>
      <c r="I27" s="100"/>
      <c r="J27" s="100"/>
      <c r="K27" s="100"/>
      <c r="L27" s="101"/>
      <c r="M27" s="243">
        <v>6.1999998092651367</v>
      </c>
      <c r="N27" s="96"/>
      <c r="O27" s="96"/>
      <c r="P27" s="96"/>
      <c r="Q27" s="96"/>
      <c r="R27" s="96"/>
      <c r="S27" s="96"/>
      <c r="T27" s="244"/>
      <c r="U27" s="243">
        <v>6.3000001907348633</v>
      </c>
      <c r="V27" s="96"/>
      <c r="W27" s="96"/>
      <c r="X27" s="96"/>
      <c r="Y27" s="96"/>
      <c r="Z27" s="96"/>
      <c r="AA27" s="96"/>
      <c r="AB27" s="244"/>
      <c r="AC27" s="243">
        <v>6.3000001907348633</v>
      </c>
      <c r="AD27" s="96"/>
      <c r="AE27" s="96"/>
      <c r="AF27" s="96"/>
      <c r="AG27" s="96"/>
      <c r="AH27" s="96"/>
      <c r="AI27" s="96"/>
      <c r="AJ27" s="244"/>
      <c r="AK27" s="243">
        <v>6.4000000953674316</v>
      </c>
      <c r="AL27" s="96"/>
      <c r="AM27" s="96"/>
      <c r="AN27" s="96"/>
      <c r="AO27" s="96"/>
      <c r="AP27" s="96"/>
      <c r="AQ27" s="96"/>
      <c r="AR27" s="244"/>
    </row>
    <row r="28" spans="1:44" ht="13.5" thickBot="1" x14ac:dyDescent="0.25">
      <c r="A28" s="91">
        <v>6</v>
      </c>
      <c r="B28" s="92"/>
      <c r="C28" s="92" t="s">
        <v>84</v>
      </c>
      <c r="D28" s="92"/>
      <c r="E28" s="93" t="s">
        <v>91</v>
      </c>
      <c r="F28" s="93"/>
      <c r="G28" s="93"/>
      <c r="H28" s="93"/>
      <c r="I28" s="93"/>
      <c r="J28" s="93"/>
      <c r="K28" s="93"/>
      <c r="L28" s="94"/>
      <c r="M28" s="82">
        <v>6.1999998092651367</v>
      </c>
      <c r="N28" s="83"/>
      <c r="O28" s="83"/>
      <c r="P28" s="83"/>
      <c r="Q28" s="83"/>
      <c r="R28" s="83"/>
      <c r="S28" s="83"/>
      <c r="T28" s="84"/>
      <c r="U28" s="82">
        <v>6.3000001907348633</v>
      </c>
      <c r="V28" s="83"/>
      <c r="W28" s="83"/>
      <c r="X28" s="83"/>
      <c r="Y28" s="83"/>
      <c r="Z28" s="83"/>
      <c r="AA28" s="83"/>
      <c r="AB28" s="84"/>
      <c r="AC28" s="82">
        <v>6.3000001907348633</v>
      </c>
      <c r="AD28" s="83"/>
      <c r="AE28" s="83"/>
      <c r="AF28" s="83"/>
      <c r="AG28" s="83"/>
      <c r="AH28" s="83"/>
      <c r="AI28" s="83"/>
      <c r="AJ28" s="84"/>
      <c r="AK28" s="82">
        <v>6.4000000953674316</v>
      </c>
      <c r="AL28" s="83"/>
      <c r="AM28" s="83"/>
      <c r="AN28" s="83"/>
      <c r="AO28" s="83"/>
      <c r="AP28" s="83"/>
      <c r="AQ28" s="83"/>
      <c r="AR28" s="84"/>
    </row>
    <row r="29" spans="1:44" ht="30" customHeight="1" thickBot="1" x14ac:dyDescent="0.25">
      <c r="A29" s="85" t="s">
        <v>37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1:44" ht="15" customHeight="1" x14ac:dyDescent="0.2">
      <c r="A30" s="86" t="s">
        <v>3</v>
      </c>
      <c r="B30" s="87"/>
      <c r="C30" s="87"/>
      <c r="D30" s="87"/>
      <c r="E30" s="87" t="s">
        <v>38</v>
      </c>
      <c r="F30" s="87"/>
      <c r="G30" s="87" t="s">
        <v>39</v>
      </c>
      <c r="H30" s="87"/>
      <c r="I30" s="87" t="s">
        <v>40</v>
      </c>
      <c r="J30" s="87"/>
      <c r="K30" s="87" t="s">
        <v>41</v>
      </c>
      <c r="L30" s="90"/>
      <c r="M30" s="227" t="s">
        <v>11</v>
      </c>
      <c r="N30" s="73"/>
      <c r="O30" s="76" t="s">
        <v>12</v>
      </c>
      <c r="P30" s="77"/>
      <c r="Q30" s="73"/>
      <c r="R30" s="76" t="s">
        <v>13</v>
      </c>
      <c r="S30" s="77"/>
      <c r="T30" s="245"/>
      <c r="U30" s="227" t="s">
        <v>11</v>
      </c>
      <c r="V30" s="73"/>
      <c r="W30" s="76" t="s">
        <v>12</v>
      </c>
      <c r="X30" s="77"/>
      <c r="Y30" s="73"/>
      <c r="Z30" s="76" t="s">
        <v>13</v>
      </c>
      <c r="AA30" s="77"/>
      <c r="AB30" s="245"/>
      <c r="AC30" s="227" t="s">
        <v>11</v>
      </c>
      <c r="AD30" s="73"/>
      <c r="AE30" s="76" t="s">
        <v>12</v>
      </c>
      <c r="AF30" s="77"/>
      <c r="AG30" s="73"/>
      <c r="AH30" s="76" t="s">
        <v>13</v>
      </c>
      <c r="AI30" s="77"/>
      <c r="AJ30" s="245"/>
      <c r="AK30" s="227" t="s">
        <v>11</v>
      </c>
      <c r="AL30" s="73"/>
      <c r="AM30" s="76" t="s">
        <v>12</v>
      </c>
      <c r="AN30" s="77"/>
      <c r="AO30" s="73"/>
      <c r="AP30" s="76" t="s">
        <v>13</v>
      </c>
      <c r="AQ30" s="77"/>
      <c r="AR30" s="245"/>
    </row>
    <row r="31" spans="1:44" ht="15.75" customHeight="1" thickBot="1" x14ac:dyDescent="0.25">
      <c r="A31" s="88"/>
      <c r="B31" s="89"/>
      <c r="C31" s="89"/>
      <c r="D31" s="89"/>
      <c r="E31" s="15" t="s">
        <v>42</v>
      </c>
      <c r="F31" s="15" t="s">
        <v>43</v>
      </c>
      <c r="G31" s="15" t="s">
        <v>42</v>
      </c>
      <c r="H31" s="15" t="s">
        <v>43</v>
      </c>
      <c r="I31" s="15" t="s">
        <v>42</v>
      </c>
      <c r="J31" s="15" t="s">
        <v>43</v>
      </c>
      <c r="K31" s="15" t="s">
        <v>42</v>
      </c>
      <c r="L31" s="16" t="s">
        <v>43</v>
      </c>
      <c r="M31" s="74"/>
      <c r="N31" s="75"/>
      <c r="O31" s="78"/>
      <c r="P31" s="79"/>
      <c r="Q31" s="75"/>
      <c r="R31" s="78"/>
      <c r="S31" s="79"/>
      <c r="T31" s="81"/>
      <c r="U31" s="74"/>
      <c r="V31" s="75"/>
      <c r="W31" s="78"/>
      <c r="X31" s="79"/>
      <c r="Y31" s="75"/>
      <c r="Z31" s="78"/>
      <c r="AA31" s="79"/>
      <c r="AB31" s="81"/>
      <c r="AC31" s="74"/>
      <c r="AD31" s="75"/>
      <c r="AE31" s="78"/>
      <c r="AF31" s="79"/>
      <c r="AG31" s="75"/>
      <c r="AH31" s="78"/>
      <c r="AI31" s="79"/>
      <c r="AJ31" s="81"/>
      <c r="AK31" s="74"/>
      <c r="AL31" s="75"/>
      <c r="AM31" s="78"/>
      <c r="AN31" s="79"/>
      <c r="AO31" s="75"/>
      <c r="AP31" s="78"/>
      <c r="AQ31" s="79"/>
      <c r="AR31" s="81"/>
    </row>
    <row r="32" spans="1:44" x14ac:dyDescent="0.2">
      <c r="A32" s="246" t="s">
        <v>136</v>
      </c>
      <c r="B32" s="58"/>
      <c r="C32" s="58"/>
      <c r="D32" s="58"/>
      <c r="E32" s="21"/>
      <c r="F32" s="21"/>
      <c r="G32" s="21"/>
      <c r="H32" s="21"/>
      <c r="I32" s="21"/>
      <c r="J32" s="21"/>
      <c r="K32" s="21"/>
      <c r="L32" s="59"/>
      <c r="M32" s="60"/>
      <c r="N32" s="61"/>
      <c r="O32" s="62"/>
      <c r="P32" s="62"/>
      <c r="Q32" s="62"/>
      <c r="R32" s="62"/>
      <c r="S32" s="62"/>
      <c r="T32" s="63"/>
      <c r="U32" s="60"/>
      <c r="V32" s="61"/>
      <c r="W32" s="62"/>
      <c r="X32" s="62"/>
      <c r="Y32" s="62"/>
      <c r="Z32" s="62"/>
      <c r="AA32" s="62"/>
      <c r="AB32" s="63"/>
      <c r="AC32" s="60"/>
      <c r="AD32" s="61"/>
      <c r="AE32" s="62"/>
      <c r="AF32" s="62"/>
      <c r="AG32" s="62"/>
      <c r="AH32" s="62"/>
      <c r="AI32" s="62"/>
      <c r="AJ32" s="63"/>
      <c r="AK32" s="60"/>
      <c r="AL32" s="61"/>
      <c r="AM32" s="62"/>
      <c r="AN32" s="62"/>
      <c r="AO32" s="62"/>
      <c r="AP32" s="62"/>
      <c r="AQ32" s="62"/>
      <c r="AR32" s="63"/>
    </row>
    <row r="33" spans="1:44" x14ac:dyDescent="0.2">
      <c r="A33" s="48" t="s">
        <v>137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47"/>
      <c r="M33" s="248">
        <f>M6</f>
        <v>104.22981560967443</v>
      </c>
      <c r="N33" s="54"/>
      <c r="O33" s="50">
        <f>-O6</f>
        <v>-19.07794535391448</v>
      </c>
      <c r="P33" s="50"/>
      <c r="Q33" s="50"/>
      <c r="R33" s="50">
        <f>-Q6</f>
        <v>-8.1887378059114546</v>
      </c>
      <c r="S33" s="50"/>
      <c r="T33" s="52"/>
      <c r="U33" s="248">
        <f>U6</f>
        <v>108.84048922997287</v>
      </c>
      <c r="V33" s="54"/>
      <c r="W33" s="50">
        <f>-W6</f>
        <v>-19.079700669384501</v>
      </c>
      <c r="X33" s="50"/>
      <c r="Y33" s="50"/>
      <c r="Z33" s="50">
        <f>-Y6</f>
        <v>-10.293933857779582</v>
      </c>
      <c r="AA33" s="50"/>
      <c r="AB33" s="52"/>
      <c r="AC33" s="248">
        <f>AC6</f>
        <v>108.84048922997287</v>
      </c>
      <c r="AD33" s="54"/>
      <c r="AE33" s="50">
        <f>-AE6</f>
        <v>-19.079700669384501</v>
      </c>
      <c r="AF33" s="50"/>
      <c r="AG33" s="50"/>
      <c r="AH33" s="50">
        <f>-AG6</f>
        <v>-10.293933857779582</v>
      </c>
      <c r="AI33" s="50"/>
      <c r="AJ33" s="52"/>
      <c r="AK33" s="248">
        <f>AK6</f>
        <v>110.78711791592278</v>
      </c>
      <c r="AL33" s="54"/>
      <c r="AM33" s="50">
        <f>-AM6</f>
        <v>-19.080468773226286</v>
      </c>
      <c r="AN33" s="50"/>
      <c r="AO33" s="50"/>
      <c r="AP33" s="50">
        <f>-AO6</f>
        <v>-11.085943845805907</v>
      </c>
      <c r="AQ33" s="50"/>
      <c r="AR33" s="52"/>
    </row>
    <row r="34" spans="1:44" x14ac:dyDescent="0.2">
      <c r="A34" s="48" t="s">
        <v>138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53">
        <v>10</v>
      </c>
      <c r="N34" s="47"/>
      <c r="O34" s="39">
        <f>SQRT(3)*M23*M34*S6/1000</f>
        <v>1.8303731271442156</v>
      </c>
      <c r="P34" s="39"/>
      <c r="Q34" s="39"/>
      <c r="R34" s="39">
        <f>SQRT(3)*M23*M34*SIN(ACOS(S6))/1000</f>
        <v>0.78564254940036471</v>
      </c>
      <c r="S34" s="39"/>
      <c r="T34" s="40"/>
      <c r="U34" s="253">
        <v>10</v>
      </c>
      <c r="V34" s="47"/>
      <c r="W34" s="39">
        <f>SQRT(3)*U23*U34*AA6/1000</f>
        <v>1.752996592019201</v>
      </c>
      <c r="X34" s="39"/>
      <c r="Y34" s="39"/>
      <c r="Z34" s="39">
        <f>SQRT(3)*U23*U34*SIN(ACOS(AA6))/1000</f>
        <v>0.9457816599876876</v>
      </c>
      <c r="AA34" s="39"/>
      <c r="AB34" s="40"/>
      <c r="AC34" s="253">
        <v>10</v>
      </c>
      <c r="AD34" s="47"/>
      <c r="AE34" s="39">
        <f>SQRT(3)*AC23*AC34*AI6/1000</f>
        <v>1.752996592019201</v>
      </c>
      <c r="AF34" s="39"/>
      <c r="AG34" s="39"/>
      <c r="AH34" s="39">
        <f>SQRT(3)*AC23*AC34*SIN(ACOS(AI6))/1000</f>
        <v>0.9457816599876876</v>
      </c>
      <c r="AI34" s="39"/>
      <c r="AJ34" s="40"/>
      <c r="AK34" s="253">
        <v>10</v>
      </c>
      <c r="AL34" s="47"/>
      <c r="AM34" s="39">
        <f>SQRT(3)*AK23*AK34*AQ6/1000</f>
        <v>1.7222642065394824</v>
      </c>
      <c r="AN34" s="39"/>
      <c r="AO34" s="39"/>
      <c r="AP34" s="39">
        <f>SQRT(3)*AK23*AK34*SIN(ACOS(AQ6))/1000</f>
        <v>1.000652788370135</v>
      </c>
      <c r="AQ34" s="39"/>
      <c r="AR34" s="40"/>
    </row>
    <row r="35" spans="1:44" ht="13.5" thickBot="1" x14ac:dyDescent="0.25">
      <c r="A35" s="68" t="s">
        <v>139</v>
      </c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249"/>
      <c r="M35" s="231"/>
      <c r="N35" s="67"/>
      <c r="O35" s="55">
        <f>SUM(O33:Q34)</f>
        <v>-17.247572226770263</v>
      </c>
      <c r="P35" s="55"/>
      <c r="Q35" s="55"/>
      <c r="R35" s="55">
        <f>SUM(R33:T34)</f>
        <v>-7.4030952565110901</v>
      </c>
      <c r="S35" s="55"/>
      <c r="T35" s="56"/>
      <c r="U35" s="231"/>
      <c r="V35" s="67"/>
      <c r="W35" s="55">
        <f>SUM(W33:Y34)</f>
        <v>-17.326704077365299</v>
      </c>
      <c r="X35" s="55"/>
      <c r="Y35" s="55"/>
      <c r="Z35" s="55">
        <f>SUM(Z33:AB34)</f>
        <v>-9.3481521977918938</v>
      </c>
      <c r="AA35" s="55"/>
      <c r="AB35" s="56"/>
      <c r="AC35" s="231"/>
      <c r="AD35" s="67"/>
      <c r="AE35" s="55">
        <f>SUM(AE33:AG34)</f>
        <v>-17.326704077365299</v>
      </c>
      <c r="AF35" s="55"/>
      <c r="AG35" s="55"/>
      <c r="AH35" s="55">
        <f>SUM(AH33:AJ34)</f>
        <v>-9.3481521977918938</v>
      </c>
      <c r="AI35" s="55"/>
      <c r="AJ35" s="56"/>
      <c r="AK35" s="231"/>
      <c r="AL35" s="67"/>
      <c r="AM35" s="55">
        <f>SUM(AM33:AO34)</f>
        <v>-17.358204566686805</v>
      </c>
      <c r="AN35" s="55"/>
      <c r="AO35" s="55"/>
      <c r="AP35" s="55">
        <f>SUM(AP33:AR34)</f>
        <v>-10.085291057435771</v>
      </c>
      <c r="AQ35" s="55"/>
      <c r="AR35" s="56"/>
    </row>
    <row r="36" spans="1:44" x14ac:dyDescent="0.2">
      <c r="A36" s="246" t="s">
        <v>140</v>
      </c>
      <c r="B36" s="58"/>
      <c r="C36" s="58"/>
      <c r="D36" s="58"/>
      <c r="E36" s="21"/>
      <c r="F36" s="21"/>
      <c r="G36" s="21"/>
      <c r="H36" s="21"/>
      <c r="I36" s="21"/>
      <c r="J36" s="21"/>
      <c r="K36" s="21"/>
      <c r="L36" s="59"/>
      <c r="M36" s="60"/>
      <c r="N36" s="61"/>
      <c r="O36" s="62"/>
      <c r="P36" s="62"/>
      <c r="Q36" s="62"/>
      <c r="R36" s="62"/>
      <c r="S36" s="62"/>
      <c r="T36" s="63"/>
      <c r="U36" s="60"/>
      <c r="V36" s="61"/>
      <c r="W36" s="62"/>
      <c r="X36" s="62"/>
      <c r="Y36" s="62"/>
      <c r="Z36" s="62"/>
      <c r="AA36" s="62"/>
      <c r="AB36" s="63"/>
      <c r="AC36" s="60"/>
      <c r="AD36" s="61"/>
      <c r="AE36" s="62"/>
      <c r="AF36" s="62"/>
      <c r="AG36" s="62"/>
      <c r="AH36" s="62"/>
      <c r="AI36" s="62"/>
      <c r="AJ36" s="63"/>
      <c r="AK36" s="60"/>
      <c r="AL36" s="61"/>
      <c r="AM36" s="62"/>
      <c r="AN36" s="62"/>
      <c r="AO36" s="62"/>
      <c r="AP36" s="62"/>
      <c r="AQ36" s="62"/>
      <c r="AR36" s="63"/>
    </row>
    <row r="37" spans="1:44" x14ac:dyDescent="0.2">
      <c r="A37" s="48" t="s">
        <v>141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48">
        <f>M10</f>
        <v>53.793824957647978</v>
      </c>
      <c r="N37" s="54"/>
      <c r="O37" s="50">
        <f>-O10</f>
        <v>-9.5607540920320115</v>
      </c>
      <c r="P37" s="50"/>
      <c r="Q37" s="50"/>
      <c r="R37" s="50">
        <f>-Q10</f>
        <v>-4.8376159689969604</v>
      </c>
      <c r="S37" s="50"/>
      <c r="T37" s="52"/>
      <c r="U37" s="248">
        <f>U10</f>
        <v>49.281653984153778</v>
      </c>
      <c r="V37" s="54"/>
      <c r="W37" s="50">
        <f>-W10</f>
        <v>-8.5598102387415356</v>
      </c>
      <c r="X37" s="50"/>
      <c r="Y37" s="50"/>
      <c r="Z37" s="50">
        <f>-Y10</f>
        <v>-4.80495410924813</v>
      </c>
      <c r="AA37" s="50"/>
      <c r="AB37" s="52"/>
      <c r="AC37" s="248">
        <f>AC10</f>
        <v>60.083597795974931</v>
      </c>
      <c r="AD37" s="54"/>
      <c r="AE37" s="50">
        <f>-AE10</f>
        <v>-8.56196046519071</v>
      </c>
      <c r="AF37" s="50"/>
      <c r="AG37" s="50"/>
      <c r="AH37" s="50">
        <f>-AG10</f>
        <v>-8.2122483381868587</v>
      </c>
      <c r="AI37" s="50"/>
      <c r="AJ37" s="52"/>
      <c r="AK37" s="248">
        <f>AK10</f>
        <v>60.52703202346089</v>
      </c>
      <c r="AL37" s="54"/>
      <c r="AM37" s="50">
        <f>-AM10</f>
        <v>-8.5621844868496719</v>
      </c>
      <c r="AN37" s="50"/>
      <c r="AO37" s="50"/>
      <c r="AP37" s="50">
        <f>-AO10</f>
        <v>-8.4875919149133985</v>
      </c>
      <c r="AQ37" s="50"/>
      <c r="AR37" s="52"/>
    </row>
    <row r="38" spans="1:44" x14ac:dyDescent="0.2">
      <c r="A38" s="48" t="s">
        <v>142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53">
        <v>140</v>
      </c>
      <c r="N38" s="47"/>
      <c r="O38" s="39">
        <f>SQRT(3)*M24*M38*S10/1000</f>
        <v>24.882141657305286</v>
      </c>
      <c r="P38" s="39"/>
      <c r="Q38" s="39"/>
      <c r="R38" s="39">
        <f>SQRT(3)*M24*M38*SIN(ACOS(S10))/1000</f>
        <v>12.590036796840304</v>
      </c>
      <c r="S38" s="39"/>
      <c r="T38" s="40"/>
      <c r="U38" s="253">
        <v>130</v>
      </c>
      <c r="V38" s="47"/>
      <c r="W38" s="39">
        <f>SQRT(3)*U24*U38*AA10/1000</f>
        <v>22.579910394123662</v>
      </c>
      <c r="X38" s="39"/>
      <c r="Y38" s="39"/>
      <c r="Z38" s="39">
        <f>SQRT(3)*U24*U38*SIN(ACOS(AA10))/1000</f>
        <v>12.674981127928604</v>
      </c>
      <c r="AA38" s="39"/>
      <c r="AB38" s="40"/>
      <c r="AC38" s="253">
        <v>140</v>
      </c>
      <c r="AD38" s="47"/>
      <c r="AE38" s="39">
        <f>SQRT(3)*AC24*AC38*AI10/1000</f>
        <v>19.950111329834513</v>
      </c>
      <c r="AF38" s="39"/>
      <c r="AG38" s="39"/>
      <c r="AH38" s="39">
        <f>SQRT(3)*AC24*AC38*SIN(ACOS(AI10))/1000</f>
        <v>19.135251707965811</v>
      </c>
      <c r="AI38" s="39"/>
      <c r="AJ38" s="40"/>
      <c r="AK38" s="253">
        <v>140</v>
      </c>
      <c r="AL38" s="47"/>
      <c r="AM38" s="39">
        <f>SQRT(3)*AK24*AK38*AQ10/1000</f>
        <v>19.804470632135466</v>
      </c>
      <c r="AN38" s="39"/>
      <c r="AO38" s="39"/>
      <c r="AP38" s="39">
        <f>SQRT(3)*AK24*AK38*SIN(ACOS(AQ10))/1000</f>
        <v>19.631936811758635</v>
      </c>
      <c r="AQ38" s="39"/>
      <c r="AR38" s="40"/>
    </row>
    <row r="39" spans="1:44" ht="13.5" thickBot="1" x14ac:dyDescent="0.25">
      <c r="A39" s="250" t="s">
        <v>143</v>
      </c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4"/>
      <c r="M39" s="33"/>
      <c r="N39" s="34"/>
      <c r="O39" s="31">
        <f>SUM(O37:Q38)</f>
        <v>15.321387565273275</v>
      </c>
      <c r="P39" s="31"/>
      <c r="Q39" s="31"/>
      <c r="R39" s="31">
        <f>SUM(R37:T38)</f>
        <v>7.7524208278433431</v>
      </c>
      <c r="S39" s="31"/>
      <c r="T39" s="32"/>
      <c r="U39" s="33"/>
      <c r="V39" s="34"/>
      <c r="W39" s="31">
        <f>SUM(W37:Y38)</f>
        <v>14.020100155382126</v>
      </c>
      <c r="X39" s="31"/>
      <c r="Y39" s="31"/>
      <c r="Z39" s="31">
        <f>SUM(Z37:AB38)</f>
        <v>7.8700270186804735</v>
      </c>
      <c r="AA39" s="31"/>
      <c r="AB39" s="32"/>
      <c r="AC39" s="33"/>
      <c r="AD39" s="34"/>
      <c r="AE39" s="31">
        <f>SUM(AE37:AG38)</f>
        <v>11.388150864643803</v>
      </c>
      <c r="AF39" s="31"/>
      <c r="AG39" s="31"/>
      <c r="AH39" s="31">
        <f>SUM(AH37:AJ38)</f>
        <v>10.923003369778952</v>
      </c>
      <c r="AI39" s="31"/>
      <c r="AJ39" s="32"/>
      <c r="AK39" s="33"/>
      <c r="AL39" s="34"/>
      <c r="AM39" s="31">
        <f>SUM(AM37:AO38)</f>
        <v>11.242286145285794</v>
      </c>
      <c r="AN39" s="31"/>
      <c r="AO39" s="31"/>
      <c r="AP39" s="31">
        <f>SUM(AP37:AR38)</f>
        <v>11.144344896845237</v>
      </c>
      <c r="AQ39" s="31"/>
      <c r="AR39" s="32"/>
    </row>
    <row r="40" spans="1:44" ht="13.5" thickBot="1" x14ac:dyDescent="0.25">
      <c r="A40" s="251" t="s">
        <v>144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29"/>
      <c r="N40" s="30"/>
      <c r="O40" s="19">
        <f>SUM(O33:Q34)+SUM(O37:Q38)</f>
        <v>-1.926184661496988</v>
      </c>
      <c r="P40" s="19"/>
      <c r="Q40" s="19"/>
      <c r="R40" s="19">
        <f>SUM(R33:T34)+SUM(R37:T38)</f>
        <v>0.34932557133225295</v>
      </c>
      <c r="S40" s="19"/>
      <c r="T40" s="28"/>
      <c r="U40" s="29"/>
      <c r="V40" s="30"/>
      <c r="W40" s="19">
        <f>SUM(W33:Y34)+SUM(W37:Y38)</f>
        <v>-3.3066039219831733</v>
      </c>
      <c r="X40" s="19"/>
      <c r="Y40" s="19"/>
      <c r="Z40" s="19">
        <f>SUM(Z33:AB34)+SUM(Z37:AB38)</f>
        <v>-1.4781251791114203</v>
      </c>
      <c r="AA40" s="19"/>
      <c r="AB40" s="28"/>
      <c r="AC40" s="29"/>
      <c r="AD40" s="30"/>
      <c r="AE40" s="19">
        <f>SUM(AE33:AG34)+SUM(AE37:AG38)</f>
        <v>-5.9385532127214962</v>
      </c>
      <c r="AF40" s="19"/>
      <c r="AG40" s="19"/>
      <c r="AH40" s="19">
        <f>SUM(AH33:AJ34)+SUM(AH37:AJ38)</f>
        <v>1.5748511719870582</v>
      </c>
      <c r="AI40" s="19"/>
      <c r="AJ40" s="28"/>
      <c r="AK40" s="29"/>
      <c r="AL40" s="30"/>
      <c r="AM40" s="19">
        <f>SUM(AM33:AO34)+SUM(AM37:AO38)</f>
        <v>-6.1159184214010107</v>
      </c>
      <c r="AN40" s="19"/>
      <c r="AO40" s="19"/>
      <c r="AP40" s="19">
        <f>SUM(AP33:AR34)+SUM(AP37:AR38)</f>
        <v>1.0590538394094651</v>
      </c>
      <c r="AQ40" s="19"/>
      <c r="AR40" s="28"/>
    </row>
    <row r="41" spans="1:44" x14ac:dyDescent="0.2">
      <c r="A41" s="246" t="s">
        <v>53</v>
      </c>
      <c r="B41" s="58"/>
      <c r="C41" s="58"/>
      <c r="D41" s="58"/>
      <c r="E41" s="21"/>
      <c r="F41" s="21"/>
      <c r="G41" s="21"/>
      <c r="H41" s="21"/>
      <c r="I41" s="21"/>
      <c r="J41" s="21"/>
      <c r="K41" s="21"/>
      <c r="L41" s="59"/>
      <c r="M41" s="60"/>
      <c r="N41" s="61"/>
      <c r="O41" s="62"/>
      <c r="P41" s="62"/>
      <c r="Q41" s="62"/>
      <c r="R41" s="62"/>
      <c r="S41" s="62"/>
      <c r="T41" s="63"/>
      <c r="U41" s="60"/>
      <c r="V41" s="61"/>
      <c r="W41" s="62"/>
      <c r="X41" s="62"/>
      <c r="Y41" s="62"/>
      <c r="Z41" s="62"/>
      <c r="AA41" s="62"/>
      <c r="AB41" s="63"/>
      <c r="AC41" s="60"/>
      <c r="AD41" s="61"/>
      <c r="AE41" s="62"/>
      <c r="AF41" s="62"/>
      <c r="AG41" s="62"/>
      <c r="AH41" s="62"/>
      <c r="AI41" s="62"/>
      <c r="AJ41" s="63"/>
      <c r="AK41" s="60"/>
      <c r="AL41" s="61"/>
      <c r="AM41" s="62"/>
      <c r="AN41" s="62"/>
      <c r="AO41" s="62"/>
      <c r="AP41" s="62"/>
      <c r="AQ41" s="62"/>
      <c r="AR41" s="63"/>
    </row>
    <row r="42" spans="1:44" x14ac:dyDescent="0.2">
      <c r="A42" s="48" t="s">
        <v>54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247"/>
      <c r="M42" s="248">
        <f>M7</f>
        <v>900</v>
      </c>
      <c r="N42" s="54"/>
      <c r="O42" s="50">
        <f>O7</f>
        <v>9</v>
      </c>
      <c r="P42" s="50"/>
      <c r="Q42" s="50"/>
      <c r="R42" s="50">
        <f>Q7</f>
        <v>3.5226686265922247</v>
      </c>
      <c r="S42" s="50"/>
      <c r="T42" s="52"/>
      <c r="U42" s="248">
        <f>U7</f>
        <v>850</v>
      </c>
      <c r="V42" s="54"/>
      <c r="W42" s="50">
        <f>W7</f>
        <v>8</v>
      </c>
      <c r="X42" s="50"/>
      <c r="Y42" s="50"/>
      <c r="Z42" s="50">
        <f>Y7</f>
        <v>4.6934081656153159</v>
      </c>
      <c r="AA42" s="50"/>
      <c r="AB42" s="52"/>
      <c r="AC42" s="248">
        <f>AC7</f>
        <v>850</v>
      </c>
      <c r="AD42" s="54"/>
      <c r="AE42" s="50">
        <f>AE7</f>
        <v>8</v>
      </c>
      <c r="AF42" s="50"/>
      <c r="AG42" s="50"/>
      <c r="AH42" s="50">
        <f>AG7</f>
        <v>4.6934081656153159</v>
      </c>
      <c r="AI42" s="50"/>
      <c r="AJ42" s="52"/>
      <c r="AK42" s="248">
        <f>AK7</f>
        <v>800</v>
      </c>
      <c r="AL42" s="54"/>
      <c r="AM42" s="50">
        <f>AM7</f>
        <v>8</v>
      </c>
      <c r="AN42" s="50"/>
      <c r="AO42" s="50"/>
      <c r="AP42" s="50">
        <f>AO7</f>
        <v>3.826643744033404</v>
      </c>
      <c r="AQ42" s="50"/>
      <c r="AR42" s="52"/>
    </row>
    <row r="43" spans="1:44" x14ac:dyDescent="0.2">
      <c r="A43" s="48" t="s">
        <v>145</v>
      </c>
      <c r="B43" s="49"/>
      <c r="C43" s="49"/>
      <c r="D43" s="49"/>
      <c r="E43" s="17">
        <v>48.7</v>
      </c>
      <c r="F43" s="17">
        <v>0.5</v>
      </c>
      <c r="G43" s="17"/>
      <c r="H43" s="17"/>
      <c r="I43" s="17"/>
      <c r="J43" s="17"/>
      <c r="K43" s="17"/>
      <c r="L43" s="247"/>
      <c r="M43" s="224">
        <f>IF(OR(M25=0,S7=0),0,ABS(1000*O43/(SQRT(3)*M25*S7)))</f>
        <v>0</v>
      </c>
      <c r="N43" s="220"/>
      <c r="O43" s="221">
        <v>0</v>
      </c>
      <c r="P43" s="221"/>
      <c r="Q43" s="221"/>
      <c r="R43" s="39">
        <f>-ABS(O43)*TAN(ACOS(S7))</f>
        <v>0</v>
      </c>
      <c r="S43" s="39"/>
      <c r="T43" s="40"/>
      <c r="U43" s="224">
        <f>IF(OR(U25=0,AA7=0),0,ABS(1000*W43/(SQRT(3)*U25*AA7)))</f>
        <v>0</v>
      </c>
      <c r="V43" s="220"/>
      <c r="W43" s="221">
        <v>0</v>
      </c>
      <c r="X43" s="221"/>
      <c r="Y43" s="221"/>
      <c r="Z43" s="39">
        <f>-ABS(W43)*TAN(ACOS(AA7))</f>
        <v>0</v>
      </c>
      <c r="AA43" s="39"/>
      <c r="AB43" s="40"/>
      <c r="AC43" s="224">
        <f>IF(OR(AC25=0,AI7=0),0,ABS(1000*AE43/(SQRT(3)*AC25*AI7)))</f>
        <v>0</v>
      </c>
      <c r="AD43" s="220"/>
      <c r="AE43" s="221">
        <v>0</v>
      </c>
      <c r="AF43" s="221"/>
      <c r="AG43" s="221"/>
      <c r="AH43" s="39">
        <f>-ABS(AE43)*TAN(ACOS(AI7))</f>
        <v>0</v>
      </c>
      <c r="AI43" s="39"/>
      <c r="AJ43" s="40"/>
      <c r="AK43" s="224">
        <f>IF(OR(AK25=0,AQ7=0),0,ABS(1000*AM43/(SQRT(3)*AK25*AQ7)))</f>
        <v>0</v>
      </c>
      <c r="AL43" s="220"/>
      <c r="AM43" s="221">
        <v>0</v>
      </c>
      <c r="AN43" s="221"/>
      <c r="AO43" s="221"/>
      <c r="AP43" s="39">
        <f>-ABS(AM43)*TAN(ACOS(AQ7))</f>
        <v>0</v>
      </c>
      <c r="AQ43" s="39"/>
      <c r="AR43" s="40"/>
    </row>
    <row r="44" spans="1:44" x14ac:dyDescent="0.2">
      <c r="A44" s="48" t="s">
        <v>146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24">
        <f>IF(OR(M25=0,S7=0),0,ABS(1000*O44/(SQRT(3)*M25*S7)))</f>
        <v>5.4012189986584866</v>
      </c>
      <c r="N44" s="220"/>
      <c r="O44" s="221">
        <v>-5.4000001400709152E-2</v>
      </c>
      <c r="P44" s="221"/>
      <c r="Q44" s="221"/>
      <c r="R44" s="39">
        <f>-ABS(O44)*TAN(ACOS(S7))</f>
        <v>-2.1171896993038071E-2</v>
      </c>
      <c r="S44" s="39"/>
      <c r="T44" s="40"/>
      <c r="U44" s="224">
        <f>IF(OR(U25=0,AA7=0),0,ABS(1000*W44/(SQRT(3)*U25*AA7)))</f>
        <v>5.7343181594376986</v>
      </c>
      <c r="V44" s="220"/>
      <c r="W44" s="221">
        <v>-5.4000001400709152E-2</v>
      </c>
      <c r="X44" s="221"/>
      <c r="Y44" s="221"/>
      <c r="Z44" s="39">
        <f>-ABS(W44)*TAN(ACOS(AA7))</f>
        <v>-3.161183354087798E-2</v>
      </c>
      <c r="AA44" s="39"/>
      <c r="AB44" s="40"/>
      <c r="AC44" s="224">
        <f>IF(OR(AC25=0,AI7=0),0,ABS(1000*AE44/(SQRT(3)*AC25*AI7)))</f>
        <v>3.8228785092300797</v>
      </c>
      <c r="AD44" s="220"/>
      <c r="AE44" s="221">
        <v>-3.5999998450279236E-2</v>
      </c>
      <c r="AF44" s="221"/>
      <c r="AG44" s="221"/>
      <c r="AH44" s="39">
        <f>-ABS(AE44)*TAN(ACOS(AI7))</f>
        <v>-2.1074554240051321E-2</v>
      </c>
      <c r="AI44" s="39"/>
      <c r="AJ44" s="40"/>
      <c r="AK44" s="224">
        <f>IF(OR(AK25=0,AQ7=0),0,ABS(1000*AM44/(SQRT(3)*AK25*AQ7)))</f>
        <v>3.6004379999965401</v>
      </c>
      <c r="AL44" s="220"/>
      <c r="AM44" s="221">
        <v>-3.5999998450279236E-2</v>
      </c>
      <c r="AN44" s="221"/>
      <c r="AO44" s="221"/>
      <c r="AP44" s="39">
        <f>-ABS(AM44)*TAN(ACOS(AQ7))</f>
        <v>-1.7231149032815803E-2</v>
      </c>
      <c r="AQ44" s="39"/>
      <c r="AR44" s="40"/>
    </row>
    <row r="45" spans="1:44" x14ac:dyDescent="0.2">
      <c r="A45" s="48" t="s">
        <v>147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24">
        <f>IF(OR(M25=0,S7=0),0,ABS(1000*O45/(SQRT(3)*M25*S7)))</f>
        <v>28.806499338908647</v>
      </c>
      <c r="N45" s="220"/>
      <c r="O45" s="221">
        <v>-0.28799998760223389</v>
      </c>
      <c r="P45" s="221"/>
      <c r="Q45" s="221"/>
      <c r="R45" s="39">
        <f>-ABS(O45)*TAN(ACOS(S7))</f>
        <v>-0.11291677617309584</v>
      </c>
      <c r="S45" s="39"/>
      <c r="T45" s="40"/>
      <c r="U45" s="224">
        <f>IF(OR(U25=0,AA7=0),0,ABS(1000*W45/(SQRT(3)*U25*AA7)))</f>
        <v>32.494468119640835</v>
      </c>
      <c r="V45" s="220"/>
      <c r="W45" s="221">
        <v>-0.3059999942779541</v>
      </c>
      <c r="X45" s="221"/>
      <c r="Y45" s="221"/>
      <c r="Z45" s="39">
        <f>-ABS(W45)*TAN(ACOS(AA7))</f>
        <v>-0.17913371540203823</v>
      </c>
      <c r="AA45" s="39"/>
      <c r="AB45" s="40"/>
      <c r="AC45" s="224">
        <f>IF(OR(AC25=0,AI7=0),0,ABS(1000*AE45/(SQRT(3)*AC25*AI7)))</f>
        <v>32.494468119640835</v>
      </c>
      <c r="AD45" s="220"/>
      <c r="AE45" s="221">
        <v>-0.3059999942779541</v>
      </c>
      <c r="AF45" s="221"/>
      <c r="AG45" s="221"/>
      <c r="AH45" s="39">
        <f>-ABS(AE45)*TAN(ACOS(AI7))</f>
        <v>-0.17913371540203823</v>
      </c>
      <c r="AI45" s="39"/>
      <c r="AJ45" s="40"/>
      <c r="AK45" s="224">
        <f>IF(OR(AK25=0,AQ7=0),0,ABS(1000*AM45/(SQRT(3)*AK25*AQ7)))</f>
        <v>30.603723745119332</v>
      </c>
      <c r="AL45" s="220"/>
      <c r="AM45" s="221">
        <v>-0.3059999942779541</v>
      </c>
      <c r="AN45" s="221"/>
      <c r="AO45" s="221"/>
      <c r="AP45" s="39">
        <f>-ABS(AM45)*TAN(ACOS(AQ7))</f>
        <v>-0.14646477034510294</v>
      </c>
      <c r="AQ45" s="39"/>
      <c r="AR45" s="40"/>
    </row>
    <row r="46" spans="1:44" x14ac:dyDescent="0.2">
      <c r="A46" s="48" t="s">
        <v>148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24">
        <f>IF(OR(M25=0,S7=0),0,ABS(1000*O46/(SQRT(3)*M25*S7)))</f>
        <v>0</v>
      </c>
      <c r="N46" s="220"/>
      <c r="O46" s="221">
        <v>0</v>
      </c>
      <c r="P46" s="221"/>
      <c r="Q46" s="221"/>
      <c r="R46" s="39">
        <f>-ABS(O46)*TAN(ACOS(S7))</f>
        <v>0</v>
      </c>
      <c r="S46" s="39"/>
      <c r="T46" s="40"/>
      <c r="U46" s="224">
        <f>IF(OR(U25=0,AA7=0),0,ABS(1000*W46/(SQRT(3)*U25*AA7)))</f>
        <v>0</v>
      </c>
      <c r="V46" s="220"/>
      <c r="W46" s="221">
        <v>0</v>
      </c>
      <c r="X46" s="221"/>
      <c r="Y46" s="221"/>
      <c r="Z46" s="39">
        <f>-ABS(W46)*TAN(ACOS(AA7))</f>
        <v>0</v>
      </c>
      <c r="AA46" s="39"/>
      <c r="AB46" s="40"/>
      <c r="AC46" s="224">
        <f>IF(OR(AC25=0,AI7=0),0,ABS(1000*AE46/(SQRT(3)*AC25*AI7)))</f>
        <v>0</v>
      </c>
      <c r="AD46" s="220"/>
      <c r="AE46" s="221">
        <v>0</v>
      </c>
      <c r="AF46" s="221"/>
      <c r="AG46" s="221"/>
      <c r="AH46" s="39">
        <f>-ABS(AE46)*TAN(ACOS(AI7))</f>
        <v>0</v>
      </c>
      <c r="AI46" s="39"/>
      <c r="AJ46" s="40"/>
      <c r="AK46" s="224">
        <f>IF(OR(AK25=0,AQ7=0),0,ABS(1000*AM46/(SQRT(3)*AK25*AQ7)))</f>
        <v>0</v>
      </c>
      <c r="AL46" s="220"/>
      <c r="AM46" s="221">
        <v>0</v>
      </c>
      <c r="AN46" s="221"/>
      <c r="AO46" s="221"/>
      <c r="AP46" s="39">
        <f>-ABS(AM46)*TAN(ACOS(AQ7))</f>
        <v>0</v>
      </c>
      <c r="AQ46" s="39"/>
      <c r="AR46" s="40"/>
    </row>
    <row r="47" spans="1:44" x14ac:dyDescent="0.2">
      <c r="A47" s="48" t="s">
        <v>149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24">
        <f>IF(OR(M25=0,S7=0),0,ABS(1000*O47/(SQRT(3)*M25*S7)))</f>
        <v>3.6008124173635809</v>
      </c>
      <c r="N47" s="220"/>
      <c r="O47" s="221">
        <v>-3.5999998450279236E-2</v>
      </c>
      <c r="P47" s="221"/>
      <c r="Q47" s="221"/>
      <c r="R47" s="39">
        <f>-ABS(O47)*TAN(ACOS(S7))</f>
        <v>-1.411459702163698E-2</v>
      </c>
      <c r="S47" s="39"/>
      <c r="T47" s="40"/>
      <c r="U47" s="224">
        <f>IF(OR(U25=0,AA7=0),0,ABS(1000*W47/(SQRT(3)*U25*AA7)))</f>
        <v>1.9114392546150398</v>
      </c>
      <c r="V47" s="220"/>
      <c r="W47" s="221">
        <v>-1.7999999225139618E-2</v>
      </c>
      <c r="X47" s="221"/>
      <c r="Y47" s="221"/>
      <c r="Z47" s="39">
        <f>-ABS(W47)*TAN(ACOS(AA7))</f>
        <v>-1.0537277120025661E-2</v>
      </c>
      <c r="AA47" s="39"/>
      <c r="AB47" s="40"/>
      <c r="AC47" s="224">
        <f>IF(OR(AC25=0,AI7=0),0,ABS(1000*AE47/(SQRT(3)*AC25*AI7)))</f>
        <v>3.8228785092300797</v>
      </c>
      <c r="AD47" s="220"/>
      <c r="AE47" s="221">
        <v>-3.5999998450279236E-2</v>
      </c>
      <c r="AF47" s="221"/>
      <c r="AG47" s="221"/>
      <c r="AH47" s="39">
        <f>-ABS(AE47)*TAN(ACOS(AI7))</f>
        <v>-2.1074554240051321E-2</v>
      </c>
      <c r="AI47" s="39"/>
      <c r="AJ47" s="40"/>
      <c r="AK47" s="224">
        <f>IF(OR(AK25=0,AQ7=0),0,ABS(1000*AM47/(SQRT(3)*AK25*AQ7)))</f>
        <v>3.6004379999965401</v>
      </c>
      <c r="AL47" s="220"/>
      <c r="AM47" s="221">
        <v>-3.5999998450279236E-2</v>
      </c>
      <c r="AN47" s="221"/>
      <c r="AO47" s="221"/>
      <c r="AP47" s="39">
        <f>-ABS(AM47)*TAN(ACOS(AQ7))</f>
        <v>-1.7231149032815803E-2</v>
      </c>
      <c r="AQ47" s="39"/>
      <c r="AR47" s="40"/>
    </row>
    <row r="48" spans="1:44" x14ac:dyDescent="0.2">
      <c r="A48" s="48" t="s">
        <v>150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24">
        <f>IF(OR(M25=0,S7=0),0,ABS(1000*O48/(SQRT(3)*M25*S7)))</f>
        <v>846.19095832265793</v>
      </c>
      <c r="N48" s="220"/>
      <c r="O48" s="221">
        <v>-8.4600000381469727</v>
      </c>
      <c r="P48" s="221"/>
      <c r="Q48" s="221"/>
      <c r="R48" s="39">
        <f>-ABS(O48)*TAN(ACOS(S7))</f>
        <v>-3.3169304578276111</v>
      </c>
      <c r="S48" s="39"/>
      <c r="T48" s="40"/>
      <c r="U48" s="224">
        <f>IF(OR(U25=0,AA7=0),0,ABS(1000*W48/(SQRT(3)*U25*AA7)))</f>
        <v>821.91889056105936</v>
      </c>
      <c r="V48" s="220"/>
      <c r="W48" s="221">
        <v>-7.7399997711181641</v>
      </c>
      <c r="X48" s="221"/>
      <c r="Y48" s="221"/>
      <c r="Z48" s="39">
        <f>-ABS(W48)*TAN(ACOS(AA7))</f>
        <v>-4.5310292226734621</v>
      </c>
      <c r="AA48" s="39"/>
      <c r="AB48" s="40"/>
      <c r="AC48" s="224">
        <f>IF(OR(AC25=0,AI7=0),0,ABS(1000*AE48/(SQRT(3)*AC25*AI7)))</f>
        <v>841.03331633698633</v>
      </c>
      <c r="AD48" s="220"/>
      <c r="AE48" s="221">
        <v>-7.9200000762939453</v>
      </c>
      <c r="AF48" s="221"/>
      <c r="AG48" s="221"/>
      <c r="AH48" s="39">
        <f>-ABS(AE48)*TAN(ACOS(AI7))</f>
        <v>-4.6364021770610027</v>
      </c>
      <c r="AI48" s="39"/>
      <c r="AJ48" s="40"/>
      <c r="AK48" s="224">
        <f>IF(OR(AK25=0,AQ7=0),0,ABS(1000*AM48/(SQRT(3)*AK25*AQ7)))</f>
        <v>792.09640172756838</v>
      </c>
      <c r="AL48" s="220"/>
      <c r="AM48" s="221">
        <v>-7.9200000762939453</v>
      </c>
      <c r="AN48" s="221"/>
      <c r="AO48" s="221"/>
      <c r="AP48" s="39">
        <f>-ABS(AM48)*TAN(ACOS(AQ7))</f>
        <v>-3.7908529869249192</v>
      </c>
      <c r="AQ48" s="39"/>
      <c r="AR48" s="40"/>
    </row>
    <row r="49" spans="1:44" x14ac:dyDescent="0.2">
      <c r="A49" s="48" t="s">
        <v>151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24">
        <f>IF(OR(M25=0,S7=0),0,ABS(1000*O49/(SQRT(3)*M25*S7)))</f>
        <v>86.419503978535786</v>
      </c>
      <c r="N49" s="220"/>
      <c r="O49" s="221">
        <v>-0.86400002241134644</v>
      </c>
      <c r="P49" s="221"/>
      <c r="Q49" s="221"/>
      <c r="R49" s="39">
        <f>-ABS(O49)*TAN(ACOS(S7))</f>
        <v>-0.33875035188860914</v>
      </c>
      <c r="S49" s="39"/>
      <c r="T49" s="40"/>
      <c r="U49" s="224">
        <f>IF(OR(U25=0,AA7=0),0,ABS(1000*W49/(SQRT(3)*U25*AA7)))</f>
        <v>112.13777382373651</v>
      </c>
      <c r="V49" s="220"/>
      <c r="W49" s="221">
        <v>-1.0559999942779541</v>
      </c>
      <c r="X49" s="221"/>
      <c r="Y49" s="221"/>
      <c r="Z49" s="39">
        <f>-ABS(W49)*TAN(ACOS(AA7))</f>
        <v>-0.61818694763671611</v>
      </c>
      <c r="AA49" s="39"/>
      <c r="AB49" s="40"/>
      <c r="AC49" s="224">
        <f>IF(OR(AC25=0,AI7=0),0,ABS(1000*AE49/(SQRT(3)*AC25*AI7)))</f>
        <v>112.13777382373651</v>
      </c>
      <c r="AD49" s="220"/>
      <c r="AE49" s="221">
        <v>-1.0559999942779541</v>
      </c>
      <c r="AF49" s="221"/>
      <c r="AG49" s="221"/>
      <c r="AH49" s="39">
        <f>-ABS(AE49)*TAN(ACOS(AI7))</f>
        <v>-0.61818694763671611</v>
      </c>
      <c r="AI49" s="39"/>
      <c r="AJ49" s="40"/>
      <c r="AK49" s="224">
        <f>IF(OR(AK25=0,AQ7=0),0,ABS(1000*AM49/(SQRT(3)*AK25*AQ7)))</f>
        <v>105.61285197402513</v>
      </c>
      <c r="AL49" s="220"/>
      <c r="AM49" s="221">
        <v>-1.0559999942779541</v>
      </c>
      <c r="AN49" s="221"/>
      <c r="AO49" s="221"/>
      <c r="AP49" s="39">
        <f>-ABS(AM49)*TAN(ACOS(AQ7))</f>
        <v>-0.50544705731549622</v>
      </c>
      <c r="AQ49" s="39"/>
      <c r="AR49" s="40"/>
    </row>
    <row r="50" spans="1:44" x14ac:dyDescent="0.2">
      <c r="A50" s="48" t="s">
        <v>152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47"/>
      <c r="M50" s="224">
        <f>IF(OR(M25=0,S7=0),0,ABS(1000*O50/(SQRT(3)*M25*S7)))</f>
        <v>0</v>
      </c>
      <c r="N50" s="220"/>
      <c r="O50" s="221">
        <v>0</v>
      </c>
      <c r="P50" s="221"/>
      <c r="Q50" s="221"/>
      <c r="R50" s="39">
        <f>-ABS(O50)*TAN(ACOS(S7))</f>
        <v>0</v>
      </c>
      <c r="S50" s="39"/>
      <c r="T50" s="40"/>
      <c r="U50" s="224">
        <f>IF(OR(U25=0,AA7=0),0,ABS(1000*W50/(SQRT(3)*U25*AA7)))</f>
        <v>0</v>
      </c>
      <c r="V50" s="220"/>
      <c r="W50" s="221">
        <v>0</v>
      </c>
      <c r="X50" s="221"/>
      <c r="Y50" s="221"/>
      <c r="Z50" s="39">
        <f>-ABS(W50)*TAN(ACOS(AA7))</f>
        <v>0</v>
      </c>
      <c r="AA50" s="39"/>
      <c r="AB50" s="40"/>
      <c r="AC50" s="224">
        <f>IF(OR(AC25=0,AI7=0),0,ABS(1000*AE50/(SQRT(3)*AC25*AI7)))</f>
        <v>0</v>
      </c>
      <c r="AD50" s="220"/>
      <c r="AE50" s="221">
        <v>0</v>
      </c>
      <c r="AF50" s="221"/>
      <c r="AG50" s="221"/>
      <c r="AH50" s="39">
        <f>-ABS(AE50)*TAN(ACOS(AI7))</f>
        <v>0</v>
      </c>
      <c r="AI50" s="39"/>
      <c r="AJ50" s="40"/>
      <c r="AK50" s="224">
        <f>IF(OR(AK25=0,AQ7=0),0,ABS(1000*AM50/(SQRT(3)*AK25*AQ7)))</f>
        <v>0</v>
      </c>
      <c r="AL50" s="220"/>
      <c r="AM50" s="221">
        <v>0</v>
      </c>
      <c r="AN50" s="221"/>
      <c r="AO50" s="221"/>
      <c r="AP50" s="39">
        <f>-ABS(AM50)*TAN(ACOS(AQ7))</f>
        <v>0</v>
      </c>
      <c r="AQ50" s="39"/>
      <c r="AR50" s="40"/>
    </row>
    <row r="51" spans="1:44" ht="13.5" thickBot="1" x14ac:dyDescent="0.25">
      <c r="A51" s="68" t="s">
        <v>65</v>
      </c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249"/>
      <c r="M51" s="231"/>
      <c r="N51" s="67"/>
      <c r="O51" s="55">
        <f>SUM(O42:Q50)</f>
        <v>-0.70200004801154137</v>
      </c>
      <c r="P51" s="55"/>
      <c r="Q51" s="55"/>
      <c r="R51" s="55">
        <f>SUM(R42:T50)</f>
        <v>-0.28121545331176645</v>
      </c>
      <c r="S51" s="55"/>
      <c r="T51" s="56"/>
      <c r="U51" s="231"/>
      <c r="V51" s="67"/>
      <c r="W51" s="55">
        <f>SUM(W42:Y50)</f>
        <v>-1.173999760299921</v>
      </c>
      <c r="X51" s="55"/>
      <c r="Y51" s="55"/>
      <c r="Z51" s="55">
        <f>SUM(Z42:AB50)</f>
        <v>-0.6770908307578043</v>
      </c>
      <c r="AA51" s="55"/>
      <c r="AB51" s="56"/>
      <c r="AC51" s="231"/>
      <c r="AD51" s="67"/>
      <c r="AE51" s="55">
        <f>SUM(AE42:AG50)</f>
        <v>-1.354000061750412</v>
      </c>
      <c r="AF51" s="55"/>
      <c r="AG51" s="55"/>
      <c r="AH51" s="55">
        <f>SUM(AH42:AJ50)</f>
        <v>-0.78246378296454444</v>
      </c>
      <c r="AI51" s="55"/>
      <c r="AJ51" s="56"/>
      <c r="AK51" s="231"/>
      <c r="AL51" s="67"/>
      <c r="AM51" s="55">
        <f>SUM(AM42:AO50)</f>
        <v>-1.354000061750412</v>
      </c>
      <c r="AN51" s="55"/>
      <c r="AO51" s="55"/>
      <c r="AP51" s="55">
        <f>SUM(AP42:AR50)</f>
        <v>-0.65058336861774546</v>
      </c>
      <c r="AQ51" s="55"/>
      <c r="AR51" s="56"/>
    </row>
    <row r="52" spans="1:44" x14ac:dyDescent="0.2">
      <c r="A52" s="246" t="s">
        <v>66</v>
      </c>
      <c r="B52" s="58"/>
      <c r="C52" s="58"/>
      <c r="D52" s="58"/>
      <c r="E52" s="21"/>
      <c r="F52" s="21"/>
      <c r="G52" s="21"/>
      <c r="H52" s="21"/>
      <c r="I52" s="21"/>
      <c r="J52" s="21"/>
      <c r="K52" s="21"/>
      <c r="L52" s="59"/>
      <c r="M52" s="60"/>
      <c r="N52" s="61"/>
      <c r="O52" s="62"/>
      <c r="P52" s="62"/>
      <c r="Q52" s="62"/>
      <c r="R52" s="62"/>
      <c r="S52" s="62"/>
      <c r="T52" s="63"/>
      <c r="U52" s="60"/>
      <c r="V52" s="61"/>
      <c r="W52" s="62"/>
      <c r="X52" s="62"/>
      <c r="Y52" s="62"/>
      <c r="Z52" s="62"/>
      <c r="AA52" s="62"/>
      <c r="AB52" s="63"/>
      <c r="AC52" s="60"/>
      <c r="AD52" s="61"/>
      <c r="AE52" s="62"/>
      <c r="AF52" s="62"/>
      <c r="AG52" s="62"/>
      <c r="AH52" s="62"/>
      <c r="AI52" s="62"/>
      <c r="AJ52" s="63"/>
      <c r="AK52" s="60"/>
      <c r="AL52" s="61"/>
      <c r="AM52" s="62"/>
      <c r="AN52" s="62"/>
      <c r="AO52" s="62"/>
      <c r="AP52" s="62"/>
      <c r="AQ52" s="62"/>
      <c r="AR52" s="63"/>
    </row>
    <row r="53" spans="1:44" x14ac:dyDescent="0.2">
      <c r="A53" s="48" t="s">
        <v>67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48">
        <f>M11</f>
        <v>900</v>
      </c>
      <c r="N53" s="54"/>
      <c r="O53" s="50">
        <f>O11</f>
        <v>9</v>
      </c>
      <c r="P53" s="50"/>
      <c r="Q53" s="50"/>
      <c r="R53" s="50">
        <f>Q11</f>
        <v>3.5226686265922247</v>
      </c>
      <c r="S53" s="50"/>
      <c r="T53" s="52"/>
      <c r="U53" s="248">
        <f>U11</f>
        <v>800</v>
      </c>
      <c r="V53" s="54"/>
      <c r="W53" s="50">
        <f>W11</f>
        <v>8</v>
      </c>
      <c r="X53" s="50"/>
      <c r="Y53" s="50"/>
      <c r="Z53" s="50">
        <f>Y11</f>
        <v>3.4935375501428161</v>
      </c>
      <c r="AA53" s="50"/>
      <c r="AB53" s="52"/>
      <c r="AC53" s="248">
        <f>AC11</f>
        <v>950</v>
      </c>
      <c r="AD53" s="54"/>
      <c r="AE53" s="50">
        <f>AE11</f>
        <v>8</v>
      </c>
      <c r="AF53" s="50"/>
      <c r="AG53" s="50"/>
      <c r="AH53" s="50">
        <f>AG11</f>
        <v>6.8482993001951753</v>
      </c>
      <c r="AI53" s="50"/>
      <c r="AJ53" s="52"/>
      <c r="AK53" s="248">
        <f>AK11</f>
        <v>950</v>
      </c>
      <c r="AL53" s="54"/>
      <c r="AM53" s="50">
        <f>AM11</f>
        <v>8</v>
      </c>
      <c r="AN53" s="50"/>
      <c r="AO53" s="50"/>
      <c r="AP53" s="50">
        <f>AO11</f>
        <v>7.0987234767949632</v>
      </c>
      <c r="AQ53" s="50"/>
      <c r="AR53" s="52"/>
    </row>
    <row r="54" spans="1:44" x14ac:dyDescent="0.2">
      <c r="A54" s="48" t="s">
        <v>153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24">
        <f>IF(OR(M26=0,S11=0),0,ABS(1000*O54/(SQRT(3)*M26*S11)))</f>
        <v>0</v>
      </c>
      <c r="N54" s="220"/>
      <c r="O54" s="221">
        <v>0</v>
      </c>
      <c r="P54" s="221"/>
      <c r="Q54" s="221"/>
      <c r="R54" s="39">
        <f>-ABS(O54)*TAN(ACOS(S11))</f>
        <v>0</v>
      </c>
      <c r="S54" s="39"/>
      <c r="T54" s="40"/>
      <c r="U54" s="224">
        <f>IF(OR(U26=0,AA11=0),0,ABS(1000*W54/(SQRT(3)*U26*AA11)))</f>
        <v>0</v>
      </c>
      <c r="V54" s="220"/>
      <c r="W54" s="221">
        <v>0</v>
      </c>
      <c r="X54" s="221"/>
      <c r="Y54" s="221"/>
      <c r="Z54" s="39">
        <f>-ABS(W54)*TAN(ACOS(AA11))</f>
        <v>0</v>
      </c>
      <c r="AA54" s="39"/>
      <c r="AB54" s="40"/>
      <c r="AC54" s="224">
        <f>IF(OR(AC26=0,AI11=0),0,ABS(1000*AE54/(SQRT(3)*AC26*AI11)))</f>
        <v>0</v>
      </c>
      <c r="AD54" s="220"/>
      <c r="AE54" s="221">
        <v>0</v>
      </c>
      <c r="AF54" s="221"/>
      <c r="AG54" s="221"/>
      <c r="AH54" s="39">
        <f>-ABS(AE54)*TAN(ACOS(AI11))</f>
        <v>0</v>
      </c>
      <c r="AI54" s="39"/>
      <c r="AJ54" s="40"/>
      <c r="AK54" s="224">
        <f>IF(OR(AK26=0,AQ11=0),0,ABS(1000*AM54/(SQRT(3)*AK26*AQ11)))</f>
        <v>0</v>
      </c>
      <c r="AL54" s="220"/>
      <c r="AM54" s="221">
        <v>0</v>
      </c>
      <c r="AN54" s="221"/>
      <c r="AO54" s="221"/>
      <c r="AP54" s="39">
        <f>-ABS(AM54)*TAN(ACOS(AQ11))</f>
        <v>0</v>
      </c>
      <c r="AQ54" s="39"/>
      <c r="AR54" s="40"/>
    </row>
    <row r="55" spans="1:44" x14ac:dyDescent="0.2">
      <c r="A55" s="48" t="s">
        <v>154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47"/>
      <c r="M55" s="224">
        <f>IF(OR(M26=0,S11=0),0,ABS(1000*O55/(SQRT(3)*M26*S11)))</f>
        <v>38.408667772481479</v>
      </c>
      <c r="N55" s="220"/>
      <c r="O55" s="221">
        <v>-0.38400000333786011</v>
      </c>
      <c r="P55" s="221"/>
      <c r="Q55" s="221"/>
      <c r="R55" s="39">
        <f>-ABS(O55)*TAN(ACOS(S11))</f>
        <v>-0.15055570935390167</v>
      </c>
      <c r="S55" s="39"/>
      <c r="T55" s="40"/>
      <c r="U55" s="224">
        <f>IF(OR(U26=0,AA11=0),0,ABS(1000*W55/(SQRT(3)*U26*AA11)))</f>
        <v>96.044955509311151</v>
      </c>
      <c r="V55" s="220"/>
      <c r="W55" s="221">
        <v>-0.95999997854232788</v>
      </c>
      <c r="X55" s="221"/>
      <c r="Y55" s="221"/>
      <c r="Z55" s="39">
        <f>-ABS(W55)*TAN(ACOS(AA11))</f>
        <v>-0.42044882688061463</v>
      </c>
      <c r="AA55" s="39"/>
      <c r="AB55" s="40"/>
      <c r="AC55" s="224">
        <f>IF(OR(AC26=0,AI11=0),0,ABS(1000*AE55/(SQRT(3)*AC26*AI11)))</f>
        <v>113.95070677927353</v>
      </c>
      <c r="AD55" s="220"/>
      <c r="AE55" s="221">
        <v>-0.95999997854232788</v>
      </c>
      <c r="AF55" s="221"/>
      <c r="AG55" s="221"/>
      <c r="AH55" s="39">
        <f>-ABS(AE55)*TAN(ACOS(AI11))</f>
        <v>-0.82095544148711252</v>
      </c>
      <c r="AI55" s="39"/>
      <c r="AJ55" s="40"/>
      <c r="AK55" s="224">
        <f>IF(OR(AK26=0,AQ11=0),0,ABS(1000*AM55/(SQRT(3)*AK26*AQ11)))</f>
        <v>102.59782918943513</v>
      </c>
      <c r="AL55" s="220"/>
      <c r="AM55" s="221">
        <v>-0.86400002241134644</v>
      </c>
      <c r="AN55" s="221"/>
      <c r="AO55" s="221"/>
      <c r="AP55" s="39">
        <f>-ABS(AM55)*TAN(ACOS(AQ11))</f>
        <v>-0.76662528724366297</v>
      </c>
      <c r="AQ55" s="39"/>
      <c r="AR55" s="40"/>
    </row>
    <row r="56" spans="1:44" x14ac:dyDescent="0.2">
      <c r="A56" s="48" t="s">
        <v>155</v>
      </c>
      <c r="B56" s="49"/>
      <c r="C56" s="49"/>
      <c r="D56" s="49"/>
      <c r="E56" s="17">
        <v>46.7</v>
      </c>
      <c r="F56" s="17">
        <v>0.5</v>
      </c>
      <c r="G56" s="17">
        <v>48.7</v>
      </c>
      <c r="H56" s="17">
        <v>70</v>
      </c>
      <c r="I56" s="17"/>
      <c r="J56" s="17"/>
      <c r="K56" s="17"/>
      <c r="L56" s="247"/>
      <c r="M56" s="224">
        <f>IF(OR(M26=0,S11=0),0,ABS(1000*O56/(SQRT(3)*M26*S11)))</f>
        <v>760.17153351712761</v>
      </c>
      <c r="N56" s="220"/>
      <c r="O56" s="221">
        <v>-7.5999999046325684</v>
      </c>
      <c r="P56" s="221"/>
      <c r="Q56" s="221"/>
      <c r="R56" s="39">
        <f>-ABS(O56)*TAN(ACOS(S11))</f>
        <v>-2.9797483510040577</v>
      </c>
      <c r="S56" s="39"/>
      <c r="T56" s="40"/>
      <c r="U56" s="224">
        <f>IF(OR(U26=0,AA11=0),0,ABS(1000*W56/(SQRT(3)*U26*AA11)))</f>
        <v>742.3474928497775</v>
      </c>
      <c r="V56" s="220"/>
      <c r="W56" s="221">
        <v>-7.4200000762939453</v>
      </c>
      <c r="X56" s="221"/>
      <c r="Y56" s="221"/>
      <c r="Z56" s="39">
        <f>-ABS(W56)*TAN(ACOS(AA11))</f>
        <v>-3.2497191638159046</v>
      </c>
      <c r="AA56" s="39"/>
      <c r="AB56" s="40"/>
      <c r="AC56" s="224">
        <f>IF(OR(AC26=0,AI11=0),0,ABS(1000*AE56/(SQRT(3)*AC26*AI11)))</f>
        <v>912.79266795763635</v>
      </c>
      <c r="AD56" s="220"/>
      <c r="AE56" s="221">
        <v>-7.690000057220459</v>
      </c>
      <c r="AF56" s="221"/>
      <c r="AG56" s="221"/>
      <c r="AH56" s="39">
        <f>-ABS(AE56)*TAN(ACOS(AI11))</f>
        <v>-6.576195347001236</v>
      </c>
      <c r="AI56" s="39"/>
      <c r="AJ56" s="40"/>
      <c r="AK56" s="224">
        <f>IF(OR(AK26=0,AQ11=0),0,ABS(1000*AM56/(SQRT(3)*AK26*AQ11)))</f>
        <v>860.91926195491305</v>
      </c>
      <c r="AL56" s="220"/>
      <c r="AM56" s="221">
        <v>-7.25</v>
      </c>
      <c r="AN56" s="221"/>
      <c r="AO56" s="221"/>
      <c r="AP56" s="39">
        <f>-ABS(AM56)*TAN(ACOS(AQ11))</f>
        <v>-6.4329087828083447</v>
      </c>
      <c r="AQ56" s="39"/>
      <c r="AR56" s="40"/>
    </row>
    <row r="57" spans="1:44" x14ac:dyDescent="0.2">
      <c r="A57" s="48" t="s">
        <v>156</v>
      </c>
      <c r="B57" s="49"/>
      <c r="C57" s="49"/>
      <c r="D57" s="49"/>
      <c r="E57" s="17">
        <v>46.7</v>
      </c>
      <c r="F57" s="17">
        <v>0.5</v>
      </c>
      <c r="G57" s="17">
        <v>48.7</v>
      </c>
      <c r="H57" s="17">
        <v>70</v>
      </c>
      <c r="I57" s="17"/>
      <c r="J57" s="17"/>
      <c r="K57" s="17"/>
      <c r="L57" s="247"/>
      <c r="M57" s="224">
        <f>IF(OR(M26=0,S11=0),0,ABS(1000*O57/(SQRT(3)*M26*S11)))</f>
        <v>0</v>
      </c>
      <c r="N57" s="220"/>
      <c r="O57" s="221">
        <v>0</v>
      </c>
      <c r="P57" s="221"/>
      <c r="Q57" s="221"/>
      <c r="R57" s="39">
        <f>-ABS(O57)*TAN(ACOS(S11))</f>
        <v>0</v>
      </c>
      <c r="S57" s="39"/>
      <c r="T57" s="40"/>
      <c r="U57" s="224">
        <f>IF(OR(U26=0,AA11=0),0,ABS(1000*W57/(SQRT(3)*U26*AA11)))</f>
        <v>0</v>
      </c>
      <c r="V57" s="220"/>
      <c r="W57" s="221">
        <v>0</v>
      </c>
      <c r="X57" s="221"/>
      <c r="Y57" s="221"/>
      <c r="Z57" s="39">
        <f>-ABS(W57)*TAN(ACOS(AA11))</f>
        <v>0</v>
      </c>
      <c r="AA57" s="39"/>
      <c r="AB57" s="40"/>
      <c r="AC57" s="224">
        <f>IF(OR(AC26=0,AI11=0),0,ABS(1000*AE57/(SQRT(3)*AC26*AI11)))</f>
        <v>0</v>
      </c>
      <c r="AD57" s="220"/>
      <c r="AE57" s="221">
        <v>0</v>
      </c>
      <c r="AF57" s="221"/>
      <c r="AG57" s="221"/>
      <c r="AH57" s="39">
        <f>-ABS(AE57)*TAN(ACOS(AI11))</f>
        <v>0</v>
      </c>
      <c r="AI57" s="39"/>
      <c r="AJ57" s="40"/>
      <c r="AK57" s="224">
        <f>IF(OR(AK26=0,AQ11=0),0,ABS(1000*AM57/(SQRT(3)*AK26*AQ11)))</f>
        <v>0</v>
      </c>
      <c r="AL57" s="220"/>
      <c r="AM57" s="221">
        <v>0</v>
      </c>
      <c r="AN57" s="221"/>
      <c r="AO57" s="221"/>
      <c r="AP57" s="39">
        <f>-ABS(AM57)*TAN(ACOS(AQ11))</f>
        <v>0</v>
      </c>
      <c r="AQ57" s="39"/>
      <c r="AR57" s="40"/>
    </row>
    <row r="58" spans="1:44" x14ac:dyDescent="0.2">
      <c r="A58" s="48" t="s">
        <v>157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47"/>
      <c r="M58" s="224">
        <f>IF(OR(M26=0,S11=0),0,ABS(1000*O58/(SQRT(3)*M26*S11)))</f>
        <v>5.4012189986584866</v>
      </c>
      <c r="N58" s="220"/>
      <c r="O58" s="221">
        <v>-5.4000001400709152E-2</v>
      </c>
      <c r="P58" s="221"/>
      <c r="Q58" s="221"/>
      <c r="R58" s="39">
        <f>-ABS(O58)*TAN(ACOS(S11))</f>
        <v>-2.1171896993038071E-2</v>
      </c>
      <c r="S58" s="39"/>
      <c r="T58" s="40"/>
      <c r="U58" s="224">
        <f>IF(OR(U26=0,AA11=0),0,ABS(1000*W58/(SQRT(3)*U26*AA11)))</f>
        <v>5.4025290082911939</v>
      </c>
      <c r="V58" s="220"/>
      <c r="W58" s="221">
        <v>-5.4000001400709152E-2</v>
      </c>
      <c r="X58" s="221"/>
      <c r="Y58" s="221"/>
      <c r="Z58" s="39">
        <f>-ABS(W58)*TAN(ACOS(AA11))</f>
        <v>-2.3650247654123924E-2</v>
      </c>
      <c r="AA58" s="39"/>
      <c r="AB58" s="40"/>
      <c r="AC58" s="224">
        <f>IF(OR(AC26=0,AI11=0),0,ABS(1000*AE58/(SQRT(3)*AC26*AI11)))</f>
        <v>6.4097275658650013</v>
      </c>
      <c r="AD58" s="220"/>
      <c r="AE58" s="221">
        <v>-5.4000001400709152E-2</v>
      </c>
      <c r="AF58" s="221"/>
      <c r="AG58" s="221"/>
      <c r="AH58" s="39">
        <f>-ABS(AE58)*TAN(ACOS(AI11))</f>
        <v>-4.6178745813658606E-2</v>
      </c>
      <c r="AI58" s="39"/>
      <c r="AJ58" s="40"/>
      <c r="AK58" s="224">
        <f>IF(OR(AK26=0,AQ11=0),0,ABS(1000*AM58/(SQRT(3)*AK26*AQ11)))</f>
        <v>4.2749092546472296</v>
      </c>
      <c r="AL58" s="220"/>
      <c r="AM58" s="221">
        <v>-3.5999998450279236E-2</v>
      </c>
      <c r="AN58" s="221"/>
      <c r="AO58" s="221"/>
      <c r="AP58" s="39">
        <f>-ABS(AM58)*TAN(ACOS(AQ11))</f>
        <v>-3.1942718098191457E-2</v>
      </c>
      <c r="AQ58" s="39"/>
      <c r="AR58" s="40"/>
    </row>
    <row r="59" spans="1:44" x14ac:dyDescent="0.2">
      <c r="A59" s="48" t="s">
        <v>158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47"/>
      <c r="M59" s="224">
        <f>IF(OR(M26=0,S11=0),0,ABS(1000*O59/(SQRT(3)*M26*S11)))</f>
        <v>12.602844205998764</v>
      </c>
      <c r="N59" s="220"/>
      <c r="O59" s="221">
        <v>-0.12600000202655792</v>
      </c>
      <c r="P59" s="221"/>
      <c r="Q59" s="221"/>
      <c r="R59" s="39">
        <f>-ABS(O59)*TAN(ACOS(S11))</f>
        <v>-4.940109249689463E-2</v>
      </c>
      <c r="S59" s="39"/>
      <c r="T59" s="40"/>
      <c r="U59" s="224">
        <f>IF(OR(U26=0,AA11=0),0,ABS(1000*W59/(SQRT(3)*U26*AA11)))</f>
        <v>9.0042151380531532</v>
      </c>
      <c r="V59" s="220"/>
      <c r="W59" s="221">
        <v>-9.0000003576278687E-2</v>
      </c>
      <c r="X59" s="221"/>
      <c r="Y59" s="221"/>
      <c r="Z59" s="39">
        <f>-ABS(W59)*TAN(ACOS(AA11))</f>
        <v>-3.9417079967391952E-2</v>
      </c>
      <c r="AA59" s="39"/>
      <c r="AB59" s="40"/>
      <c r="AC59" s="224">
        <f>IF(OR(AC26=0,AI11=0),0,ABS(1000*AE59/(SQRT(3)*AC26*AI11)))</f>
        <v>10.682879423837319</v>
      </c>
      <c r="AD59" s="220"/>
      <c r="AE59" s="221">
        <v>-9.0000003576278687E-2</v>
      </c>
      <c r="AF59" s="221"/>
      <c r="AG59" s="221"/>
      <c r="AH59" s="39">
        <f>-ABS(AE59)*TAN(ACOS(AI11))</f>
        <v>-7.6964577418006497E-2</v>
      </c>
      <c r="AI59" s="39"/>
      <c r="AJ59" s="40"/>
      <c r="AK59" s="224">
        <f>IF(OR(AK26=0,AQ11=0),0,ABS(1000*AM59/(SQRT(3)*AK26*AQ11)))</f>
        <v>10.687274021355778</v>
      </c>
      <c r="AL59" s="220"/>
      <c r="AM59" s="221">
        <v>-9.0000003576278687E-2</v>
      </c>
      <c r="AN59" s="221"/>
      <c r="AO59" s="221"/>
      <c r="AP59" s="39">
        <f>-ABS(AM59)*TAN(ACOS(AQ11))</f>
        <v>-7.9856801856362153E-2</v>
      </c>
      <c r="AQ59" s="39"/>
      <c r="AR59" s="40"/>
    </row>
    <row r="60" spans="1:44" x14ac:dyDescent="0.2">
      <c r="A60" s="48" t="s">
        <v>159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47"/>
      <c r="M60" s="224">
        <f>IF(OR(M26=0,S11=0),0,ABS(1000*O60/(SQRT(3)*M26*S11)))</f>
        <v>7.2016248347271619</v>
      </c>
      <c r="N60" s="220"/>
      <c r="O60" s="221">
        <v>-7.1999996900558472E-2</v>
      </c>
      <c r="P60" s="221"/>
      <c r="Q60" s="221"/>
      <c r="R60" s="39">
        <f>-ABS(O60)*TAN(ACOS(S11))</f>
        <v>-2.822919404327396E-2</v>
      </c>
      <c r="S60" s="39"/>
      <c r="T60" s="40"/>
      <c r="U60" s="224">
        <f>IF(OR(U26=0,AA11=0),0,ABS(1000*W60/(SQRT(3)*U26*AA11)))</f>
        <v>5.4025290082911939</v>
      </c>
      <c r="V60" s="220"/>
      <c r="W60" s="221">
        <v>-5.4000001400709152E-2</v>
      </c>
      <c r="X60" s="221"/>
      <c r="Y60" s="221"/>
      <c r="Z60" s="39">
        <f>-ABS(W60)*TAN(ACOS(AA11))</f>
        <v>-2.3650247654123924E-2</v>
      </c>
      <c r="AA60" s="39"/>
      <c r="AB60" s="40"/>
      <c r="AC60" s="224">
        <f>IF(OR(AC26=0,AI11=0),0,ABS(1000*AE60/(SQRT(3)*AC26*AI11)))</f>
        <v>8.5463028315707348</v>
      </c>
      <c r="AD60" s="220"/>
      <c r="AE60" s="221">
        <v>-7.1999996900558472E-2</v>
      </c>
      <c r="AF60" s="221"/>
      <c r="AG60" s="221"/>
      <c r="AH60" s="39">
        <f>-ABS(AE60)*TAN(ACOS(AI11))</f>
        <v>-6.1571656837242854E-2</v>
      </c>
      <c r="AI60" s="39"/>
      <c r="AJ60" s="40"/>
      <c r="AK60" s="224">
        <f>IF(OR(AK26=0,AQ11=0),0,ABS(1000*AM60/(SQRT(3)*AK26*AQ11)))</f>
        <v>8.5498185092944592</v>
      </c>
      <c r="AL60" s="220"/>
      <c r="AM60" s="221">
        <v>-7.1999996900558472E-2</v>
      </c>
      <c r="AN60" s="221"/>
      <c r="AO60" s="221"/>
      <c r="AP60" s="39">
        <f>-ABS(AM60)*TAN(ACOS(AQ11))</f>
        <v>-6.3885436196382914E-2</v>
      </c>
      <c r="AQ60" s="39"/>
      <c r="AR60" s="40"/>
    </row>
    <row r="61" spans="1:44" ht="13.5" thickBot="1" x14ac:dyDescent="0.25">
      <c r="A61" s="68" t="s">
        <v>77</v>
      </c>
      <c r="B61" s="69"/>
      <c r="C61" s="69"/>
      <c r="D61" s="69"/>
      <c r="E61" s="70"/>
      <c r="F61" s="70"/>
      <c r="G61" s="70"/>
      <c r="H61" s="70"/>
      <c r="I61" s="70"/>
      <c r="J61" s="70"/>
      <c r="K61" s="70"/>
      <c r="L61" s="249"/>
      <c r="M61" s="231"/>
      <c r="N61" s="67"/>
      <c r="O61" s="55">
        <f>SUM(O53:Q60)</f>
        <v>0.76400009170174599</v>
      </c>
      <c r="P61" s="55"/>
      <c r="Q61" s="55"/>
      <c r="R61" s="55">
        <f>SUM(R53:T60)</f>
        <v>0.29356238270105878</v>
      </c>
      <c r="S61" s="55"/>
      <c r="T61" s="56"/>
      <c r="U61" s="231"/>
      <c r="V61" s="67"/>
      <c r="W61" s="55">
        <f>SUM(W53:Y60)</f>
        <v>-0.57800006121397018</v>
      </c>
      <c r="X61" s="55"/>
      <c r="Y61" s="55"/>
      <c r="Z61" s="55">
        <f>SUM(Z53:AB60)</f>
        <v>-0.26334801582934297</v>
      </c>
      <c r="AA61" s="55"/>
      <c r="AB61" s="56"/>
      <c r="AC61" s="231"/>
      <c r="AD61" s="67"/>
      <c r="AE61" s="55">
        <f>SUM(AE53:AG60)</f>
        <v>-0.86600003764033318</v>
      </c>
      <c r="AF61" s="55"/>
      <c r="AG61" s="55"/>
      <c r="AH61" s="55">
        <f>SUM(AH53:AJ60)</f>
        <v>-0.73356646836208106</v>
      </c>
      <c r="AI61" s="55"/>
      <c r="AJ61" s="56"/>
      <c r="AK61" s="231"/>
      <c r="AL61" s="67"/>
      <c r="AM61" s="55">
        <f>SUM(AM53:AO60)</f>
        <v>-0.31200002133846283</v>
      </c>
      <c r="AN61" s="55"/>
      <c r="AO61" s="55"/>
      <c r="AP61" s="55">
        <f>SUM(AP53:AR60)</f>
        <v>-0.27649554940798099</v>
      </c>
      <c r="AQ61" s="55"/>
      <c r="AR61" s="56"/>
    </row>
    <row r="62" spans="1:44" x14ac:dyDescent="0.2">
      <c r="A62" s="246" t="s">
        <v>160</v>
      </c>
      <c r="B62" s="58"/>
      <c r="C62" s="58"/>
      <c r="D62" s="58"/>
      <c r="E62" s="21"/>
      <c r="F62" s="21"/>
      <c r="G62" s="21"/>
      <c r="H62" s="21"/>
      <c r="I62" s="21"/>
      <c r="J62" s="21"/>
      <c r="K62" s="21"/>
      <c r="L62" s="59"/>
      <c r="M62" s="60"/>
      <c r="N62" s="61"/>
      <c r="O62" s="62"/>
      <c r="P62" s="62"/>
      <c r="Q62" s="62"/>
      <c r="R62" s="62"/>
      <c r="S62" s="62"/>
      <c r="T62" s="63"/>
      <c r="U62" s="60"/>
      <c r="V62" s="61"/>
      <c r="W62" s="62"/>
      <c r="X62" s="62"/>
      <c r="Y62" s="62"/>
      <c r="Z62" s="62"/>
      <c r="AA62" s="62"/>
      <c r="AB62" s="63"/>
      <c r="AC62" s="60"/>
      <c r="AD62" s="61"/>
      <c r="AE62" s="62"/>
      <c r="AF62" s="62"/>
      <c r="AG62" s="62"/>
      <c r="AH62" s="62"/>
      <c r="AI62" s="62"/>
      <c r="AJ62" s="63"/>
      <c r="AK62" s="60"/>
      <c r="AL62" s="61"/>
      <c r="AM62" s="62"/>
      <c r="AN62" s="62"/>
      <c r="AO62" s="62"/>
      <c r="AP62" s="62"/>
      <c r="AQ62" s="62"/>
      <c r="AR62" s="63"/>
    </row>
    <row r="63" spans="1:44" x14ac:dyDescent="0.2">
      <c r="A63" s="48" t="s">
        <v>161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47"/>
      <c r="M63" s="248">
        <f>M8</f>
        <v>1000</v>
      </c>
      <c r="N63" s="54"/>
      <c r="O63" s="50">
        <f>O8</f>
        <v>10</v>
      </c>
      <c r="P63" s="50"/>
      <c r="Q63" s="50"/>
      <c r="R63" s="50">
        <f>Q8</f>
        <v>3.9140762517691439</v>
      </c>
      <c r="S63" s="50"/>
      <c r="T63" s="52"/>
      <c r="U63" s="248">
        <f>U8</f>
        <v>1100</v>
      </c>
      <c r="V63" s="54"/>
      <c r="W63" s="50">
        <f>W8</f>
        <v>11</v>
      </c>
      <c r="X63" s="50"/>
      <c r="Y63" s="50"/>
      <c r="Z63" s="50">
        <f>Y8</f>
        <v>4.8036141314463725</v>
      </c>
      <c r="AA63" s="50"/>
      <c r="AB63" s="52"/>
      <c r="AC63" s="248">
        <f>AC8</f>
        <v>1100</v>
      </c>
      <c r="AD63" s="54"/>
      <c r="AE63" s="50">
        <f>AE8</f>
        <v>11</v>
      </c>
      <c r="AF63" s="50"/>
      <c r="AG63" s="50"/>
      <c r="AH63" s="50">
        <f>AG8</f>
        <v>4.8036141314463725</v>
      </c>
      <c r="AI63" s="50"/>
      <c r="AJ63" s="52"/>
      <c r="AK63" s="248">
        <f>AK8</f>
        <v>1150</v>
      </c>
      <c r="AL63" s="54"/>
      <c r="AM63" s="50">
        <f>AM8</f>
        <v>11</v>
      </c>
      <c r="AN63" s="50"/>
      <c r="AO63" s="50"/>
      <c r="AP63" s="50">
        <f>AO8</f>
        <v>6.4427327154818119</v>
      </c>
      <c r="AQ63" s="50"/>
      <c r="AR63" s="52"/>
    </row>
    <row r="64" spans="1:44" x14ac:dyDescent="0.2">
      <c r="A64" s="48" t="s">
        <v>162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24">
        <f>IF(OR(M27=0,S8=0),0,ABS(1000*O64/(SQRT(3)*M27*S8)))</f>
        <v>5.4012189986584866</v>
      </c>
      <c r="N64" s="220"/>
      <c r="O64" s="221">
        <v>-5.4000001400709152E-2</v>
      </c>
      <c r="P64" s="221"/>
      <c r="Q64" s="221"/>
      <c r="R64" s="39">
        <f>-ABS(O64)*TAN(ACOS(S8))</f>
        <v>-2.1171896993038071E-2</v>
      </c>
      <c r="S64" s="39"/>
      <c r="T64" s="40"/>
      <c r="U64" s="224">
        <f>IF(OR(U27=0,AA8=0),0,ABS(1000*W64/(SQRT(3)*U27*AA8)))</f>
        <v>3.6016857570584704</v>
      </c>
      <c r="V64" s="220"/>
      <c r="W64" s="221">
        <v>-3.5999998450279236E-2</v>
      </c>
      <c r="X64" s="221"/>
      <c r="Y64" s="221"/>
      <c r="Z64" s="39">
        <f>-ABS(W64)*TAN(ACOS(AA8))</f>
        <v>-1.5766830681711804E-2</v>
      </c>
      <c r="AA64" s="39"/>
      <c r="AB64" s="40"/>
      <c r="AC64" s="224">
        <f>IF(OR(AC27=0,AI8=0),0,ABS(1000*AE64/(SQRT(3)*AC27*AI8)))</f>
        <v>3.6016857570584704</v>
      </c>
      <c r="AD64" s="220"/>
      <c r="AE64" s="221">
        <v>-3.5999998450279236E-2</v>
      </c>
      <c r="AF64" s="221"/>
      <c r="AG64" s="221"/>
      <c r="AH64" s="39">
        <f>-ABS(AE64)*TAN(ACOS(AI8))</f>
        <v>-1.5766830681711804E-2</v>
      </c>
      <c r="AI64" s="39"/>
      <c r="AJ64" s="40"/>
      <c r="AK64" s="224">
        <f>IF(OR(AK27=0,AQ8=0),0,ABS(1000*AM64/(SQRT(3)*AK27*AQ8)))</f>
        <v>3.763146090378771</v>
      </c>
      <c r="AL64" s="220"/>
      <c r="AM64" s="221">
        <v>-3.5999998450279236E-2</v>
      </c>
      <c r="AN64" s="221"/>
      <c r="AO64" s="221"/>
      <c r="AP64" s="39">
        <f>-ABS(AM64)*TAN(ACOS(AQ8))</f>
        <v>-2.1074554240051321E-2</v>
      </c>
      <c r="AQ64" s="39"/>
      <c r="AR64" s="40"/>
    </row>
    <row r="65" spans="1:44" x14ac:dyDescent="0.2">
      <c r="A65" s="48" t="s">
        <v>163</v>
      </c>
      <c r="B65" s="49"/>
      <c r="C65" s="49"/>
      <c r="D65" s="49"/>
      <c r="E65" s="17"/>
      <c r="F65" s="17"/>
      <c r="G65" s="17"/>
      <c r="H65" s="17"/>
      <c r="I65" s="17"/>
      <c r="J65" s="17"/>
      <c r="K65" s="17"/>
      <c r="L65" s="247"/>
      <c r="M65" s="224">
        <f>IF(OR(M27=0,S8=0),0,ABS(1000*O65/(SQRT(3)*M27*S8)))</f>
        <v>0</v>
      </c>
      <c r="N65" s="220"/>
      <c r="O65" s="221">
        <v>0</v>
      </c>
      <c r="P65" s="221"/>
      <c r="Q65" s="221"/>
      <c r="R65" s="39">
        <f>-ABS(O65)*TAN(ACOS(S8))</f>
        <v>0</v>
      </c>
      <c r="S65" s="39"/>
      <c r="T65" s="40"/>
      <c r="U65" s="224">
        <f>IF(OR(U27=0,AA8=0),0,ABS(1000*W65/(SQRT(3)*U27*AA8)))</f>
        <v>0</v>
      </c>
      <c r="V65" s="220"/>
      <c r="W65" s="221">
        <v>0</v>
      </c>
      <c r="X65" s="221"/>
      <c r="Y65" s="221"/>
      <c r="Z65" s="39">
        <f>-ABS(W65)*TAN(ACOS(AA8))</f>
        <v>0</v>
      </c>
      <c r="AA65" s="39"/>
      <c r="AB65" s="40"/>
      <c r="AC65" s="224">
        <f>IF(OR(AC27=0,AI8=0),0,ABS(1000*AE65/(SQRT(3)*AC27*AI8)))</f>
        <v>0</v>
      </c>
      <c r="AD65" s="220"/>
      <c r="AE65" s="221">
        <v>0</v>
      </c>
      <c r="AF65" s="221"/>
      <c r="AG65" s="221"/>
      <c r="AH65" s="39">
        <f>-ABS(AE65)*TAN(ACOS(AI8))</f>
        <v>0</v>
      </c>
      <c r="AI65" s="39"/>
      <c r="AJ65" s="40"/>
      <c r="AK65" s="224">
        <f>IF(OR(AK27=0,AQ8=0),0,ABS(1000*AM65/(SQRT(3)*AK27*AQ8)))</f>
        <v>0</v>
      </c>
      <c r="AL65" s="220"/>
      <c r="AM65" s="221">
        <v>0</v>
      </c>
      <c r="AN65" s="221"/>
      <c r="AO65" s="221"/>
      <c r="AP65" s="39">
        <f>-ABS(AM65)*TAN(ACOS(AQ8))</f>
        <v>0</v>
      </c>
      <c r="AQ65" s="39"/>
      <c r="AR65" s="40"/>
    </row>
    <row r="66" spans="1:44" x14ac:dyDescent="0.2">
      <c r="A66" s="48" t="s">
        <v>164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47"/>
      <c r="M66" s="224">
        <f>IF(OR(M27=0,S8=0),0,ABS(1000*O66/(SQRT(3)*M27*S8)))</f>
        <v>180.04062384908397</v>
      </c>
      <c r="N66" s="220"/>
      <c r="O66" s="221">
        <v>-1.7999999523162842</v>
      </c>
      <c r="P66" s="221"/>
      <c r="Q66" s="221"/>
      <c r="R66" s="39">
        <f>-ABS(O66)*TAN(ACOS(S8))</f>
        <v>-0.70572986276650984</v>
      </c>
      <c r="S66" s="39"/>
      <c r="T66" s="40"/>
      <c r="U66" s="224">
        <f>IF(OR(U27=0,AA8=0),0,ABS(1000*W66/(SQRT(3)*U27*AA8)))</f>
        <v>151.27080477808366</v>
      </c>
      <c r="V66" s="220"/>
      <c r="W66" s="221">
        <v>-1.5119999647140503</v>
      </c>
      <c r="X66" s="221"/>
      <c r="Y66" s="221"/>
      <c r="Z66" s="39">
        <f>-ABS(W66)*TAN(ACOS(AA8))</f>
        <v>-0.66220690168434548</v>
      </c>
      <c r="AA66" s="39"/>
      <c r="AB66" s="40"/>
      <c r="AC66" s="224">
        <f>IF(OR(AC27=0,AI8=0),0,ABS(1000*AE66/(SQRT(3)*AC27*AI8)))</f>
        <v>151.27080477808366</v>
      </c>
      <c r="AD66" s="220"/>
      <c r="AE66" s="221">
        <v>-1.5119999647140503</v>
      </c>
      <c r="AF66" s="221"/>
      <c r="AG66" s="221"/>
      <c r="AH66" s="39">
        <f>-ABS(AE66)*TAN(ACOS(AI8))</f>
        <v>-0.66220690168434548</v>
      </c>
      <c r="AI66" s="39"/>
      <c r="AJ66" s="40"/>
      <c r="AK66" s="224">
        <f>IF(OR(AK27=0,AQ8=0),0,ABS(1000*AM66/(SQRT(3)*AK27*AQ8)))</f>
        <v>158.05213891119999</v>
      </c>
      <c r="AL66" s="220"/>
      <c r="AM66" s="221">
        <v>-1.5119999647140503</v>
      </c>
      <c r="AN66" s="221"/>
      <c r="AO66" s="221"/>
      <c r="AP66" s="39">
        <f>-ABS(AM66)*TAN(ACOS(AQ8))</f>
        <v>-0.88513129552856351</v>
      </c>
      <c r="AQ66" s="39"/>
      <c r="AR66" s="40"/>
    </row>
    <row r="67" spans="1:44" x14ac:dyDescent="0.2">
      <c r="A67" s="48" t="s">
        <v>165</v>
      </c>
      <c r="B67" s="49"/>
      <c r="C67" s="49"/>
      <c r="D67" s="49"/>
      <c r="E67" s="17"/>
      <c r="F67" s="17"/>
      <c r="G67" s="17"/>
      <c r="H67" s="17"/>
      <c r="I67" s="17"/>
      <c r="J67" s="17"/>
      <c r="K67" s="17"/>
      <c r="L67" s="247"/>
      <c r="M67" s="224">
        <f>IF(OR(M27=0,S8=0),0,ABS(1000*O67/(SQRT(3)*M27*S8)))</f>
        <v>0</v>
      </c>
      <c r="N67" s="220"/>
      <c r="O67" s="221">
        <v>0</v>
      </c>
      <c r="P67" s="221"/>
      <c r="Q67" s="221"/>
      <c r="R67" s="39">
        <f>-ABS(O67)*TAN(ACOS(S8))</f>
        <v>0</v>
      </c>
      <c r="S67" s="39"/>
      <c r="T67" s="40"/>
      <c r="U67" s="224">
        <f>IF(OR(U27=0,AA8=0),0,ABS(1000*W67/(SQRT(3)*U27*AA8)))</f>
        <v>0</v>
      </c>
      <c r="V67" s="220"/>
      <c r="W67" s="221">
        <v>0</v>
      </c>
      <c r="X67" s="221"/>
      <c r="Y67" s="221"/>
      <c r="Z67" s="39">
        <f>-ABS(W67)*TAN(ACOS(AA8))</f>
        <v>0</v>
      </c>
      <c r="AA67" s="39"/>
      <c r="AB67" s="40"/>
      <c r="AC67" s="224">
        <f>IF(OR(AC27=0,AI8=0),0,ABS(1000*AE67/(SQRT(3)*AC27*AI8)))</f>
        <v>0</v>
      </c>
      <c r="AD67" s="220"/>
      <c r="AE67" s="221">
        <v>0</v>
      </c>
      <c r="AF67" s="221"/>
      <c r="AG67" s="221"/>
      <c r="AH67" s="39">
        <f>-ABS(AE67)*TAN(ACOS(AI8))</f>
        <v>0</v>
      </c>
      <c r="AI67" s="39"/>
      <c r="AJ67" s="40"/>
      <c r="AK67" s="224">
        <f>IF(OR(AK27=0,AQ8=0),0,ABS(1000*AM67/(SQRT(3)*AK27*AQ8)))</f>
        <v>0</v>
      </c>
      <c r="AL67" s="220"/>
      <c r="AM67" s="221">
        <v>0</v>
      </c>
      <c r="AN67" s="221"/>
      <c r="AO67" s="221"/>
      <c r="AP67" s="39">
        <f>-ABS(AM67)*TAN(ACOS(AQ8))</f>
        <v>0</v>
      </c>
      <c r="AQ67" s="39"/>
      <c r="AR67" s="40"/>
    </row>
    <row r="68" spans="1:44" x14ac:dyDescent="0.2">
      <c r="A68" s="48" t="s">
        <v>166</v>
      </c>
      <c r="B68" s="49"/>
      <c r="C68" s="49"/>
      <c r="D68" s="49"/>
      <c r="E68" s="17">
        <v>46.7</v>
      </c>
      <c r="F68" s="17">
        <v>0.5</v>
      </c>
      <c r="G68" s="17">
        <v>48.7</v>
      </c>
      <c r="H68" s="17">
        <v>70</v>
      </c>
      <c r="I68" s="17"/>
      <c r="J68" s="17"/>
      <c r="K68" s="17"/>
      <c r="L68" s="247"/>
      <c r="M68" s="224">
        <f>IF(OR(M27=0,S8=0),0,ABS(1000*O68/(SQRT(3)*M27*S8)))</f>
        <v>0</v>
      </c>
      <c r="N68" s="220"/>
      <c r="O68" s="221">
        <v>0</v>
      </c>
      <c r="P68" s="221"/>
      <c r="Q68" s="221"/>
      <c r="R68" s="39">
        <f>-ABS(O68)*TAN(ACOS(S8))</f>
        <v>0</v>
      </c>
      <c r="S68" s="39"/>
      <c r="T68" s="40"/>
      <c r="U68" s="224">
        <f>IF(OR(U27=0,AA8=0),0,ABS(1000*W68/(SQRT(3)*U27*AA8)))</f>
        <v>0</v>
      </c>
      <c r="V68" s="220"/>
      <c r="W68" s="221">
        <v>0</v>
      </c>
      <c r="X68" s="221"/>
      <c r="Y68" s="221"/>
      <c r="Z68" s="39">
        <f>-ABS(W68)*TAN(ACOS(AA8))</f>
        <v>0</v>
      </c>
      <c r="AA68" s="39"/>
      <c r="AB68" s="40"/>
      <c r="AC68" s="224">
        <f>IF(OR(AC27=0,AI8=0),0,ABS(1000*AE68/(SQRT(3)*AC27*AI8)))</f>
        <v>0</v>
      </c>
      <c r="AD68" s="220"/>
      <c r="AE68" s="221">
        <v>0</v>
      </c>
      <c r="AF68" s="221"/>
      <c r="AG68" s="221"/>
      <c r="AH68" s="39">
        <f>-ABS(AE68)*TAN(ACOS(AI8))</f>
        <v>0</v>
      </c>
      <c r="AI68" s="39"/>
      <c r="AJ68" s="40"/>
      <c r="AK68" s="224">
        <f>IF(OR(AK27=0,AQ8=0),0,ABS(1000*AM68/(SQRT(3)*AK27*AQ8)))</f>
        <v>0</v>
      </c>
      <c r="AL68" s="220"/>
      <c r="AM68" s="221">
        <v>0</v>
      </c>
      <c r="AN68" s="221"/>
      <c r="AO68" s="221"/>
      <c r="AP68" s="39">
        <f>-ABS(AM68)*TAN(ACOS(AQ8))</f>
        <v>0</v>
      </c>
      <c r="AQ68" s="39"/>
      <c r="AR68" s="40"/>
    </row>
    <row r="69" spans="1:44" x14ac:dyDescent="0.2">
      <c r="A69" s="48" t="s">
        <v>167</v>
      </c>
      <c r="B69" s="49"/>
      <c r="C69" s="49"/>
      <c r="D69" s="49"/>
      <c r="E69" s="17">
        <v>46.7</v>
      </c>
      <c r="F69" s="17">
        <v>0.5</v>
      </c>
      <c r="G69" s="17">
        <v>48.7</v>
      </c>
      <c r="H69" s="17">
        <v>70</v>
      </c>
      <c r="I69" s="17"/>
      <c r="J69" s="17"/>
      <c r="K69" s="17"/>
      <c r="L69" s="247"/>
      <c r="M69" s="224">
        <f>IF(OR(M27=0,S8=0),0,ABS(1000*O69/(SQRT(3)*M27*S8)))</f>
        <v>0</v>
      </c>
      <c r="N69" s="220"/>
      <c r="O69" s="221">
        <v>0</v>
      </c>
      <c r="P69" s="221"/>
      <c r="Q69" s="221"/>
      <c r="R69" s="39">
        <f>-ABS(O69)*TAN(ACOS(S8))</f>
        <v>0</v>
      </c>
      <c r="S69" s="39"/>
      <c r="T69" s="40"/>
      <c r="U69" s="224">
        <f>IF(OR(U27=0,AA8=0),0,ABS(1000*W69/(SQRT(3)*U27*AA8)))</f>
        <v>0</v>
      </c>
      <c r="V69" s="220"/>
      <c r="W69" s="221">
        <v>0</v>
      </c>
      <c r="X69" s="221"/>
      <c r="Y69" s="221"/>
      <c r="Z69" s="39">
        <f>-ABS(W69)*TAN(ACOS(AA8))</f>
        <v>0</v>
      </c>
      <c r="AA69" s="39"/>
      <c r="AB69" s="40"/>
      <c r="AC69" s="224">
        <f>IF(OR(AC27=0,AI8=0),0,ABS(1000*AE69/(SQRT(3)*AC27*AI8)))</f>
        <v>0</v>
      </c>
      <c r="AD69" s="220"/>
      <c r="AE69" s="221">
        <v>0</v>
      </c>
      <c r="AF69" s="221"/>
      <c r="AG69" s="221"/>
      <c r="AH69" s="39">
        <f>-ABS(AE69)*TAN(ACOS(AI8))</f>
        <v>0</v>
      </c>
      <c r="AI69" s="39"/>
      <c r="AJ69" s="40"/>
      <c r="AK69" s="224">
        <f>IF(OR(AK27=0,AQ8=0),0,ABS(1000*AM69/(SQRT(3)*AK27*AQ8)))</f>
        <v>0</v>
      </c>
      <c r="AL69" s="220"/>
      <c r="AM69" s="221">
        <v>0</v>
      </c>
      <c r="AN69" s="221"/>
      <c r="AO69" s="221"/>
      <c r="AP69" s="39">
        <f>-ABS(AM69)*TAN(ACOS(AQ8))</f>
        <v>0</v>
      </c>
      <c r="AQ69" s="39"/>
      <c r="AR69" s="40"/>
    </row>
    <row r="70" spans="1:44" x14ac:dyDescent="0.2">
      <c r="A70" s="48" t="s">
        <v>168</v>
      </c>
      <c r="B70" s="49"/>
      <c r="C70" s="49"/>
      <c r="D70" s="49"/>
      <c r="E70" s="17">
        <v>46.7</v>
      </c>
      <c r="F70" s="17">
        <v>0.5</v>
      </c>
      <c r="G70" s="17">
        <v>48.7</v>
      </c>
      <c r="H70" s="17">
        <v>70</v>
      </c>
      <c r="I70" s="17"/>
      <c r="J70" s="17"/>
      <c r="K70" s="17"/>
      <c r="L70" s="247"/>
      <c r="M70" s="224">
        <f>IF(OR(M27=0,S8=0),0,ABS(1000*O70/(SQRT(3)*M27*S8)))</f>
        <v>0</v>
      </c>
      <c r="N70" s="220"/>
      <c r="O70" s="221">
        <v>0</v>
      </c>
      <c r="P70" s="221"/>
      <c r="Q70" s="221"/>
      <c r="R70" s="39">
        <f>-ABS(O70)*TAN(ACOS(S8))</f>
        <v>0</v>
      </c>
      <c r="S70" s="39"/>
      <c r="T70" s="40"/>
      <c r="U70" s="224">
        <f>IF(OR(U27=0,AA8=0),0,ABS(1000*W70/(SQRT(3)*U27*AA8)))</f>
        <v>0</v>
      </c>
      <c r="V70" s="220"/>
      <c r="W70" s="221">
        <v>0</v>
      </c>
      <c r="X70" s="221"/>
      <c r="Y70" s="221"/>
      <c r="Z70" s="39">
        <f>-ABS(W70)*TAN(ACOS(AA8))</f>
        <v>0</v>
      </c>
      <c r="AA70" s="39"/>
      <c r="AB70" s="40"/>
      <c r="AC70" s="224">
        <f>IF(OR(AC27=0,AI8=0),0,ABS(1000*AE70/(SQRT(3)*AC27*AI8)))</f>
        <v>0</v>
      </c>
      <c r="AD70" s="220"/>
      <c r="AE70" s="221">
        <v>0</v>
      </c>
      <c r="AF70" s="221"/>
      <c r="AG70" s="221"/>
      <c r="AH70" s="39">
        <f>-ABS(AE70)*TAN(ACOS(AI8))</f>
        <v>0</v>
      </c>
      <c r="AI70" s="39"/>
      <c r="AJ70" s="40"/>
      <c r="AK70" s="224">
        <f>IF(OR(AK27=0,AQ8=0),0,ABS(1000*AM70/(SQRT(3)*AK27*AQ8)))</f>
        <v>0</v>
      </c>
      <c r="AL70" s="220"/>
      <c r="AM70" s="221">
        <v>0</v>
      </c>
      <c r="AN70" s="221"/>
      <c r="AO70" s="221"/>
      <c r="AP70" s="39">
        <f>-ABS(AM70)*TAN(ACOS(AQ8))</f>
        <v>0</v>
      </c>
      <c r="AQ70" s="39"/>
      <c r="AR70" s="40"/>
    </row>
    <row r="71" spans="1:44" x14ac:dyDescent="0.2">
      <c r="A71" s="48" t="s">
        <v>169</v>
      </c>
      <c r="B71" s="49"/>
      <c r="C71" s="49"/>
      <c r="D71" s="49"/>
      <c r="E71" s="17">
        <v>46.7</v>
      </c>
      <c r="F71" s="17">
        <v>0.5</v>
      </c>
      <c r="G71" s="17">
        <v>48.7</v>
      </c>
      <c r="H71" s="17">
        <v>70</v>
      </c>
      <c r="I71" s="17"/>
      <c r="J71" s="17"/>
      <c r="K71" s="17"/>
      <c r="L71" s="247"/>
      <c r="M71" s="224">
        <f>IF(OR(M27=0,S8=0),0,ABS(1000*O71/(SQRT(3)*M27*S8)))</f>
        <v>7.0015800316408425</v>
      </c>
      <c r="N71" s="220"/>
      <c r="O71" s="221">
        <v>-7.0000000298023224E-2</v>
      </c>
      <c r="P71" s="221"/>
      <c r="Q71" s="221"/>
      <c r="R71" s="39">
        <f>-ABS(O71)*TAN(ACOS(S8))</f>
        <v>-2.7445051062589772E-2</v>
      </c>
      <c r="S71" s="39"/>
      <c r="T71" s="40"/>
      <c r="U71" s="224">
        <f>IF(OR(U27=0,AA8=0),0,ABS(1000*W71/(SQRT(3)*U27*AA8)))</f>
        <v>8.0037462924425959</v>
      </c>
      <c r="V71" s="220"/>
      <c r="W71" s="221">
        <v>-7.9999998211860657E-2</v>
      </c>
      <c r="X71" s="221"/>
      <c r="Y71" s="221"/>
      <c r="Z71" s="39">
        <f>-ABS(W71)*TAN(ACOS(AA8))</f>
        <v>-3.5037402240051217E-2</v>
      </c>
      <c r="AA71" s="39"/>
      <c r="AB71" s="40"/>
      <c r="AC71" s="224">
        <f>IF(OR(AC27=0,AI8=0),0,ABS(1000*AE71/(SQRT(3)*AC27*AI8)))</f>
        <v>15.007025230088589</v>
      </c>
      <c r="AD71" s="220"/>
      <c r="AE71" s="221">
        <v>-0.15000000596046448</v>
      </c>
      <c r="AF71" s="221"/>
      <c r="AG71" s="221"/>
      <c r="AH71" s="39">
        <f>-ABS(AE71)*TAN(ACOS(AI8))</f>
        <v>-6.5695133278986587E-2</v>
      </c>
      <c r="AI71" s="39"/>
      <c r="AJ71" s="40"/>
      <c r="AK71" s="224">
        <f>IF(OR(AK27=0,AQ8=0),0,ABS(1000*AM71/(SQRT(3)*AK27*AQ8)))</f>
        <v>14.634457710426689</v>
      </c>
      <c r="AL71" s="220"/>
      <c r="AM71" s="221">
        <v>-0.14000000059604645</v>
      </c>
      <c r="AN71" s="221"/>
      <c r="AO71" s="221"/>
      <c r="AP71" s="39">
        <f>-ABS(AM71)*TAN(ACOS(AQ8))</f>
        <v>-8.1956603699401359E-2</v>
      </c>
      <c r="AQ71" s="39"/>
      <c r="AR71" s="40"/>
    </row>
    <row r="72" spans="1:44" x14ac:dyDescent="0.2">
      <c r="A72" s="48" t="s">
        <v>170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47"/>
      <c r="M72" s="224">
        <f>IF(OR(M27=0,S8=0),0,ABS(1000*O72/(SQRT(3)*M27*S8)))</f>
        <v>0</v>
      </c>
      <c r="N72" s="220"/>
      <c r="O72" s="221">
        <v>0</v>
      </c>
      <c r="P72" s="221"/>
      <c r="Q72" s="221"/>
      <c r="R72" s="39">
        <f>-ABS(O72)*TAN(ACOS(S8))</f>
        <v>0</v>
      </c>
      <c r="S72" s="39"/>
      <c r="T72" s="40"/>
      <c r="U72" s="224">
        <f>IF(OR(U27=0,AA8=0),0,ABS(1000*W72/(SQRT(3)*U27*AA8)))</f>
        <v>0</v>
      </c>
      <c r="V72" s="220"/>
      <c r="W72" s="221">
        <v>0</v>
      </c>
      <c r="X72" s="221"/>
      <c r="Y72" s="221"/>
      <c r="Z72" s="39">
        <f>-ABS(W72)*TAN(ACOS(AA8))</f>
        <v>0</v>
      </c>
      <c r="AA72" s="39"/>
      <c r="AB72" s="40"/>
      <c r="AC72" s="224">
        <f>IF(OR(AC27=0,AI8=0),0,ABS(1000*AE72/(SQRT(3)*AC27*AI8)))</f>
        <v>0</v>
      </c>
      <c r="AD72" s="220"/>
      <c r="AE72" s="221">
        <v>0</v>
      </c>
      <c r="AF72" s="221"/>
      <c r="AG72" s="221"/>
      <c r="AH72" s="39">
        <f>-ABS(AE72)*TAN(ACOS(AI8))</f>
        <v>0</v>
      </c>
      <c r="AI72" s="39"/>
      <c r="AJ72" s="40"/>
      <c r="AK72" s="224">
        <f>IF(OR(AK27=0,AQ8=0),0,ABS(1000*AM72/(SQRT(3)*AK27*AQ8)))</f>
        <v>0</v>
      </c>
      <c r="AL72" s="220"/>
      <c r="AM72" s="221">
        <v>0</v>
      </c>
      <c r="AN72" s="221"/>
      <c r="AO72" s="221"/>
      <c r="AP72" s="39">
        <f>-ABS(AM72)*TAN(ACOS(AQ8))</f>
        <v>0</v>
      </c>
      <c r="AQ72" s="39"/>
      <c r="AR72" s="40"/>
    </row>
    <row r="73" spans="1:44" x14ac:dyDescent="0.2">
      <c r="A73" s="48" t="s">
        <v>171</v>
      </c>
      <c r="B73" s="49"/>
      <c r="C73" s="49"/>
      <c r="D73" s="49"/>
      <c r="E73" s="17"/>
      <c r="F73" s="17"/>
      <c r="G73" s="17"/>
      <c r="H73" s="17"/>
      <c r="I73" s="17"/>
      <c r="J73" s="17"/>
      <c r="K73" s="17">
        <v>49.2</v>
      </c>
      <c r="L73" s="247">
        <v>0.5</v>
      </c>
      <c r="M73" s="224">
        <f>IF(OR(M27=0,S8=0),0,ABS(1000*O73/(SQRT(3)*M27*S8)))</f>
        <v>882.19904970633957</v>
      </c>
      <c r="N73" s="220"/>
      <c r="O73" s="221">
        <v>-8.8199996948242187</v>
      </c>
      <c r="P73" s="221"/>
      <c r="Q73" s="221"/>
      <c r="R73" s="39">
        <f>-ABS(O73)*TAN(ACOS(S8))</f>
        <v>-3.4580762995127121</v>
      </c>
      <c r="S73" s="39"/>
      <c r="T73" s="40"/>
      <c r="U73" s="224">
        <f>IF(OR(U27=0,AA8=0),0,ABS(1000*W73/(SQRT(3)*U27*AA8)))</f>
        <v>882.41301793339505</v>
      </c>
      <c r="V73" s="220"/>
      <c r="W73" s="221">
        <v>-8.8199996948242187</v>
      </c>
      <c r="X73" s="221"/>
      <c r="Y73" s="221"/>
      <c r="Z73" s="39">
        <f>-ABS(W73)*TAN(ACOS(AA8))</f>
        <v>-3.8628735496505167</v>
      </c>
      <c r="AA73" s="39"/>
      <c r="AB73" s="40"/>
      <c r="AC73" s="224">
        <f>IF(OR(AC27=0,AI8=0),0,ABS(1000*AE73/(SQRT(3)*AC27*AI8)))</f>
        <v>875.40977030284205</v>
      </c>
      <c r="AD73" s="220"/>
      <c r="AE73" s="221">
        <v>-8.75</v>
      </c>
      <c r="AF73" s="221"/>
      <c r="AG73" s="221"/>
      <c r="AH73" s="39">
        <f>-ABS(AE73)*TAN(ACOS(AI8))</f>
        <v>-3.8322159556623037</v>
      </c>
      <c r="AI73" s="39"/>
      <c r="AJ73" s="40"/>
      <c r="AK73" s="224">
        <f>IF(OR(AK27=0,AQ8=0),0,ABS(1000*AM73/(SQRT(3)*AK27*AQ8)))</f>
        <v>912.56291834980016</v>
      </c>
      <c r="AL73" s="220"/>
      <c r="AM73" s="221">
        <v>-8.7299995422363281</v>
      </c>
      <c r="AN73" s="221"/>
      <c r="AO73" s="221"/>
      <c r="AP73" s="39">
        <f>-ABS(AM73)*TAN(ACOS(AQ8))</f>
        <v>-5.1105793552348242</v>
      </c>
      <c r="AQ73" s="39"/>
      <c r="AR73" s="40"/>
    </row>
    <row r="74" spans="1:44" ht="13.5" thickBot="1" x14ac:dyDescent="0.25">
      <c r="A74" s="68" t="s">
        <v>172</v>
      </c>
      <c r="B74" s="69"/>
      <c r="C74" s="69"/>
      <c r="D74" s="69"/>
      <c r="E74" s="70"/>
      <c r="F74" s="70"/>
      <c r="G74" s="70"/>
      <c r="H74" s="70"/>
      <c r="I74" s="70"/>
      <c r="J74" s="70"/>
      <c r="K74" s="70"/>
      <c r="L74" s="249"/>
      <c r="M74" s="231"/>
      <c r="N74" s="67"/>
      <c r="O74" s="55">
        <f>SUM(O63:Q73)</f>
        <v>-0.74399964883923531</v>
      </c>
      <c r="P74" s="55"/>
      <c r="Q74" s="55"/>
      <c r="R74" s="55">
        <f>SUM(R63:T73)</f>
        <v>-0.29834685856570564</v>
      </c>
      <c r="S74" s="55"/>
      <c r="T74" s="56"/>
      <c r="U74" s="231"/>
      <c r="V74" s="67"/>
      <c r="W74" s="55">
        <f>SUM(W63:Y73)</f>
        <v>0.55200034379959106</v>
      </c>
      <c r="X74" s="55"/>
      <c r="Y74" s="55"/>
      <c r="Z74" s="55">
        <f>SUM(Z63:AB73)</f>
        <v>0.22772944718974752</v>
      </c>
      <c r="AA74" s="55"/>
      <c r="AB74" s="56"/>
      <c r="AC74" s="231"/>
      <c r="AD74" s="67"/>
      <c r="AE74" s="55">
        <f>SUM(AE63:AG73)</f>
        <v>0.55200003087520599</v>
      </c>
      <c r="AF74" s="55"/>
      <c r="AG74" s="55"/>
      <c r="AH74" s="55">
        <f>SUM(AH63:AJ73)</f>
        <v>0.22772931013902475</v>
      </c>
      <c r="AI74" s="55"/>
      <c r="AJ74" s="56"/>
      <c r="AK74" s="231"/>
      <c r="AL74" s="67"/>
      <c r="AM74" s="55">
        <f>SUM(AM63:AO73)</f>
        <v>0.5820004940032959</v>
      </c>
      <c r="AN74" s="55"/>
      <c r="AO74" s="55"/>
      <c r="AP74" s="55">
        <f>SUM(AP63:AR73)</f>
        <v>0.34399090677897082</v>
      </c>
      <c r="AQ74" s="55"/>
      <c r="AR74" s="56"/>
    </row>
    <row r="75" spans="1:44" x14ac:dyDescent="0.2">
      <c r="A75" s="246" t="s">
        <v>173</v>
      </c>
      <c r="B75" s="58"/>
      <c r="C75" s="58"/>
      <c r="D75" s="58"/>
      <c r="E75" s="21"/>
      <c r="F75" s="21"/>
      <c r="G75" s="21"/>
      <c r="H75" s="21"/>
      <c r="I75" s="21"/>
      <c r="J75" s="21"/>
      <c r="K75" s="21"/>
      <c r="L75" s="59"/>
      <c r="M75" s="60"/>
      <c r="N75" s="61"/>
      <c r="O75" s="62"/>
      <c r="P75" s="62"/>
      <c r="Q75" s="62"/>
      <c r="R75" s="62"/>
      <c r="S75" s="62"/>
      <c r="T75" s="63"/>
      <c r="U75" s="60"/>
      <c r="V75" s="61"/>
      <c r="W75" s="62"/>
      <c r="X75" s="62"/>
      <c r="Y75" s="62"/>
      <c r="Z75" s="62"/>
      <c r="AA75" s="62"/>
      <c r="AB75" s="63"/>
      <c r="AC75" s="60"/>
      <c r="AD75" s="61"/>
      <c r="AE75" s="62"/>
      <c r="AF75" s="62"/>
      <c r="AG75" s="62"/>
      <c r="AH75" s="62"/>
      <c r="AI75" s="62"/>
      <c r="AJ75" s="63"/>
      <c r="AK75" s="60"/>
      <c r="AL75" s="61"/>
      <c r="AM75" s="62"/>
      <c r="AN75" s="62"/>
      <c r="AO75" s="62"/>
      <c r="AP75" s="62"/>
      <c r="AQ75" s="62"/>
      <c r="AR75" s="63"/>
    </row>
    <row r="76" spans="1:44" x14ac:dyDescent="0.2">
      <c r="A76" s="48" t="s">
        <v>174</v>
      </c>
      <c r="B76" s="49"/>
      <c r="C76" s="49"/>
      <c r="D76" s="49"/>
      <c r="E76" s="17"/>
      <c r="F76" s="17"/>
      <c r="G76" s="17"/>
      <c r="H76" s="17"/>
      <c r="I76" s="17"/>
      <c r="J76" s="17"/>
      <c r="K76" s="17"/>
      <c r="L76" s="247"/>
      <c r="M76" s="248">
        <f>M12</f>
        <v>100</v>
      </c>
      <c r="N76" s="54"/>
      <c r="O76" s="50">
        <f>O12</f>
        <v>0.5</v>
      </c>
      <c r="P76" s="50"/>
      <c r="Q76" s="50"/>
      <c r="R76" s="50">
        <f>Q12</f>
        <v>0.95036831231193275</v>
      </c>
      <c r="S76" s="50"/>
      <c r="T76" s="52"/>
      <c r="U76" s="248">
        <f>U12</f>
        <v>100</v>
      </c>
      <c r="V76" s="54"/>
      <c r="W76" s="50">
        <f>W12</f>
        <v>0.5</v>
      </c>
      <c r="X76" s="50"/>
      <c r="Y76" s="50"/>
      <c r="Z76" s="50">
        <f>Y12</f>
        <v>0.9698969389052523</v>
      </c>
      <c r="AA76" s="50"/>
      <c r="AB76" s="52"/>
      <c r="AC76" s="248">
        <f>AC12</f>
        <v>100</v>
      </c>
      <c r="AD76" s="54"/>
      <c r="AE76" s="50">
        <f>AE12</f>
        <v>0.5</v>
      </c>
      <c r="AF76" s="50"/>
      <c r="AG76" s="50"/>
      <c r="AH76" s="50">
        <f>AG12</f>
        <v>0.9698969389052523</v>
      </c>
      <c r="AI76" s="50"/>
      <c r="AJ76" s="52"/>
      <c r="AK76" s="248">
        <f>AK12</f>
        <v>100</v>
      </c>
      <c r="AL76" s="54"/>
      <c r="AM76" s="50">
        <f>AM12</f>
        <v>0.5</v>
      </c>
      <c r="AN76" s="50"/>
      <c r="AO76" s="50"/>
      <c r="AP76" s="50">
        <f>AO12</f>
        <v>0.98934323499031107</v>
      </c>
      <c r="AQ76" s="50"/>
      <c r="AR76" s="52"/>
    </row>
    <row r="77" spans="1:44" x14ac:dyDescent="0.2">
      <c r="A77" s="48" t="s">
        <v>175</v>
      </c>
      <c r="B77" s="49"/>
      <c r="C77" s="49"/>
      <c r="D77" s="49"/>
      <c r="E77" s="17">
        <v>46.7</v>
      </c>
      <c r="F77" s="17">
        <v>0.5</v>
      </c>
      <c r="G77" s="17">
        <v>48.7</v>
      </c>
      <c r="H77" s="17">
        <v>70</v>
      </c>
      <c r="I77" s="17"/>
      <c r="J77" s="17"/>
      <c r="K77" s="17"/>
      <c r="L77" s="247"/>
      <c r="M77" s="224">
        <f>IF(OR(M28=0,S12=0),0,ABS(1000*O77/(SQRT(3)*M28*S12)))</f>
        <v>0</v>
      </c>
      <c r="N77" s="220"/>
      <c r="O77" s="221">
        <v>0</v>
      </c>
      <c r="P77" s="221"/>
      <c r="Q77" s="221"/>
      <c r="R77" s="39">
        <f>-ABS(O77)*TAN(ACOS(S12))</f>
        <v>0</v>
      </c>
      <c r="S77" s="39"/>
      <c r="T77" s="40"/>
      <c r="U77" s="224">
        <f>IF(OR(U28=0,AA12=0),0,ABS(1000*W77/(SQRT(3)*U28*AA12)))</f>
        <v>0</v>
      </c>
      <c r="V77" s="220"/>
      <c r="W77" s="221">
        <v>0</v>
      </c>
      <c r="X77" s="221"/>
      <c r="Y77" s="221"/>
      <c r="Z77" s="39">
        <f>-ABS(W77)*TAN(ACOS(AA12))</f>
        <v>0</v>
      </c>
      <c r="AA77" s="39"/>
      <c r="AB77" s="40"/>
      <c r="AC77" s="224">
        <f>IF(OR(AC28=0,AI12=0),0,ABS(1000*AE77/(SQRT(3)*AC28*AI12)))</f>
        <v>0</v>
      </c>
      <c r="AD77" s="220"/>
      <c r="AE77" s="221">
        <v>0</v>
      </c>
      <c r="AF77" s="221"/>
      <c r="AG77" s="221"/>
      <c r="AH77" s="39">
        <f>-ABS(AE77)*TAN(ACOS(AI12))</f>
        <v>0</v>
      </c>
      <c r="AI77" s="39"/>
      <c r="AJ77" s="40"/>
      <c r="AK77" s="224">
        <f>IF(OR(AK28=0,AQ12=0),0,ABS(1000*AM77/(SQRT(3)*AK28*AQ12)))</f>
        <v>0</v>
      </c>
      <c r="AL77" s="220"/>
      <c r="AM77" s="221">
        <v>0</v>
      </c>
      <c r="AN77" s="221"/>
      <c r="AO77" s="221"/>
      <c r="AP77" s="39">
        <f>-ABS(AM77)*TAN(ACOS(AQ12))</f>
        <v>0</v>
      </c>
      <c r="AQ77" s="39"/>
      <c r="AR77" s="40"/>
    </row>
    <row r="78" spans="1:44" x14ac:dyDescent="0.2">
      <c r="A78" s="48" t="s">
        <v>176</v>
      </c>
      <c r="B78" s="49"/>
      <c r="C78" s="49"/>
      <c r="D78" s="49"/>
      <c r="E78" s="17"/>
      <c r="F78" s="17"/>
      <c r="G78" s="17"/>
      <c r="H78" s="17"/>
      <c r="I78" s="17"/>
      <c r="J78" s="17"/>
      <c r="K78" s="17"/>
      <c r="L78" s="247"/>
      <c r="M78" s="224">
        <f>IF(OR(M28=0,S12=0),0,ABS(1000*O78/(SQRT(3)*M28*S12)))</f>
        <v>0</v>
      </c>
      <c r="N78" s="220"/>
      <c r="O78" s="221">
        <v>0</v>
      </c>
      <c r="P78" s="221"/>
      <c r="Q78" s="221"/>
      <c r="R78" s="39">
        <f>-ABS(O78)*TAN(ACOS(S12))</f>
        <v>0</v>
      </c>
      <c r="S78" s="39"/>
      <c r="T78" s="40"/>
      <c r="U78" s="224">
        <f>IF(OR(U28=0,AA12=0),0,ABS(1000*W78/(SQRT(3)*U28*AA12)))</f>
        <v>0</v>
      </c>
      <c r="V78" s="220"/>
      <c r="W78" s="221">
        <v>0</v>
      </c>
      <c r="X78" s="221"/>
      <c r="Y78" s="221"/>
      <c r="Z78" s="39">
        <f>-ABS(W78)*TAN(ACOS(AA12))</f>
        <v>0</v>
      </c>
      <c r="AA78" s="39"/>
      <c r="AB78" s="40"/>
      <c r="AC78" s="224">
        <f>IF(OR(AC28=0,AI12=0),0,ABS(1000*AE78/(SQRT(3)*AC28*AI12)))</f>
        <v>0</v>
      </c>
      <c r="AD78" s="220"/>
      <c r="AE78" s="221">
        <v>0</v>
      </c>
      <c r="AF78" s="221"/>
      <c r="AG78" s="221"/>
      <c r="AH78" s="39">
        <f>-ABS(AE78)*TAN(ACOS(AI12))</f>
        <v>0</v>
      </c>
      <c r="AI78" s="39"/>
      <c r="AJ78" s="40"/>
      <c r="AK78" s="224">
        <f>IF(OR(AK28=0,AQ12=0),0,ABS(1000*AM78/(SQRT(3)*AK28*AQ12)))</f>
        <v>0</v>
      </c>
      <c r="AL78" s="220"/>
      <c r="AM78" s="221">
        <v>0</v>
      </c>
      <c r="AN78" s="221"/>
      <c r="AO78" s="221"/>
      <c r="AP78" s="39">
        <f>-ABS(AM78)*TAN(ACOS(AQ12))</f>
        <v>0</v>
      </c>
      <c r="AQ78" s="39"/>
      <c r="AR78" s="40"/>
    </row>
    <row r="79" spans="1:44" x14ac:dyDescent="0.2">
      <c r="A79" s="48" t="s">
        <v>177</v>
      </c>
      <c r="B79" s="49"/>
      <c r="C79" s="49"/>
      <c r="D79" s="49"/>
      <c r="E79" s="17"/>
      <c r="F79" s="17"/>
      <c r="G79" s="17"/>
      <c r="H79" s="17"/>
      <c r="I79" s="17"/>
      <c r="J79" s="17"/>
      <c r="K79" s="17"/>
      <c r="L79" s="247"/>
      <c r="M79" s="224">
        <f>IF(OR(M28=0,S12=0),0,ABS(1000*O79/(SQRT(3)*M28*S12)))</f>
        <v>0</v>
      </c>
      <c r="N79" s="220"/>
      <c r="O79" s="221">
        <v>0</v>
      </c>
      <c r="P79" s="221"/>
      <c r="Q79" s="221"/>
      <c r="R79" s="39">
        <f>-ABS(O79)*TAN(ACOS(S12))</f>
        <v>0</v>
      </c>
      <c r="S79" s="39"/>
      <c r="T79" s="40"/>
      <c r="U79" s="224">
        <f>IF(OR(U28=0,AA12=0),0,ABS(1000*W79/(SQRT(3)*U28*AA12)))</f>
        <v>0</v>
      </c>
      <c r="V79" s="220"/>
      <c r="W79" s="221">
        <v>0</v>
      </c>
      <c r="X79" s="221"/>
      <c r="Y79" s="221"/>
      <c r="Z79" s="39">
        <f>-ABS(W79)*TAN(ACOS(AA12))</f>
        <v>0</v>
      </c>
      <c r="AA79" s="39"/>
      <c r="AB79" s="40"/>
      <c r="AC79" s="224">
        <f>IF(OR(AC28=0,AI12=0),0,ABS(1000*AE79/(SQRT(3)*AC28*AI12)))</f>
        <v>0</v>
      </c>
      <c r="AD79" s="220"/>
      <c r="AE79" s="221">
        <v>0</v>
      </c>
      <c r="AF79" s="221"/>
      <c r="AG79" s="221"/>
      <c r="AH79" s="39">
        <f>-ABS(AE79)*TAN(ACOS(AI12))</f>
        <v>0</v>
      </c>
      <c r="AI79" s="39"/>
      <c r="AJ79" s="40"/>
      <c r="AK79" s="224">
        <f>IF(OR(AK28=0,AQ12=0),0,ABS(1000*AM79/(SQRT(3)*AK28*AQ12)))</f>
        <v>0</v>
      </c>
      <c r="AL79" s="220"/>
      <c r="AM79" s="221">
        <v>0</v>
      </c>
      <c r="AN79" s="221"/>
      <c r="AO79" s="221"/>
      <c r="AP79" s="39">
        <f>-ABS(AM79)*TAN(ACOS(AQ12))</f>
        <v>0</v>
      </c>
      <c r="AQ79" s="39"/>
      <c r="AR79" s="40"/>
    </row>
    <row r="80" spans="1:44" x14ac:dyDescent="0.2">
      <c r="A80" s="48" t="s">
        <v>178</v>
      </c>
      <c r="B80" s="49"/>
      <c r="C80" s="49"/>
      <c r="D80" s="49"/>
      <c r="E80" s="17"/>
      <c r="F80" s="17"/>
      <c r="G80" s="17"/>
      <c r="H80" s="17"/>
      <c r="I80" s="17"/>
      <c r="J80" s="17"/>
      <c r="K80" s="17"/>
      <c r="L80" s="247"/>
      <c r="M80" s="224">
        <f>IF(OR(M28=0,S12=0),0,ABS(1000*O80/(SQRT(3)*M28*S12)))</f>
        <v>0</v>
      </c>
      <c r="N80" s="220"/>
      <c r="O80" s="221">
        <v>0</v>
      </c>
      <c r="P80" s="221"/>
      <c r="Q80" s="221"/>
      <c r="R80" s="39">
        <f>-ABS(O80)*TAN(ACOS(S12))</f>
        <v>0</v>
      </c>
      <c r="S80" s="39"/>
      <c r="T80" s="40"/>
      <c r="U80" s="224">
        <f>IF(OR(U28=0,AA12=0),0,ABS(1000*W80/(SQRT(3)*U28*AA12)))</f>
        <v>0</v>
      </c>
      <c r="V80" s="220"/>
      <c r="W80" s="221">
        <v>0</v>
      </c>
      <c r="X80" s="221"/>
      <c r="Y80" s="221"/>
      <c r="Z80" s="39">
        <f>-ABS(W80)*TAN(ACOS(AA12))</f>
        <v>0</v>
      </c>
      <c r="AA80" s="39"/>
      <c r="AB80" s="40"/>
      <c r="AC80" s="224">
        <f>IF(OR(AC28=0,AI12=0),0,ABS(1000*AE80/(SQRT(3)*AC28*AI12)))</f>
        <v>0</v>
      </c>
      <c r="AD80" s="220"/>
      <c r="AE80" s="221">
        <v>0</v>
      </c>
      <c r="AF80" s="221"/>
      <c r="AG80" s="221"/>
      <c r="AH80" s="39">
        <f>-ABS(AE80)*TAN(ACOS(AI12))</f>
        <v>0</v>
      </c>
      <c r="AI80" s="39"/>
      <c r="AJ80" s="40"/>
      <c r="AK80" s="224">
        <f>IF(OR(AK28=0,AQ12=0),0,ABS(1000*AM80/(SQRT(3)*AK28*AQ12)))</f>
        <v>0</v>
      </c>
      <c r="AL80" s="220"/>
      <c r="AM80" s="221">
        <v>0</v>
      </c>
      <c r="AN80" s="221"/>
      <c r="AO80" s="221"/>
      <c r="AP80" s="39">
        <f>-ABS(AM80)*TAN(ACOS(AQ12))</f>
        <v>0</v>
      </c>
      <c r="AQ80" s="39"/>
      <c r="AR80" s="40"/>
    </row>
    <row r="81" spans="1:44" x14ac:dyDescent="0.2">
      <c r="A81" s="48" t="s">
        <v>179</v>
      </c>
      <c r="B81" s="49"/>
      <c r="C81" s="49"/>
      <c r="D81" s="49"/>
      <c r="E81" s="17"/>
      <c r="F81" s="17"/>
      <c r="G81" s="17"/>
      <c r="H81" s="17"/>
      <c r="I81" s="17"/>
      <c r="J81" s="17"/>
      <c r="K81" s="17"/>
      <c r="L81" s="247"/>
      <c r="M81" s="224">
        <f>IF(OR(M28=0,S12=0),0,ABS(1000*O81/(SQRT(3)*M28*S12)))</f>
        <v>7.1938977694538488</v>
      </c>
      <c r="N81" s="220"/>
      <c r="O81" s="221">
        <v>-3.5999998450279236E-2</v>
      </c>
      <c r="P81" s="221"/>
      <c r="Q81" s="221"/>
      <c r="R81" s="39">
        <f>-ABS(O81)*TAN(ACOS(S12))</f>
        <v>-6.8352464664516679E-2</v>
      </c>
      <c r="S81" s="39"/>
      <c r="T81" s="40"/>
      <c r="U81" s="224">
        <f>IF(OR(U28=0,AA12=0),0,ABS(1000*W81/(SQRT(3)*U28*AA12)))</f>
        <v>10.805058016582388</v>
      </c>
      <c r="V81" s="220"/>
      <c r="W81" s="221">
        <v>-5.4000001400709152E-2</v>
      </c>
      <c r="X81" s="221"/>
      <c r="Y81" s="221"/>
      <c r="Z81" s="39">
        <f>-ABS(W81)*TAN(ACOS(AA12))</f>
        <v>-0.10481095987650982</v>
      </c>
      <c r="AA81" s="39"/>
      <c r="AB81" s="40"/>
      <c r="AC81" s="224">
        <f>IF(OR(AC28=0,AI12=0),0,ABS(1000*AE81/(SQRT(3)*AC28*AI12)))</f>
        <v>10.805058016582388</v>
      </c>
      <c r="AD81" s="220"/>
      <c r="AE81" s="221">
        <v>-5.4000001400709152E-2</v>
      </c>
      <c r="AF81" s="221"/>
      <c r="AG81" s="221"/>
      <c r="AH81" s="39">
        <f>-ABS(AE81)*TAN(ACOS(AI12))</f>
        <v>-0.10481095987650982</v>
      </c>
      <c r="AI81" s="39"/>
      <c r="AJ81" s="40"/>
      <c r="AK81" s="224">
        <f>IF(OR(AK28=0,AQ12=0),0,ABS(1000*AM81/(SQRT(3)*AK28*AQ12)))</f>
        <v>10.801314745138361</v>
      </c>
      <c r="AL81" s="220"/>
      <c r="AM81" s="221">
        <v>-5.4000001400709152E-2</v>
      </c>
      <c r="AN81" s="221"/>
      <c r="AO81" s="221"/>
      <c r="AP81" s="39">
        <f>-ABS(AM81)*TAN(ACOS(AQ12))</f>
        <v>-0.10686539802688645</v>
      </c>
      <c r="AQ81" s="39"/>
      <c r="AR81" s="40"/>
    </row>
    <row r="82" spans="1:44" x14ac:dyDescent="0.2">
      <c r="A82" s="48" t="s">
        <v>180</v>
      </c>
      <c r="B82" s="49"/>
      <c r="C82" s="49"/>
      <c r="D82" s="49"/>
      <c r="E82" s="17">
        <v>48.7</v>
      </c>
      <c r="F82" s="17">
        <v>0.5</v>
      </c>
      <c r="G82" s="17"/>
      <c r="H82" s="17"/>
      <c r="I82" s="17"/>
      <c r="J82" s="17"/>
      <c r="K82" s="17"/>
      <c r="L82" s="247"/>
      <c r="M82" s="224">
        <f>IF(OR(M28=0,S12=0),0,ABS(1000*O82/(SQRT(3)*M28*S12)))</f>
        <v>0</v>
      </c>
      <c r="N82" s="220"/>
      <c r="O82" s="221">
        <v>0</v>
      </c>
      <c r="P82" s="221"/>
      <c r="Q82" s="221"/>
      <c r="R82" s="39">
        <f>-ABS(O82)*TAN(ACOS(S12))</f>
        <v>0</v>
      </c>
      <c r="S82" s="39"/>
      <c r="T82" s="40"/>
      <c r="U82" s="224">
        <f>IF(OR(U28=0,AA12=0),0,ABS(1000*W82/(SQRT(3)*U28*AA12)))</f>
        <v>0</v>
      </c>
      <c r="V82" s="220"/>
      <c r="W82" s="221">
        <v>0</v>
      </c>
      <c r="X82" s="221"/>
      <c r="Y82" s="221"/>
      <c r="Z82" s="39">
        <f>-ABS(W82)*TAN(ACOS(AA12))</f>
        <v>0</v>
      </c>
      <c r="AA82" s="39"/>
      <c r="AB82" s="40"/>
      <c r="AC82" s="224">
        <f>IF(OR(AC28=0,AI12=0),0,ABS(1000*AE82/(SQRT(3)*AC28*AI12)))</f>
        <v>2.000936573110649</v>
      </c>
      <c r="AD82" s="220"/>
      <c r="AE82" s="221">
        <v>-9.9999997764825821E-3</v>
      </c>
      <c r="AF82" s="221"/>
      <c r="AG82" s="221"/>
      <c r="AH82" s="39">
        <f>-ABS(AE82)*TAN(ACOS(AI12))</f>
        <v>-1.9409436076871265E-2</v>
      </c>
      <c r="AI82" s="39"/>
      <c r="AJ82" s="40"/>
      <c r="AK82" s="224">
        <f>IF(OR(AK28=0,AQ12=0),0,ABS(1000*AM82/(SQRT(3)*AK28*AQ12)))</f>
        <v>2.0002433747285635</v>
      </c>
      <c r="AL82" s="220"/>
      <c r="AM82" s="221">
        <v>-9.9999997764825821E-3</v>
      </c>
      <c r="AN82" s="221"/>
      <c r="AO82" s="221"/>
      <c r="AP82" s="39">
        <f>-ABS(AM82)*TAN(ACOS(AQ12))</f>
        <v>-1.9789887567827964E-2</v>
      </c>
      <c r="AQ82" s="39"/>
      <c r="AR82" s="40"/>
    </row>
    <row r="83" spans="1:44" x14ac:dyDescent="0.2">
      <c r="A83" s="48" t="s">
        <v>181</v>
      </c>
      <c r="B83" s="49"/>
      <c r="C83" s="49"/>
      <c r="D83" s="49"/>
      <c r="E83" s="17"/>
      <c r="F83" s="17"/>
      <c r="G83" s="17"/>
      <c r="H83" s="17"/>
      <c r="I83" s="17"/>
      <c r="J83" s="17"/>
      <c r="K83" s="17"/>
      <c r="L83" s="247"/>
      <c r="M83" s="224">
        <f>IF(OR(M28=0,S12=0),0,ABS(1000*O83/(SQRT(3)*M28*S12)))</f>
        <v>10.790847398607404</v>
      </c>
      <c r="N83" s="220"/>
      <c r="O83" s="221">
        <v>-5.4000001400709152E-2</v>
      </c>
      <c r="P83" s="221"/>
      <c r="Q83" s="221"/>
      <c r="R83" s="39">
        <f>-ABS(O83)*TAN(ACOS(S12))</f>
        <v>-0.10252870406990792</v>
      </c>
      <c r="S83" s="39"/>
      <c r="T83" s="40"/>
      <c r="U83" s="224">
        <f>IF(OR(U28=0,AA12=0),0,ABS(1000*W83/(SQRT(3)*U28*AA12)))</f>
        <v>10.805058016582388</v>
      </c>
      <c r="V83" s="220"/>
      <c r="W83" s="221">
        <v>-5.4000001400709152E-2</v>
      </c>
      <c r="X83" s="221"/>
      <c r="Y83" s="221"/>
      <c r="Z83" s="39">
        <f>-ABS(W83)*TAN(ACOS(AA12))</f>
        <v>-0.10481095987650982</v>
      </c>
      <c r="AA83" s="39"/>
      <c r="AB83" s="40"/>
      <c r="AC83" s="224">
        <f>IF(OR(AC28=0,AI12=0),0,ABS(1000*AE83/(SQRT(3)*AC28*AI12)))</f>
        <v>18.008430276106306</v>
      </c>
      <c r="AD83" s="220"/>
      <c r="AE83" s="221">
        <v>-9.0000003576278687E-2</v>
      </c>
      <c r="AF83" s="221"/>
      <c r="AG83" s="221"/>
      <c r="AH83" s="39">
        <f>-ABS(AE83)*TAN(ACOS(AI12))</f>
        <v>-0.1746849355377092</v>
      </c>
      <c r="AI83" s="39"/>
      <c r="AJ83" s="40"/>
      <c r="AK83" s="224">
        <f>IF(OR(AK28=0,AQ12=0),0,ABS(1000*AM83/(SQRT(3)*AK28*AQ12)))</f>
        <v>21.602629490276723</v>
      </c>
      <c r="AL83" s="220"/>
      <c r="AM83" s="221">
        <v>-0.1080000028014183</v>
      </c>
      <c r="AN83" s="221"/>
      <c r="AO83" s="221"/>
      <c r="AP83" s="39">
        <f>-ABS(AM83)*TAN(ACOS(AQ12))</f>
        <v>-0.2137307960537729</v>
      </c>
      <c r="AQ83" s="39"/>
      <c r="AR83" s="40"/>
    </row>
    <row r="84" spans="1:44" ht="13.5" thickBot="1" x14ac:dyDescent="0.25">
      <c r="A84" s="250" t="s">
        <v>182</v>
      </c>
      <c r="B84" s="42"/>
      <c r="C84" s="42"/>
      <c r="D84" s="42"/>
      <c r="E84" s="43"/>
      <c r="F84" s="43"/>
      <c r="G84" s="43"/>
      <c r="H84" s="43"/>
      <c r="I84" s="43"/>
      <c r="J84" s="43"/>
      <c r="K84" s="43"/>
      <c r="L84" s="44"/>
      <c r="M84" s="33"/>
      <c r="N84" s="34"/>
      <c r="O84" s="31">
        <f>SUM(O76:Q83)</f>
        <v>0.41000000014901161</v>
      </c>
      <c r="P84" s="31"/>
      <c r="Q84" s="31"/>
      <c r="R84" s="31">
        <f>SUM(R76:T83)</f>
        <v>0.77948714357750815</v>
      </c>
      <c r="S84" s="31"/>
      <c r="T84" s="32"/>
      <c r="U84" s="33"/>
      <c r="V84" s="34"/>
      <c r="W84" s="31">
        <f>SUM(W76:Y83)</f>
        <v>0.3919999971985817</v>
      </c>
      <c r="X84" s="31"/>
      <c r="Y84" s="31"/>
      <c r="Z84" s="31">
        <f>SUM(Z76:AB83)</f>
        <v>0.76027501915223272</v>
      </c>
      <c r="AA84" s="31"/>
      <c r="AB84" s="32"/>
      <c r="AC84" s="33"/>
      <c r="AD84" s="34"/>
      <c r="AE84" s="31">
        <f>SUM(AE76:AG83)</f>
        <v>0.34599999524652958</v>
      </c>
      <c r="AF84" s="31"/>
      <c r="AG84" s="31"/>
      <c r="AH84" s="31">
        <f>SUM(AH76:AJ83)</f>
        <v>0.67099160741416197</v>
      </c>
      <c r="AI84" s="31"/>
      <c r="AJ84" s="32"/>
      <c r="AK84" s="33"/>
      <c r="AL84" s="34"/>
      <c r="AM84" s="31">
        <f>SUM(AM76:AO83)</f>
        <v>0.32799999602138996</v>
      </c>
      <c r="AN84" s="31"/>
      <c r="AO84" s="31"/>
      <c r="AP84" s="31">
        <f>SUM(AP76:AR83)</f>
        <v>0.6489571533418238</v>
      </c>
      <c r="AQ84" s="31"/>
      <c r="AR84" s="32"/>
    </row>
    <row r="85" spans="1:44" ht="13.5" thickBot="1" x14ac:dyDescent="0.25">
      <c r="A85" s="251" t="s">
        <v>78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29"/>
      <c r="N85" s="30"/>
      <c r="O85" s="19">
        <f>SUM(O42:Q50)+SUM(O53:Q60)+SUM(O63:Q73)+SUM(O76:Q83)</f>
        <v>-0.27199960500001907</v>
      </c>
      <c r="P85" s="19"/>
      <c r="Q85" s="19"/>
      <c r="R85" s="19">
        <f>SUM(R42:T50)+SUM(R53:T60)+SUM(R63:T73)+SUM(R76:T83)</f>
        <v>0.49348721440109483</v>
      </c>
      <c r="S85" s="19"/>
      <c r="T85" s="28"/>
      <c r="U85" s="29"/>
      <c r="V85" s="30"/>
      <c r="W85" s="19">
        <f>SUM(W42:Y50)+SUM(W53:Y60)+SUM(W63:Y73)+SUM(W76:Y83)</f>
        <v>-0.80799948051571846</v>
      </c>
      <c r="X85" s="19"/>
      <c r="Y85" s="19"/>
      <c r="Z85" s="19">
        <f>SUM(Z42:AB50)+SUM(Z53:AB60)+SUM(Z63:AB73)+SUM(Z76:AB83)</f>
        <v>4.7565619754832977E-2</v>
      </c>
      <c r="AA85" s="19"/>
      <c r="AB85" s="28"/>
      <c r="AC85" s="29"/>
      <c r="AD85" s="30"/>
      <c r="AE85" s="19">
        <f>SUM(AE42:AG50)+SUM(AE53:AG60)+SUM(AE63:AG73)+SUM(AE76:AG83)</f>
        <v>-1.3220000732690096</v>
      </c>
      <c r="AF85" s="19"/>
      <c r="AG85" s="19"/>
      <c r="AH85" s="19">
        <f>SUM(AH42:AJ50)+SUM(AH53:AJ60)+SUM(AH63:AJ73)+SUM(AH76:AJ83)</f>
        <v>-0.61730933377343877</v>
      </c>
      <c r="AI85" s="19"/>
      <c r="AJ85" s="28"/>
      <c r="AK85" s="29"/>
      <c r="AL85" s="30"/>
      <c r="AM85" s="19">
        <f>SUM(AM42:AO50)+SUM(AM53:AO60)+SUM(AM63:AO73)+SUM(AM76:AO83)</f>
        <v>-0.75599959306418896</v>
      </c>
      <c r="AN85" s="19"/>
      <c r="AO85" s="19"/>
      <c r="AP85" s="19">
        <f>SUM(AP42:AR50)+SUM(AP53:AR60)+SUM(AP63:AR73)+SUM(AP76:AR83)</f>
        <v>6.5869142095068223E-2</v>
      </c>
      <c r="AQ85" s="19"/>
      <c r="AR85" s="28"/>
    </row>
    <row r="86" spans="1:44" ht="13.5" thickBo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</row>
    <row r="87" spans="1:44" ht="13.5" thickBot="1" x14ac:dyDescent="0.25">
      <c r="A87" s="22" t="s">
        <v>79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  <c r="M87" s="25" t="s">
        <v>183</v>
      </c>
      <c r="N87" s="26"/>
      <c r="O87" s="26"/>
      <c r="P87" s="26"/>
      <c r="Q87" s="26"/>
      <c r="R87" s="26"/>
      <c r="S87" s="26"/>
      <c r="T87" s="27"/>
      <c r="U87" s="25" t="s">
        <v>184</v>
      </c>
      <c r="V87" s="26"/>
      <c r="W87" s="26"/>
      <c r="X87" s="26"/>
      <c r="Y87" s="26"/>
      <c r="Z87" s="26"/>
      <c r="AA87" s="26"/>
      <c r="AB87" s="27"/>
      <c r="AC87" s="25" t="s">
        <v>184</v>
      </c>
      <c r="AD87" s="26"/>
      <c r="AE87" s="26"/>
      <c r="AF87" s="26"/>
      <c r="AG87" s="26"/>
      <c r="AH87" s="26"/>
      <c r="AI87" s="26"/>
      <c r="AJ87" s="27"/>
      <c r="AK87" s="25" t="s">
        <v>185</v>
      </c>
      <c r="AL87" s="26"/>
      <c r="AM87" s="26"/>
      <c r="AN87" s="26"/>
      <c r="AO87" s="26"/>
      <c r="AP87" s="26"/>
      <c r="AQ87" s="26"/>
      <c r="AR87" s="27"/>
    </row>
    <row r="92" spans="1:44" ht="15.75" x14ac:dyDescent="0.25">
      <c r="D92"/>
      <c r="E92"/>
      <c r="F92"/>
      <c r="G92" s="252" t="s">
        <v>119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44" ht="15.75" x14ac:dyDescent="0.25">
      <c r="D93"/>
      <c r="E93"/>
      <c r="F93"/>
      <c r="G93" s="252" t="s">
        <v>120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252" t="s">
        <v>121</v>
      </c>
      <c r="AD93"/>
      <c r="AE93"/>
      <c r="AF93"/>
      <c r="AG93"/>
    </row>
    <row r="94" spans="1:44" ht="15" x14ac:dyDescent="0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44" ht="15" x14ac:dyDescent="0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44" ht="15.75" x14ac:dyDescent="0.25">
      <c r="D96"/>
      <c r="E96"/>
      <c r="F96"/>
      <c r="G96" s="252" t="s">
        <v>122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252" t="s">
        <v>123</v>
      </c>
      <c r="AD96"/>
      <c r="AE96"/>
      <c r="AF96"/>
      <c r="AG96"/>
    </row>
    <row r="99" spans="4:4" x14ac:dyDescent="0.2">
      <c r="D99" s="2" t="s">
        <v>124</v>
      </c>
    </row>
    <row r="100" spans="4:4" x14ac:dyDescent="0.2">
      <c r="D100" s="2" t="s">
        <v>125</v>
      </c>
    </row>
    <row r="101" spans="4:4" x14ac:dyDescent="0.2">
      <c r="D101" s="2" t="s">
        <v>126</v>
      </c>
    </row>
  </sheetData>
  <mergeCells count="990">
    <mergeCell ref="AH85:AJ85"/>
    <mergeCell ref="AK85:AL85"/>
    <mergeCell ref="AM85:AO85"/>
    <mergeCell ref="AP85:AR85"/>
    <mergeCell ref="A86:AR86"/>
    <mergeCell ref="A87:L87"/>
    <mergeCell ref="M87:T87"/>
    <mergeCell ref="U87:AB87"/>
    <mergeCell ref="AC87:AJ87"/>
    <mergeCell ref="AK87:AR87"/>
    <mergeCell ref="AP84:AR84"/>
    <mergeCell ref="A85:L85"/>
    <mergeCell ref="M85:N85"/>
    <mergeCell ref="O85:Q85"/>
    <mergeCell ref="R85:T85"/>
    <mergeCell ref="U85:V85"/>
    <mergeCell ref="W85:Y85"/>
    <mergeCell ref="Z85:AB85"/>
    <mergeCell ref="AC85:AD85"/>
    <mergeCell ref="AE85:AG85"/>
    <mergeCell ref="Z84:AB84"/>
    <mergeCell ref="AC84:AD84"/>
    <mergeCell ref="AE84:AG84"/>
    <mergeCell ref="AH84:AJ84"/>
    <mergeCell ref="AK84:AL84"/>
    <mergeCell ref="AM84:AO84"/>
    <mergeCell ref="AH83:AJ83"/>
    <mergeCell ref="AK83:AL83"/>
    <mergeCell ref="AM83:AO83"/>
    <mergeCell ref="AP83:AR83"/>
    <mergeCell ref="A84:L84"/>
    <mergeCell ref="M84:N84"/>
    <mergeCell ref="O84:Q84"/>
    <mergeCell ref="R84:T84"/>
    <mergeCell ref="U84:V84"/>
    <mergeCell ref="W84:Y84"/>
    <mergeCell ref="AP82:AR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Z82:AB82"/>
    <mergeCell ref="AC82:AD82"/>
    <mergeCell ref="AE82:AG82"/>
    <mergeCell ref="AH82:AJ82"/>
    <mergeCell ref="AK82:AL82"/>
    <mergeCell ref="AM82:AO82"/>
    <mergeCell ref="AH81:AJ81"/>
    <mergeCell ref="AK81:AL81"/>
    <mergeCell ref="AM81:AO81"/>
    <mergeCell ref="AP81:AR81"/>
    <mergeCell ref="A82:D82"/>
    <mergeCell ref="M82:N82"/>
    <mergeCell ref="O82:Q82"/>
    <mergeCell ref="R82:T82"/>
    <mergeCell ref="U82:V82"/>
    <mergeCell ref="W82:Y82"/>
    <mergeCell ref="AP80:AR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Z80:AB80"/>
    <mergeCell ref="AC80:AD80"/>
    <mergeCell ref="AE80:AG80"/>
    <mergeCell ref="AH80:AJ80"/>
    <mergeCell ref="AK80:AL80"/>
    <mergeCell ref="AM80:AO80"/>
    <mergeCell ref="AH79:AJ79"/>
    <mergeCell ref="AK79:AL79"/>
    <mergeCell ref="AM79:AO79"/>
    <mergeCell ref="AP79:AR79"/>
    <mergeCell ref="A80:D80"/>
    <mergeCell ref="M80:N80"/>
    <mergeCell ref="O80:Q80"/>
    <mergeCell ref="R80:T80"/>
    <mergeCell ref="U80:V80"/>
    <mergeCell ref="W80:Y80"/>
    <mergeCell ref="AP78:AR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H77:AJ77"/>
    <mergeCell ref="AK77:AL77"/>
    <mergeCell ref="AM77:AO77"/>
    <mergeCell ref="AP77:AR77"/>
    <mergeCell ref="A78:D78"/>
    <mergeCell ref="M78:N78"/>
    <mergeCell ref="O78:Q78"/>
    <mergeCell ref="R78:T78"/>
    <mergeCell ref="U78:V78"/>
    <mergeCell ref="W78:Y78"/>
    <mergeCell ref="AP76:AR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Z76:AB76"/>
    <mergeCell ref="AC76:AD76"/>
    <mergeCell ref="AE76:AG76"/>
    <mergeCell ref="AH76:AJ76"/>
    <mergeCell ref="AK76:AL76"/>
    <mergeCell ref="AM76:AO76"/>
    <mergeCell ref="A76:D76"/>
    <mergeCell ref="M76:N76"/>
    <mergeCell ref="O76:Q76"/>
    <mergeCell ref="R76:T76"/>
    <mergeCell ref="U76:V76"/>
    <mergeCell ref="W76:Y76"/>
    <mergeCell ref="AH74:AJ74"/>
    <mergeCell ref="AK74:AL74"/>
    <mergeCell ref="AM74:AO74"/>
    <mergeCell ref="AP74:AR74"/>
    <mergeCell ref="A75:D75"/>
    <mergeCell ref="E75:AR75"/>
    <mergeCell ref="AP73:AR73"/>
    <mergeCell ref="A74:L74"/>
    <mergeCell ref="M74:N74"/>
    <mergeCell ref="O74:Q74"/>
    <mergeCell ref="R74:T74"/>
    <mergeCell ref="U74:V74"/>
    <mergeCell ref="W74:Y74"/>
    <mergeCell ref="Z74:AB74"/>
    <mergeCell ref="AC74:AD74"/>
    <mergeCell ref="AE74:AG74"/>
    <mergeCell ref="Z73:AB73"/>
    <mergeCell ref="AC73:AD73"/>
    <mergeCell ref="AE73:AG73"/>
    <mergeCell ref="AH73:AJ73"/>
    <mergeCell ref="AK73:AL73"/>
    <mergeCell ref="AM73:AO73"/>
    <mergeCell ref="AH72:AJ72"/>
    <mergeCell ref="AK72:AL72"/>
    <mergeCell ref="AM72:AO72"/>
    <mergeCell ref="AP72:AR72"/>
    <mergeCell ref="A73:D73"/>
    <mergeCell ref="M73:N73"/>
    <mergeCell ref="O73:Q73"/>
    <mergeCell ref="R73:T73"/>
    <mergeCell ref="U73:V73"/>
    <mergeCell ref="W73:Y73"/>
    <mergeCell ref="AP71:AR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Z71:AB71"/>
    <mergeCell ref="AC71:AD71"/>
    <mergeCell ref="AE71:AG71"/>
    <mergeCell ref="AH71:AJ71"/>
    <mergeCell ref="AK71:AL71"/>
    <mergeCell ref="AM71:AO71"/>
    <mergeCell ref="AH70:AJ70"/>
    <mergeCell ref="AK70:AL70"/>
    <mergeCell ref="AM70:AO70"/>
    <mergeCell ref="AP70:AR70"/>
    <mergeCell ref="A71:D71"/>
    <mergeCell ref="M71:N71"/>
    <mergeCell ref="O71:Q71"/>
    <mergeCell ref="R71:T71"/>
    <mergeCell ref="U71:V71"/>
    <mergeCell ref="W71:Y71"/>
    <mergeCell ref="AP69:AR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D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H66:AJ66"/>
    <mergeCell ref="AK66:AL66"/>
    <mergeCell ref="AM66:AO66"/>
    <mergeCell ref="AP66:AR66"/>
    <mergeCell ref="A67:D67"/>
    <mergeCell ref="M67:N67"/>
    <mergeCell ref="O67:Q67"/>
    <mergeCell ref="R67:T67"/>
    <mergeCell ref="U67:V67"/>
    <mergeCell ref="W67:Y67"/>
    <mergeCell ref="AP65:AR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Z65:AB65"/>
    <mergeCell ref="AC65:AD65"/>
    <mergeCell ref="AE65:AG65"/>
    <mergeCell ref="AH65:AJ65"/>
    <mergeCell ref="AK65:AL65"/>
    <mergeCell ref="AM65:AO65"/>
    <mergeCell ref="AH64:AJ64"/>
    <mergeCell ref="AK64:AL64"/>
    <mergeCell ref="AM64:AO64"/>
    <mergeCell ref="AP64:AR64"/>
    <mergeCell ref="A65:D65"/>
    <mergeCell ref="M65:N65"/>
    <mergeCell ref="O65:Q65"/>
    <mergeCell ref="R65:T65"/>
    <mergeCell ref="U65:V65"/>
    <mergeCell ref="W65:Y65"/>
    <mergeCell ref="AP63:AR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Z63:AB63"/>
    <mergeCell ref="AC63:AD63"/>
    <mergeCell ref="AE63:AG63"/>
    <mergeCell ref="AH63:AJ63"/>
    <mergeCell ref="AK63:AL63"/>
    <mergeCell ref="AM63:AO63"/>
    <mergeCell ref="A63:D63"/>
    <mergeCell ref="M63:N63"/>
    <mergeCell ref="O63:Q63"/>
    <mergeCell ref="R63:T63"/>
    <mergeCell ref="U63:V63"/>
    <mergeCell ref="W63:Y63"/>
    <mergeCell ref="AH61:AJ61"/>
    <mergeCell ref="AK61:AL61"/>
    <mergeCell ref="AM61:AO61"/>
    <mergeCell ref="AP61:AR61"/>
    <mergeCell ref="A62:D62"/>
    <mergeCell ref="E62:AR62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C53:AD53"/>
    <mergeCell ref="AE53:AG53"/>
    <mergeCell ref="AH53:AJ53"/>
    <mergeCell ref="AK53:AL53"/>
    <mergeCell ref="AM53:AO53"/>
    <mergeCell ref="AP53:AR53"/>
    <mergeCell ref="AP51:AR51"/>
    <mergeCell ref="A52:D52"/>
    <mergeCell ref="E52:AR52"/>
    <mergeCell ref="A53:D53"/>
    <mergeCell ref="M53:N53"/>
    <mergeCell ref="O53:Q53"/>
    <mergeCell ref="R53:T53"/>
    <mergeCell ref="U53:V53"/>
    <mergeCell ref="W53:Y53"/>
    <mergeCell ref="Z53:AB53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L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AC42:AD42"/>
    <mergeCell ref="AE42:AG42"/>
    <mergeCell ref="AH42:AJ42"/>
    <mergeCell ref="AK42:AL42"/>
    <mergeCell ref="AM42:AO42"/>
    <mergeCell ref="AP42:AR42"/>
    <mergeCell ref="AP40:AR40"/>
    <mergeCell ref="A41:D41"/>
    <mergeCell ref="E41:AR41"/>
    <mergeCell ref="A42:D42"/>
    <mergeCell ref="M42:N42"/>
    <mergeCell ref="O42:Q42"/>
    <mergeCell ref="R42:T42"/>
    <mergeCell ref="U42:V42"/>
    <mergeCell ref="W42:Y42"/>
    <mergeCell ref="Z42:AB42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L40"/>
    <mergeCell ref="M40:N40"/>
    <mergeCell ref="O40:Q40"/>
    <mergeCell ref="R40:T40"/>
    <mergeCell ref="U40:V40"/>
    <mergeCell ref="W40:Y40"/>
    <mergeCell ref="AP38:AR38"/>
    <mergeCell ref="A39:L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C37:AD37"/>
    <mergeCell ref="AE37:AG37"/>
    <mergeCell ref="AH37:AJ37"/>
    <mergeCell ref="AK37:AL37"/>
    <mergeCell ref="AM37:AO37"/>
    <mergeCell ref="AP37:AR37"/>
    <mergeCell ref="AP35:AR35"/>
    <mergeCell ref="A36:D36"/>
    <mergeCell ref="E36:AR36"/>
    <mergeCell ref="A37:D37"/>
    <mergeCell ref="M37:N37"/>
    <mergeCell ref="O37:Q37"/>
    <mergeCell ref="R37:T37"/>
    <mergeCell ref="U37:V37"/>
    <mergeCell ref="W37:Y37"/>
    <mergeCell ref="Z37:AB37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L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M30:AO31"/>
    <mergeCell ref="AP30:AR31"/>
    <mergeCell ref="A32:D32"/>
    <mergeCell ref="E32:AR32"/>
    <mergeCell ref="A33:D33"/>
    <mergeCell ref="M33:N33"/>
    <mergeCell ref="O33:Q33"/>
    <mergeCell ref="R33:T33"/>
    <mergeCell ref="U33:V33"/>
    <mergeCell ref="W33:Y33"/>
    <mergeCell ref="W30:Y31"/>
    <mergeCell ref="Z30:AB31"/>
    <mergeCell ref="AC30:AD31"/>
    <mergeCell ref="AE30:AG31"/>
    <mergeCell ref="AH30:AJ31"/>
    <mergeCell ref="AK30:AL31"/>
    <mergeCell ref="A29:AR29"/>
    <mergeCell ref="A30:D31"/>
    <mergeCell ref="E30:F30"/>
    <mergeCell ref="G30:H30"/>
    <mergeCell ref="I30:J30"/>
    <mergeCell ref="K30:L30"/>
    <mergeCell ref="M30:N31"/>
    <mergeCell ref="O30:Q31"/>
    <mergeCell ref="R30:T31"/>
    <mergeCell ref="U30:V31"/>
    <mergeCell ref="AK27:AR27"/>
    <mergeCell ref="A28:B28"/>
    <mergeCell ref="C28:D28"/>
    <mergeCell ref="E28:L28"/>
    <mergeCell ref="M28:T28"/>
    <mergeCell ref="U28:AB28"/>
    <mergeCell ref="AC28:AJ28"/>
    <mergeCell ref="AK28:AR28"/>
    <mergeCell ref="A27:B27"/>
    <mergeCell ref="C27:D27"/>
    <mergeCell ref="E27:L27"/>
    <mergeCell ref="M27:T27"/>
    <mergeCell ref="U27:AB27"/>
    <mergeCell ref="AC27:AJ27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186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10</v>
      </c>
      <c r="C6" s="11">
        <v>1.4999999664723873E-2</v>
      </c>
      <c r="D6" s="12">
        <v>5.000000074505806E-2</v>
      </c>
      <c r="E6" s="105">
        <v>110</v>
      </c>
      <c r="F6" s="106"/>
      <c r="G6" s="214" t="s">
        <v>82</v>
      </c>
      <c r="H6" s="214"/>
      <c r="I6" s="204">
        <v>6.3000001013278961E-2</v>
      </c>
      <c r="J6" s="204"/>
      <c r="K6" s="204">
        <v>11.100000381469727</v>
      </c>
      <c r="L6" s="215"/>
      <c r="M6" s="197">
        <v>7.5</v>
      </c>
      <c r="N6" s="188"/>
      <c r="O6" s="189">
        <f>M16</f>
        <v>3.3700419393984289</v>
      </c>
      <c r="P6" s="189"/>
      <c r="Q6" s="189">
        <f>R16</f>
        <v>2.016413500231538</v>
      </c>
      <c r="R6" s="189"/>
      <c r="S6" s="190">
        <f>IF(O6=0,0,COS(ATAN(Q6/O6)))</f>
        <v>0.85812268468202246</v>
      </c>
      <c r="T6" s="191"/>
      <c r="U6" s="217">
        <v>5.5999999046325684</v>
      </c>
      <c r="V6" s="188"/>
      <c r="W6" s="189">
        <f>U16</f>
        <v>2.8365921648799506</v>
      </c>
      <c r="X6" s="189"/>
      <c r="Y6" s="189">
        <f>Z16</f>
        <v>1.3534514398807427</v>
      </c>
      <c r="Z6" s="189"/>
      <c r="AA6" s="190">
        <f>IF(W6=0,0,COS(ATAN(Y6/W6)))</f>
        <v>0.90252761593558584</v>
      </c>
      <c r="AB6" s="191"/>
      <c r="AC6" s="217">
        <v>5.8000001907348633</v>
      </c>
      <c r="AD6" s="188"/>
      <c r="AE6" s="189">
        <f>AC16</f>
        <v>3.4253622280343983</v>
      </c>
      <c r="AF6" s="189"/>
      <c r="AG6" s="189">
        <f>AH16</f>
        <v>2.1468877326515736</v>
      </c>
      <c r="AH6" s="189"/>
      <c r="AI6" s="190">
        <f>IF(AE6=0,0,COS(ATAN(AG6/AE6)))</f>
        <v>0.84732652303762823</v>
      </c>
      <c r="AJ6" s="191"/>
      <c r="AK6" s="217">
        <v>6.0999999046325684</v>
      </c>
      <c r="AL6" s="188"/>
      <c r="AM6" s="189">
        <f>AK16</f>
        <v>3.3269428466102857</v>
      </c>
      <c r="AN6" s="189"/>
      <c r="AO6" s="189">
        <f>AP16</f>
        <v>2.5345818560865654</v>
      </c>
      <c r="AP6" s="189"/>
      <c r="AQ6" s="190">
        <f>IF(AM6=0,0,COS(ATAN(AO6/AM6)))</f>
        <v>0.79545842976772374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6.3000001013278961E-2</v>
      </c>
      <c r="J7" s="193"/>
      <c r="K7" s="193">
        <f>K6</f>
        <v>11.100000381469727</v>
      </c>
      <c r="L7" s="218"/>
      <c r="M7" s="195">
        <v>343</v>
      </c>
      <c r="N7" s="47"/>
      <c r="O7" s="39">
        <f>SQRT(3)*M21*M7*S7/1000</f>
        <v>3.345934212570187</v>
      </c>
      <c r="P7" s="39"/>
      <c r="Q7" s="39">
        <f>SQRT(3)*M21*M7*SIN(ACOS(S7))/1000</f>
        <v>1.8059440179573198</v>
      </c>
      <c r="R7" s="39"/>
      <c r="S7" s="183">
        <v>0.87999999523162842</v>
      </c>
      <c r="T7" s="184"/>
      <c r="U7" s="253">
        <v>285</v>
      </c>
      <c r="V7" s="47"/>
      <c r="W7" s="39">
        <f>SQRT(3)*U21*U7*AA7/1000</f>
        <v>2.8156910392733949</v>
      </c>
      <c r="X7" s="39"/>
      <c r="Y7" s="39">
        <f>SQRT(3)*U21*U7*SIN(ACOS(AA7))/1000</f>
        <v>1.1994792182596465</v>
      </c>
      <c r="Z7" s="39"/>
      <c r="AA7" s="183">
        <v>0.92000001668930054</v>
      </c>
      <c r="AB7" s="184"/>
      <c r="AC7" s="253">
        <v>364</v>
      </c>
      <c r="AD7" s="47"/>
      <c r="AE7" s="39">
        <f>SQRT(3)*AC21*AC7*AI7/1000</f>
        <v>3.4007361824135165</v>
      </c>
      <c r="AF7" s="39"/>
      <c r="AG7" s="39">
        <f>SQRT(3)*AC21*AC7*SIN(ACOS(AI7))/1000</f>
        <v>1.9272859667210243</v>
      </c>
      <c r="AH7" s="39"/>
      <c r="AI7" s="183">
        <v>0.87000000476837158</v>
      </c>
      <c r="AJ7" s="184"/>
      <c r="AK7" s="253">
        <v>369</v>
      </c>
      <c r="AL7" s="47"/>
      <c r="AM7" s="39">
        <f>SQRT(3)*AK21*AK7*AQ7/1000</f>
        <v>3.301728851292717</v>
      </c>
      <c r="AN7" s="39"/>
      <c r="AO7" s="39">
        <f>SQRT(3)*AK21*AK7*SIN(ACOS(AQ7))/1000</f>
        <v>2.3046209762630911</v>
      </c>
      <c r="AP7" s="39"/>
      <c r="AQ7" s="183">
        <v>0.81999999284744263</v>
      </c>
      <c r="AR7" s="184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9</v>
      </c>
      <c r="N8" s="178"/>
      <c r="O8" s="178"/>
      <c r="P8" s="162" t="s">
        <v>18</v>
      </c>
      <c r="Q8" s="162"/>
      <c r="R8" s="175"/>
      <c r="S8" s="175"/>
      <c r="T8" s="179"/>
      <c r="U8" s="225">
        <v>9</v>
      </c>
      <c r="V8" s="178"/>
      <c r="W8" s="178"/>
      <c r="X8" s="162" t="s">
        <v>18</v>
      </c>
      <c r="Y8" s="162"/>
      <c r="Z8" s="175"/>
      <c r="AA8" s="175"/>
      <c r="AB8" s="179"/>
      <c r="AC8" s="225">
        <v>9</v>
      </c>
      <c r="AD8" s="178"/>
      <c r="AE8" s="178"/>
      <c r="AF8" s="162" t="s">
        <v>18</v>
      </c>
      <c r="AG8" s="162"/>
      <c r="AH8" s="175"/>
      <c r="AI8" s="175"/>
      <c r="AJ8" s="179"/>
      <c r="AK8" s="225">
        <v>9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10</v>
      </c>
      <c r="C9" s="11">
        <v>1.4999999664723873E-2</v>
      </c>
      <c r="D9" s="12">
        <v>5.000000074505806E-2</v>
      </c>
      <c r="E9" s="105">
        <v>110</v>
      </c>
      <c r="F9" s="106"/>
      <c r="G9" s="214" t="s">
        <v>82</v>
      </c>
      <c r="H9" s="214"/>
      <c r="I9" s="204">
        <v>6.4999997615814209E-2</v>
      </c>
      <c r="J9" s="204"/>
      <c r="K9" s="204">
        <v>11.300000190734863</v>
      </c>
      <c r="L9" s="215"/>
      <c r="M9" s="197">
        <v>19.299999237060547</v>
      </c>
      <c r="N9" s="188"/>
      <c r="O9" s="189">
        <f>M17</f>
        <v>1.9593888739462024</v>
      </c>
      <c r="P9" s="189"/>
      <c r="Q9" s="189">
        <f>R17</f>
        <v>0.4886727458313157</v>
      </c>
      <c r="R9" s="189"/>
      <c r="S9" s="190">
        <f>IF(O9=0,0,COS(ATAN(Q9/O9)))</f>
        <v>0.97027919107606242</v>
      </c>
      <c r="T9" s="191"/>
      <c r="U9" s="217">
        <v>16.200000762939453</v>
      </c>
      <c r="V9" s="188"/>
      <c r="W9" s="189">
        <f>U17</f>
        <v>1.3392796940932854</v>
      </c>
      <c r="X9" s="189"/>
      <c r="Y9" s="189">
        <f>Z17</f>
        <v>0.40261583010406371</v>
      </c>
      <c r="Z9" s="189"/>
      <c r="AA9" s="190">
        <f>IF(W9=0,0,COS(ATAN(Y9/W9)))</f>
        <v>0.95766240343713849</v>
      </c>
      <c r="AB9" s="191"/>
      <c r="AC9" s="217">
        <v>20.5</v>
      </c>
      <c r="AD9" s="188"/>
      <c r="AE9" s="189">
        <f>AC17</f>
        <v>1.3850593714471646</v>
      </c>
      <c r="AF9" s="189"/>
      <c r="AG9" s="189">
        <f>AH17</f>
        <v>0.34998932330517718</v>
      </c>
      <c r="AH9" s="189"/>
      <c r="AI9" s="190">
        <f>IF(AE9=0,0,COS(ATAN(AG9/AE9)))</f>
        <v>0.96952596311155848</v>
      </c>
      <c r="AJ9" s="191"/>
      <c r="AK9" s="217">
        <v>20.5</v>
      </c>
      <c r="AL9" s="188"/>
      <c r="AM9" s="189">
        <f>AK17</f>
        <v>1.5156734613189229</v>
      </c>
      <c r="AN9" s="189"/>
      <c r="AO9" s="189">
        <f>AP17</f>
        <v>0.38085915852636765</v>
      </c>
      <c r="AP9" s="189"/>
      <c r="AQ9" s="190">
        <f>IF(AM9=0,0,COS(ATAN(AO9/AM9)))</f>
        <v>0.96984959008693528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6.4999997615814209E-2</v>
      </c>
      <c r="J10" s="193"/>
      <c r="K10" s="193">
        <f>K9</f>
        <v>11.300000190734863</v>
      </c>
      <c r="L10" s="218"/>
      <c r="M10" s="195">
        <v>176</v>
      </c>
      <c r="N10" s="47"/>
      <c r="O10" s="39">
        <f>SQRT(3)*M22*M10*S10/1000</f>
        <v>1.9418368391750866</v>
      </c>
      <c r="P10" s="39"/>
      <c r="Q10" s="39">
        <f>SQRT(3)*M22*M10*SIN(ACOS(S10))/1000</f>
        <v>0.39430659393739292</v>
      </c>
      <c r="R10" s="39"/>
      <c r="S10" s="183">
        <v>0.98000001907348633</v>
      </c>
      <c r="T10" s="184"/>
      <c r="U10" s="253">
        <v>125</v>
      </c>
      <c r="V10" s="47"/>
      <c r="W10" s="39">
        <f>SQRT(3)*U22*U10*AA10/1000</f>
        <v>1.3230703897121943</v>
      </c>
      <c r="X10" s="39"/>
      <c r="Y10" s="39">
        <f>SQRT(3)*U22*U10*SIN(ACOS(AA10))/1000</f>
        <v>0.33159253085617296</v>
      </c>
      <c r="Z10" s="39"/>
      <c r="AA10" s="183">
        <v>0.97000002861022949</v>
      </c>
      <c r="AB10" s="184"/>
      <c r="AC10" s="253">
        <v>128</v>
      </c>
      <c r="AD10" s="47"/>
      <c r="AE10" s="39">
        <f>SQRT(3)*AC22*AC10*AI10/1000</f>
        <v>1.3687913238801712</v>
      </c>
      <c r="AF10" s="39"/>
      <c r="AG10" s="39">
        <f>SQRT(3)*AC22*AC10*SIN(ACOS(AI10))/1000</f>
        <v>0.27794479630921282</v>
      </c>
      <c r="AH10" s="39"/>
      <c r="AI10" s="183">
        <v>0.98000001907348633</v>
      </c>
      <c r="AJ10" s="184"/>
      <c r="AK10" s="253">
        <v>138</v>
      </c>
      <c r="AL10" s="47"/>
      <c r="AM10" s="39">
        <f>SQRT(3)*AK22*AK10*AQ10/1000</f>
        <v>1.4991523792966601</v>
      </c>
      <c r="AN10" s="39"/>
      <c r="AO10" s="39">
        <f>SQRT(3)*AK22*AK10*SIN(ACOS(AQ10))/1000</f>
        <v>0.30441572461089017</v>
      </c>
      <c r="AP10" s="39"/>
      <c r="AQ10" s="183">
        <v>0.98000001907348633</v>
      </c>
      <c r="AR10" s="184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9</v>
      </c>
      <c r="N11" s="178"/>
      <c r="O11" s="178"/>
      <c r="P11" s="162" t="s">
        <v>18</v>
      </c>
      <c r="Q11" s="162"/>
      <c r="R11" s="175"/>
      <c r="S11" s="175"/>
      <c r="T11" s="179"/>
      <c r="U11" s="225">
        <v>9</v>
      </c>
      <c r="V11" s="178"/>
      <c r="W11" s="178"/>
      <c r="X11" s="162" t="s">
        <v>18</v>
      </c>
      <c r="Y11" s="162"/>
      <c r="Z11" s="175"/>
      <c r="AA11" s="175"/>
      <c r="AB11" s="179"/>
      <c r="AC11" s="225">
        <v>9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9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85</v>
      </c>
      <c r="F12" s="107"/>
      <c r="G12" s="107"/>
      <c r="H12" s="107"/>
      <c r="I12" s="107"/>
      <c r="J12" s="107"/>
      <c r="K12" s="107"/>
      <c r="L12" s="108"/>
      <c r="M12" s="182">
        <f>SUM(M6,M9)</f>
        <v>26.799999237060547</v>
      </c>
      <c r="N12" s="167"/>
      <c r="O12" s="172">
        <f>SUM(O6,O9)</f>
        <v>5.3294308133446311</v>
      </c>
      <c r="P12" s="167"/>
      <c r="Q12" s="172">
        <f>SUM(Q6,Q9)</f>
        <v>2.5050862460628536</v>
      </c>
      <c r="R12" s="167"/>
      <c r="S12" s="167"/>
      <c r="T12" s="168"/>
      <c r="U12" s="229">
        <f>SUM(U6,U9)</f>
        <v>21.800000667572021</v>
      </c>
      <c r="V12" s="167"/>
      <c r="W12" s="172">
        <f>SUM(W6,W9)</f>
        <v>4.1758718589732364</v>
      </c>
      <c r="X12" s="167"/>
      <c r="Y12" s="172">
        <f>SUM(Y6,Y9)</f>
        <v>1.7560672699848063</v>
      </c>
      <c r="Z12" s="167"/>
      <c r="AA12" s="167"/>
      <c r="AB12" s="168"/>
      <c r="AC12" s="229">
        <f>SUM(AC6,AC9)</f>
        <v>26.300000190734863</v>
      </c>
      <c r="AD12" s="167"/>
      <c r="AE12" s="172">
        <f>SUM(AE6,AE9)</f>
        <v>4.8104215994815629</v>
      </c>
      <c r="AF12" s="167"/>
      <c r="AG12" s="172">
        <f>SUM(AG6,AG9)</f>
        <v>2.4968770559567508</v>
      </c>
      <c r="AH12" s="167"/>
      <c r="AI12" s="167"/>
      <c r="AJ12" s="168"/>
      <c r="AK12" s="229">
        <f>SUM(AK6,AK9)</f>
        <v>26.599999904632568</v>
      </c>
      <c r="AL12" s="167"/>
      <c r="AM12" s="172">
        <f>SUM(AM6,AM9)</f>
        <v>4.8426163079292088</v>
      </c>
      <c r="AN12" s="167"/>
      <c r="AO12" s="172">
        <f>SUM(AO6,AO9)</f>
        <v>2.915441014612933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519</v>
      </c>
      <c r="N13" s="164"/>
      <c r="O13" s="55">
        <f>SUM(O7,O10)</f>
        <v>5.2877710517452741</v>
      </c>
      <c r="P13" s="164"/>
      <c r="Q13" s="55">
        <f>SUM(Q7,Q10)</f>
        <v>2.2002506118947127</v>
      </c>
      <c r="R13" s="164"/>
      <c r="S13" s="164"/>
      <c r="T13" s="165"/>
      <c r="U13" s="231">
        <f>SUM(U7,U10)</f>
        <v>410</v>
      </c>
      <c r="V13" s="164"/>
      <c r="W13" s="55">
        <f>SUM(W7,W10)</f>
        <v>4.138761428985589</v>
      </c>
      <c r="X13" s="164"/>
      <c r="Y13" s="55">
        <f>SUM(Y7,Y10)</f>
        <v>1.5310717491158194</v>
      </c>
      <c r="Z13" s="164"/>
      <c r="AA13" s="164"/>
      <c r="AB13" s="165"/>
      <c r="AC13" s="231">
        <f>SUM(AC7,AC10)</f>
        <v>492</v>
      </c>
      <c r="AD13" s="164"/>
      <c r="AE13" s="55">
        <f>SUM(AE7,AE10)</f>
        <v>4.7695275062936879</v>
      </c>
      <c r="AF13" s="164"/>
      <c r="AG13" s="55">
        <f>SUM(AG7,AG10)</f>
        <v>2.205230763030237</v>
      </c>
      <c r="AH13" s="164"/>
      <c r="AI13" s="164"/>
      <c r="AJ13" s="165"/>
      <c r="AK13" s="231">
        <f>SUM(AK7,AK10)</f>
        <v>507</v>
      </c>
      <c r="AL13" s="164"/>
      <c r="AM13" s="55">
        <f>SUM(AM7,AM10)</f>
        <v>4.8008812305893773</v>
      </c>
      <c r="AN13" s="164"/>
      <c r="AO13" s="55">
        <f>SUM(AO7,AO10)</f>
        <v>2.6090367008739812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9.1077271635182054E-3</v>
      </c>
      <c r="N14" s="159"/>
      <c r="O14" s="159"/>
      <c r="P14" s="155" t="s">
        <v>26</v>
      </c>
      <c r="Q14" s="155"/>
      <c r="R14" s="156">
        <f>K6*(POWER(O7,2)+POWER(Q7,2))/(100*B6)</f>
        <v>0.16046948152915996</v>
      </c>
      <c r="S14" s="156"/>
      <c r="T14" s="157"/>
      <c r="U14" s="158">
        <f>I6*(POWER(W7,2)+POWER(Y7,2))/POWER(B6,2)</f>
        <v>5.9011259418316822E-3</v>
      </c>
      <c r="V14" s="159"/>
      <c r="W14" s="159"/>
      <c r="X14" s="155" t="s">
        <v>26</v>
      </c>
      <c r="Y14" s="155"/>
      <c r="Z14" s="156">
        <f>K6*(POWER(W7,2)+POWER(Y7,2))/(100*B6)</f>
        <v>0.10397222087603798</v>
      </c>
      <c r="AA14" s="156"/>
      <c r="AB14" s="157"/>
      <c r="AC14" s="158">
        <f>I6*(POWER(AE7,2)+POWER(AG7,2))/POWER(B6,2)</f>
        <v>9.6260459561579668E-3</v>
      </c>
      <c r="AD14" s="159"/>
      <c r="AE14" s="159"/>
      <c r="AF14" s="155" t="s">
        <v>26</v>
      </c>
      <c r="AG14" s="155"/>
      <c r="AH14" s="156">
        <f>K6*(POWER(AE7,2)+POWER(AG7,2))/(100*B6)</f>
        <v>0.16960176518549136</v>
      </c>
      <c r="AI14" s="156"/>
      <c r="AJ14" s="157"/>
      <c r="AK14" s="158">
        <f>I6*(POWER(AM7,2)+POWER(AO7,2))/POWER(B6,2)</f>
        <v>1.0213995652844848E-2</v>
      </c>
      <c r="AL14" s="159"/>
      <c r="AM14" s="159"/>
      <c r="AN14" s="155" t="s">
        <v>26</v>
      </c>
      <c r="AO14" s="155"/>
      <c r="AP14" s="156">
        <f>K6*(POWER(AM7,2)+POWER(AO7,2))/(100*B6)</f>
        <v>0.17996087907841621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2.5520351063919059E-3</v>
      </c>
      <c r="N15" s="154"/>
      <c r="O15" s="154"/>
      <c r="P15" s="146" t="s">
        <v>26</v>
      </c>
      <c r="Q15" s="146"/>
      <c r="R15" s="147">
        <f>K9*(POWER(O10,2)+POWER(Q10,2))/(100*B9)</f>
        <v>4.4366151148864739E-2</v>
      </c>
      <c r="S15" s="147"/>
      <c r="T15" s="148"/>
      <c r="U15" s="234">
        <f>I9*(POWER(W10,2)+POWER(Y10,2))/POWER(B9,2)</f>
        <v>1.2093047163672726E-3</v>
      </c>
      <c r="V15" s="154"/>
      <c r="W15" s="154"/>
      <c r="X15" s="146" t="s">
        <v>26</v>
      </c>
      <c r="Y15" s="146"/>
      <c r="Z15" s="147">
        <f>K9*(POWER(W10,2)+POWER(Y10,2))/(100*B9)</f>
        <v>2.1023298502832685E-2</v>
      </c>
      <c r="AA15" s="147"/>
      <c r="AB15" s="148"/>
      <c r="AC15" s="234">
        <f>I9*(POWER(AE10,2)+POWER(AG10,2))/POWER(B9,2)</f>
        <v>1.2680479022695293E-3</v>
      </c>
      <c r="AD15" s="154"/>
      <c r="AE15" s="154"/>
      <c r="AF15" s="146" t="s">
        <v>26</v>
      </c>
      <c r="AG15" s="146"/>
      <c r="AH15" s="147">
        <f>K9*(POWER(AE10,2)+POWER(AG10,2))/(100*B9)</f>
        <v>2.2044526250906291E-2</v>
      </c>
      <c r="AI15" s="147"/>
      <c r="AJ15" s="148"/>
      <c r="AK15" s="234">
        <f>I9*(POWER(AM10,2)+POWER(AO10,2))/POWER(B9,2)</f>
        <v>1.5210823575388163E-3</v>
      </c>
      <c r="AL15" s="154"/>
      <c r="AM15" s="154"/>
      <c r="AN15" s="146" t="s">
        <v>26</v>
      </c>
      <c r="AO15" s="146"/>
      <c r="AP15" s="147">
        <f>K9*(POWER(AM10,2)+POWER(AO10,2))/(100*B9)</f>
        <v>2.6443433170419438E-2</v>
      </c>
      <c r="AQ15" s="147"/>
      <c r="AR15" s="148"/>
    </row>
    <row r="16" spans="1:44" x14ac:dyDescent="0.2">
      <c r="A16" s="235" t="s">
        <v>87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3.3700419393984289</v>
      </c>
      <c r="N16" s="144"/>
      <c r="O16" s="144"/>
      <c r="P16" s="145" t="s">
        <v>26</v>
      </c>
      <c r="Q16" s="145"/>
      <c r="R16" s="137">
        <f>SUM(Q7:R7)+D6+R14</f>
        <v>2.016413500231538</v>
      </c>
      <c r="S16" s="137"/>
      <c r="T16" s="142"/>
      <c r="U16" s="143">
        <f>SUM(W7:X7)+C6+U14</f>
        <v>2.8365921648799506</v>
      </c>
      <c r="V16" s="144"/>
      <c r="W16" s="144"/>
      <c r="X16" s="145" t="s">
        <v>26</v>
      </c>
      <c r="Y16" s="145"/>
      <c r="Z16" s="137">
        <f>SUM(Y7:Z7)+D6+Z14</f>
        <v>1.3534514398807427</v>
      </c>
      <c r="AA16" s="137"/>
      <c r="AB16" s="142"/>
      <c r="AC16" s="143">
        <f>SUM(AE7:AF7)+C6+AC14</f>
        <v>3.4253622280343983</v>
      </c>
      <c r="AD16" s="144"/>
      <c r="AE16" s="144"/>
      <c r="AF16" s="145" t="s">
        <v>26</v>
      </c>
      <c r="AG16" s="145"/>
      <c r="AH16" s="137">
        <f>SUM(AG7:AH7)+D6+AH14</f>
        <v>2.1468877326515736</v>
      </c>
      <c r="AI16" s="137"/>
      <c r="AJ16" s="142"/>
      <c r="AK16" s="143">
        <f>SUM(AM7:AN7)+C6+AK14</f>
        <v>3.3269428466102857</v>
      </c>
      <c r="AL16" s="144"/>
      <c r="AM16" s="144"/>
      <c r="AN16" s="145" t="s">
        <v>26</v>
      </c>
      <c r="AO16" s="145"/>
      <c r="AP16" s="137">
        <f>SUM(AO7:AP7)+D6+AP14</f>
        <v>2.5345818560865654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1.9593888739462024</v>
      </c>
      <c r="N17" s="131"/>
      <c r="O17" s="131"/>
      <c r="P17" s="132" t="s">
        <v>26</v>
      </c>
      <c r="Q17" s="132"/>
      <c r="R17" s="128">
        <f>SUM(Q10:R10)+D9+R15</f>
        <v>0.4886727458313157</v>
      </c>
      <c r="S17" s="128"/>
      <c r="T17" s="129"/>
      <c r="U17" s="130">
        <f>SUM(W10:X10)+C9+U15</f>
        <v>1.3392796940932854</v>
      </c>
      <c r="V17" s="131"/>
      <c r="W17" s="131"/>
      <c r="X17" s="132" t="s">
        <v>26</v>
      </c>
      <c r="Y17" s="132"/>
      <c r="Z17" s="128">
        <f>SUM(Y10:Z10)+D9+Z15</f>
        <v>0.40261583010406371</v>
      </c>
      <c r="AA17" s="128"/>
      <c r="AB17" s="129"/>
      <c r="AC17" s="130">
        <f>SUM(AE10:AF10)+C9+AC15</f>
        <v>1.3850593714471646</v>
      </c>
      <c r="AD17" s="131"/>
      <c r="AE17" s="131"/>
      <c r="AF17" s="132" t="s">
        <v>26</v>
      </c>
      <c r="AG17" s="132"/>
      <c r="AH17" s="128">
        <f>SUM(AG10:AH10)+D9+AH15</f>
        <v>0.34998932330517718</v>
      </c>
      <c r="AI17" s="128"/>
      <c r="AJ17" s="129"/>
      <c r="AK17" s="130">
        <f>SUM(AM10:AN10)+C9+AK15</f>
        <v>1.5156734613189229</v>
      </c>
      <c r="AL17" s="131"/>
      <c r="AM17" s="131"/>
      <c r="AN17" s="132" t="s">
        <v>26</v>
      </c>
      <c r="AO17" s="132"/>
      <c r="AP17" s="128">
        <f>SUM(AO10:AP10)+D9+AP15</f>
        <v>0.38085915852636765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5.3294308133446311</v>
      </c>
      <c r="N18" s="126"/>
      <c r="O18" s="126"/>
      <c r="P18" s="127" t="s">
        <v>26</v>
      </c>
      <c r="Q18" s="127"/>
      <c r="R18" s="112">
        <f>SUM(R16,R17)</f>
        <v>2.5050862460628536</v>
      </c>
      <c r="S18" s="112"/>
      <c r="T18" s="113"/>
      <c r="U18" s="238">
        <f>SUM(U16,U17)</f>
        <v>4.1758718589732364</v>
      </c>
      <c r="V18" s="126"/>
      <c r="W18" s="126"/>
      <c r="X18" s="127" t="s">
        <v>26</v>
      </c>
      <c r="Y18" s="127"/>
      <c r="Z18" s="112">
        <f>SUM(Z16,Z17)</f>
        <v>1.7560672699848063</v>
      </c>
      <c r="AA18" s="112"/>
      <c r="AB18" s="113"/>
      <c r="AC18" s="238">
        <f>SUM(AC16,AC17)</f>
        <v>4.8104215994815629</v>
      </c>
      <c r="AD18" s="126"/>
      <c r="AE18" s="126"/>
      <c r="AF18" s="127" t="s">
        <v>26</v>
      </c>
      <c r="AG18" s="127"/>
      <c r="AH18" s="112">
        <f>SUM(AH16,AH17)</f>
        <v>2.4968770559567508</v>
      </c>
      <c r="AI18" s="112"/>
      <c r="AJ18" s="113"/>
      <c r="AK18" s="238">
        <f>SUM(AK16,AK17)</f>
        <v>4.8426163079292088</v>
      </c>
      <c r="AL18" s="126"/>
      <c r="AM18" s="126"/>
      <c r="AN18" s="127" t="s">
        <v>26</v>
      </c>
      <c r="AO18" s="127"/>
      <c r="AP18" s="112">
        <f>SUM(AP16,AP17)</f>
        <v>2.915441014612933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6</v>
      </c>
      <c r="B21" s="106"/>
      <c r="C21" s="106" t="s">
        <v>16</v>
      </c>
      <c r="D21" s="106"/>
      <c r="E21" s="107" t="s">
        <v>35</v>
      </c>
      <c r="F21" s="107"/>
      <c r="G21" s="107"/>
      <c r="H21" s="107"/>
      <c r="I21" s="107"/>
      <c r="J21" s="107"/>
      <c r="K21" s="107"/>
      <c r="L21" s="108"/>
      <c r="M21" s="241">
        <v>6.4000000953674316</v>
      </c>
      <c r="N21" s="110"/>
      <c r="O21" s="110"/>
      <c r="P21" s="110"/>
      <c r="Q21" s="110"/>
      <c r="R21" s="110"/>
      <c r="S21" s="110"/>
      <c r="T21" s="242"/>
      <c r="U21" s="241">
        <v>6.1999998092651367</v>
      </c>
      <c r="V21" s="110"/>
      <c r="W21" s="110"/>
      <c r="X21" s="110"/>
      <c r="Y21" s="110"/>
      <c r="Z21" s="110"/>
      <c r="AA21" s="110"/>
      <c r="AB21" s="242"/>
      <c r="AC21" s="241">
        <v>6.1999998092651367</v>
      </c>
      <c r="AD21" s="110"/>
      <c r="AE21" s="110"/>
      <c r="AF21" s="110"/>
      <c r="AG21" s="110"/>
      <c r="AH21" s="110"/>
      <c r="AI21" s="110"/>
      <c r="AJ21" s="242"/>
      <c r="AK21" s="241">
        <v>6.3000001907348633</v>
      </c>
      <c r="AL21" s="110"/>
      <c r="AM21" s="110"/>
      <c r="AN21" s="110"/>
      <c r="AO21" s="110"/>
      <c r="AP21" s="110"/>
      <c r="AQ21" s="110"/>
      <c r="AR21" s="242"/>
    </row>
    <row r="22" spans="1:44" ht="13.5" thickBot="1" x14ac:dyDescent="0.25">
      <c r="A22" s="91">
        <v>6</v>
      </c>
      <c r="B22" s="92"/>
      <c r="C22" s="92" t="s">
        <v>20</v>
      </c>
      <c r="D22" s="92"/>
      <c r="E22" s="93" t="s">
        <v>36</v>
      </c>
      <c r="F22" s="93"/>
      <c r="G22" s="93"/>
      <c r="H22" s="93"/>
      <c r="I22" s="93"/>
      <c r="J22" s="93"/>
      <c r="K22" s="93"/>
      <c r="L22" s="94"/>
      <c r="M22" s="82">
        <v>6.5</v>
      </c>
      <c r="N22" s="83"/>
      <c r="O22" s="83"/>
      <c r="P22" s="83"/>
      <c r="Q22" s="83"/>
      <c r="R22" s="83"/>
      <c r="S22" s="83"/>
      <c r="T22" s="84"/>
      <c r="U22" s="82">
        <v>6.3000001907348633</v>
      </c>
      <c r="V22" s="83"/>
      <c r="W22" s="83"/>
      <c r="X22" s="83"/>
      <c r="Y22" s="83"/>
      <c r="Z22" s="83"/>
      <c r="AA22" s="83"/>
      <c r="AB22" s="84"/>
      <c r="AC22" s="82">
        <v>6.3000001907348633</v>
      </c>
      <c r="AD22" s="83"/>
      <c r="AE22" s="83"/>
      <c r="AF22" s="83"/>
      <c r="AG22" s="83"/>
      <c r="AH22" s="83"/>
      <c r="AI22" s="83"/>
      <c r="AJ22" s="84"/>
      <c r="AK22" s="82">
        <v>6.4000000953674316</v>
      </c>
      <c r="AL22" s="83"/>
      <c r="AM22" s="83"/>
      <c r="AN22" s="83"/>
      <c r="AO22" s="83"/>
      <c r="AP22" s="83"/>
      <c r="AQ22" s="83"/>
      <c r="AR22" s="84"/>
    </row>
    <row r="23" spans="1:44" ht="30" customHeight="1" thickBot="1" x14ac:dyDescent="0.25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ht="15" customHeight="1" x14ac:dyDescent="0.2">
      <c r="A24" s="86" t="s">
        <v>3</v>
      </c>
      <c r="B24" s="87"/>
      <c r="C24" s="87"/>
      <c r="D24" s="87"/>
      <c r="E24" s="87" t="s">
        <v>38</v>
      </c>
      <c r="F24" s="87"/>
      <c r="G24" s="87" t="s">
        <v>39</v>
      </c>
      <c r="H24" s="87"/>
      <c r="I24" s="87" t="s">
        <v>40</v>
      </c>
      <c r="J24" s="87"/>
      <c r="K24" s="87" t="s">
        <v>41</v>
      </c>
      <c r="L24" s="90"/>
      <c r="M24" s="227" t="s">
        <v>11</v>
      </c>
      <c r="N24" s="73"/>
      <c r="O24" s="76" t="s">
        <v>12</v>
      </c>
      <c r="P24" s="77"/>
      <c r="Q24" s="73"/>
      <c r="R24" s="76" t="s">
        <v>13</v>
      </c>
      <c r="S24" s="77"/>
      <c r="T24" s="245"/>
      <c r="U24" s="227" t="s">
        <v>11</v>
      </c>
      <c r="V24" s="73"/>
      <c r="W24" s="76" t="s">
        <v>12</v>
      </c>
      <c r="X24" s="77"/>
      <c r="Y24" s="73"/>
      <c r="Z24" s="76" t="s">
        <v>13</v>
      </c>
      <c r="AA24" s="77"/>
      <c r="AB24" s="245"/>
      <c r="AC24" s="227" t="s">
        <v>11</v>
      </c>
      <c r="AD24" s="73"/>
      <c r="AE24" s="76" t="s">
        <v>12</v>
      </c>
      <c r="AF24" s="77"/>
      <c r="AG24" s="73"/>
      <c r="AH24" s="76" t="s">
        <v>13</v>
      </c>
      <c r="AI24" s="77"/>
      <c r="AJ24" s="245"/>
      <c r="AK24" s="227" t="s">
        <v>11</v>
      </c>
      <c r="AL24" s="73"/>
      <c r="AM24" s="76" t="s">
        <v>12</v>
      </c>
      <c r="AN24" s="77"/>
      <c r="AO24" s="73"/>
      <c r="AP24" s="76" t="s">
        <v>13</v>
      </c>
      <c r="AQ24" s="77"/>
      <c r="AR24" s="245"/>
    </row>
    <row r="25" spans="1:44" ht="15.75" customHeight="1" thickBot="1" x14ac:dyDescent="0.25">
      <c r="A25" s="88"/>
      <c r="B25" s="89"/>
      <c r="C25" s="89"/>
      <c r="D25" s="89"/>
      <c r="E25" s="15" t="s">
        <v>42</v>
      </c>
      <c r="F25" s="15" t="s">
        <v>43</v>
      </c>
      <c r="G25" s="15" t="s">
        <v>42</v>
      </c>
      <c r="H25" s="15" t="s">
        <v>43</v>
      </c>
      <c r="I25" s="15" t="s">
        <v>42</v>
      </c>
      <c r="J25" s="15" t="s">
        <v>43</v>
      </c>
      <c r="K25" s="15" t="s">
        <v>42</v>
      </c>
      <c r="L25" s="16" t="s">
        <v>43</v>
      </c>
      <c r="M25" s="74"/>
      <c r="N25" s="75"/>
      <c r="O25" s="78"/>
      <c r="P25" s="79"/>
      <c r="Q25" s="75"/>
      <c r="R25" s="78"/>
      <c r="S25" s="79"/>
      <c r="T25" s="81"/>
      <c r="U25" s="74"/>
      <c r="V25" s="75"/>
      <c r="W25" s="78"/>
      <c r="X25" s="79"/>
      <c r="Y25" s="75"/>
      <c r="Z25" s="78"/>
      <c r="AA25" s="79"/>
      <c r="AB25" s="81"/>
      <c r="AC25" s="74"/>
      <c r="AD25" s="75"/>
      <c r="AE25" s="78"/>
      <c r="AF25" s="79"/>
      <c r="AG25" s="75"/>
      <c r="AH25" s="78"/>
      <c r="AI25" s="79"/>
      <c r="AJ25" s="81"/>
      <c r="AK25" s="74"/>
      <c r="AL25" s="75"/>
      <c r="AM25" s="78"/>
      <c r="AN25" s="79"/>
      <c r="AO25" s="75"/>
      <c r="AP25" s="78"/>
      <c r="AQ25" s="79"/>
      <c r="AR25" s="81"/>
    </row>
    <row r="26" spans="1:44" x14ac:dyDescent="0.2">
      <c r="A26" s="246" t="s">
        <v>53</v>
      </c>
      <c r="B26" s="58"/>
      <c r="C26" s="58"/>
      <c r="D26" s="58"/>
      <c r="E26" s="21"/>
      <c r="F26" s="21"/>
      <c r="G26" s="21"/>
      <c r="H26" s="21"/>
      <c r="I26" s="21"/>
      <c r="J26" s="21"/>
      <c r="K26" s="21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</row>
    <row r="27" spans="1:44" x14ac:dyDescent="0.2">
      <c r="A27" s="48" t="s">
        <v>54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47"/>
      <c r="M27" s="248">
        <f>M7</f>
        <v>343</v>
      </c>
      <c r="N27" s="54"/>
      <c r="O27" s="50">
        <f>O7</f>
        <v>3.345934212570187</v>
      </c>
      <c r="P27" s="50"/>
      <c r="Q27" s="50"/>
      <c r="R27" s="50">
        <f>Q7</f>
        <v>1.8059440179573198</v>
      </c>
      <c r="S27" s="50"/>
      <c r="T27" s="52"/>
      <c r="U27" s="248">
        <f>U7</f>
        <v>285</v>
      </c>
      <c r="V27" s="54"/>
      <c r="W27" s="50">
        <f>W7</f>
        <v>2.8156910392733949</v>
      </c>
      <c r="X27" s="50"/>
      <c r="Y27" s="50"/>
      <c r="Z27" s="50">
        <f>Y7</f>
        <v>1.1994792182596465</v>
      </c>
      <c r="AA27" s="50"/>
      <c r="AB27" s="52"/>
      <c r="AC27" s="248">
        <f>AC7</f>
        <v>364</v>
      </c>
      <c r="AD27" s="54"/>
      <c r="AE27" s="50">
        <f>AE7</f>
        <v>3.4007361824135165</v>
      </c>
      <c r="AF27" s="50"/>
      <c r="AG27" s="50"/>
      <c r="AH27" s="50">
        <f>AG7</f>
        <v>1.9272859667210243</v>
      </c>
      <c r="AI27" s="50"/>
      <c r="AJ27" s="52"/>
      <c r="AK27" s="248">
        <f>AK7</f>
        <v>369</v>
      </c>
      <c r="AL27" s="54"/>
      <c r="AM27" s="50">
        <f>AM7</f>
        <v>3.301728851292717</v>
      </c>
      <c r="AN27" s="50"/>
      <c r="AO27" s="50"/>
      <c r="AP27" s="50">
        <f>AO7</f>
        <v>2.3046209762630911</v>
      </c>
      <c r="AQ27" s="50"/>
      <c r="AR27" s="52"/>
    </row>
    <row r="28" spans="1:44" x14ac:dyDescent="0.2">
      <c r="A28" s="48" t="s">
        <v>187</v>
      </c>
      <c r="B28" s="49"/>
      <c r="C28" s="49"/>
      <c r="D28" s="49"/>
      <c r="E28" s="17">
        <v>48.5</v>
      </c>
      <c r="F28" s="17">
        <v>0.5</v>
      </c>
      <c r="G28" s="17">
        <v>48.9</v>
      </c>
      <c r="H28" s="17">
        <v>20</v>
      </c>
      <c r="I28" s="17"/>
      <c r="J28" s="17"/>
      <c r="K28" s="17"/>
      <c r="L28" s="247"/>
      <c r="M28" s="253">
        <v>10</v>
      </c>
      <c r="N28" s="47"/>
      <c r="O28" s="39">
        <f>-SQRT(3)*M21*M28*S7/1000</f>
        <v>-9.7549102407294086E-2</v>
      </c>
      <c r="P28" s="39"/>
      <c r="Q28" s="39"/>
      <c r="R28" s="39">
        <f>-SQRT(3)*M21*M28*SIN(ACOS(S7))/1000</f>
        <v>-5.2651429094965591E-2</v>
      </c>
      <c r="S28" s="39"/>
      <c r="T28" s="40"/>
      <c r="U28" s="253">
        <v>10</v>
      </c>
      <c r="V28" s="47"/>
      <c r="W28" s="39">
        <f>-SQRT(3)*U21*U28*AA7/1000</f>
        <v>-9.8796176816610362E-2</v>
      </c>
      <c r="X28" s="39"/>
      <c r="Y28" s="39"/>
      <c r="Z28" s="39">
        <f>-SQRT(3)*U21*U28*SIN(ACOS(AA7))/1000</f>
        <v>-4.2086990114373571E-2</v>
      </c>
      <c r="AA28" s="39"/>
      <c r="AB28" s="40"/>
      <c r="AC28" s="253">
        <v>10</v>
      </c>
      <c r="AD28" s="47"/>
      <c r="AE28" s="39">
        <f>-SQRT(3)*AC21*AC28*AI7/1000</f>
        <v>-9.3426818198173528E-2</v>
      </c>
      <c r="AF28" s="39"/>
      <c r="AG28" s="39"/>
      <c r="AH28" s="39">
        <f>-SQRT(3)*AC21*AC28*SIN(ACOS(AI7))/1000</f>
        <v>-5.2947416668160011E-2</v>
      </c>
      <c r="AI28" s="39"/>
      <c r="AJ28" s="40"/>
      <c r="AK28" s="253">
        <v>10</v>
      </c>
      <c r="AL28" s="47"/>
      <c r="AM28" s="39">
        <f>-SQRT(3)*AK21*AK28*AQ7/1000</f>
        <v>-8.9477746647499107E-2</v>
      </c>
      <c r="AN28" s="39"/>
      <c r="AO28" s="39"/>
      <c r="AP28" s="39">
        <f>-SQRT(3)*AK21*AK28*SIN(ACOS(AQ7))/1000</f>
        <v>-6.2455853015259917E-2</v>
      </c>
      <c r="AQ28" s="39"/>
      <c r="AR28" s="40"/>
    </row>
    <row r="29" spans="1:44" x14ac:dyDescent="0.2">
      <c r="A29" s="48" t="s">
        <v>188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53">
        <v>11</v>
      </c>
      <c r="N29" s="47"/>
      <c r="O29" s="39">
        <f>-SQRT(3)*M21*M29*S7/1000</f>
        <v>-0.10730401264802349</v>
      </c>
      <c r="P29" s="39"/>
      <c r="Q29" s="39"/>
      <c r="R29" s="39">
        <f>-SQRT(3)*M21*M29*SIN(ACOS(S7))/1000</f>
        <v>-5.7916572004462145E-2</v>
      </c>
      <c r="S29" s="39"/>
      <c r="T29" s="40"/>
      <c r="U29" s="253">
        <v>9</v>
      </c>
      <c r="V29" s="47"/>
      <c r="W29" s="39">
        <f>-SQRT(3)*U21*U29*AA7/1000</f>
        <v>-8.8916559134949322E-2</v>
      </c>
      <c r="X29" s="39"/>
      <c r="Y29" s="39"/>
      <c r="Z29" s="39">
        <f>-SQRT(3)*U21*U29*SIN(ACOS(AA7))/1000</f>
        <v>-3.7878291102936217E-2</v>
      </c>
      <c r="AA29" s="39"/>
      <c r="AB29" s="40"/>
      <c r="AC29" s="253">
        <v>10</v>
      </c>
      <c r="AD29" s="47"/>
      <c r="AE29" s="39">
        <f>-SQRT(3)*AC21*AC29*AI7/1000</f>
        <v>-9.3426818198173528E-2</v>
      </c>
      <c r="AF29" s="39"/>
      <c r="AG29" s="39"/>
      <c r="AH29" s="39">
        <f>-SQRT(3)*AC21*AC29*SIN(ACOS(AI7))/1000</f>
        <v>-5.2947416668160011E-2</v>
      </c>
      <c r="AI29" s="39"/>
      <c r="AJ29" s="40"/>
      <c r="AK29" s="253">
        <v>10</v>
      </c>
      <c r="AL29" s="47"/>
      <c r="AM29" s="39">
        <f>-SQRT(3)*AK21*AK29*AQ7/1000</f>
        <v>-8.9477746647499107E-2</v>
      </c>
      <c r="AN29" s="39"/>
      <c r="AO29" s="39"/>
      <c r="AP29" s="39">
        <f>-SQRT(3)*AK21*AK29*SIN(ACOS(AQ7))/1000</f>
        <v>-6.2455853015259917E-2</v>
      </c>
      <c r="AQ29" s="39"/>
      <c r="AR29" s="40"/>
    </row>
    <row r="30" spans="1:44" x14ac:dyDescent="0.2">
      <c r="A30" s="48" t="s">
        <v>189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53">
        <v>60</v>
      </c>
      <c r="N30" s="47"/>
      <c r="O30" s="39">
        <f>-SQRT(3)*M21*M30*S7/1000</f>
        <v>-0.58529461444376452</v>
      </c>
      <c r="P30" s="39"/>
      <c r="Q30" s="39"/>
      <c r="R30" s="39">
        <f>-SQRT(3)*M21*M30*SIN(ACOS(S7))/1000</f>
        <v>-0.31590857456979354</v>
      </c>
      <c r="S30" s="39"/>
      <c r="T30" s="40"/>
      <c r="U30" s="253">
        <v>65</v>
      </c>
      <c r="V30" s="47"/>
      <c r="W30" s="39">
        <f>-SQRT(3)*U21*U30*AA7/1000</f>
        <v>-0.64217514930796737</v>
      </c>
      <c r="X30" s="39"/>
      <c r="Y30" s="39"/>
      <c r="Z30" s="39">
        <f>-SQRT(3)*U21*U30*SIN(ACOS(AA7))/1000</f>
        <v>-0.27356543574342818</v>
      </c>
      <c r="AA30" s="39"/>
      <c r="AB30" s="40"/>
      <c r="AC30" s="253">
        <v>65</v>
      </c>
      <c r="AD30" s="47"/>
      <c r="AE30" s="39">
        <f>-SQRT(3)*AC21*AC30*AI7/1000</f>
        <v>-0.60727431828812795</v>
      </c>
      <c r="AF30" s="39"/>
      <c r="AG30" s="39"/>
      <c r="AH30" s="39">
        <f>-SQRT(3)*AC21*AC30*SIN(ACOS(AI7))/1000</f>
        <v>-0.34415820834304001</v>
      </c>
      <c r="AI30" s="39"/>
      <c r="AJ30" s="40"/>
      <c r="AK30" s="253">
        <v>70</v>
      </c>
      <c r="AL30" s="47"/>
      <c r="AM30" s="39">
        <f>-SQRT(3)*AK21*AK30*AQ7/1000</f>
        <v>-0.62634422653249378</v>
      </c>
      <c r="AN30" s="39"/>
      <c r="AO30" s="39"/>
      <c r="AP30" s="39">
        <f>-SQRT(3)*AK21*AK30*SIN(ACOS(AQ7))/1000</f>
        <v>-0.43719097110681948</v>
      </c>
      <c r="AQ30" s="39"/>
      <c r="AR30" s="40"/>
    </row>
    <row r="31" spans="1:44" x14ac:dyDescent="0.2">
      <c r="A31" s="48" t="s">
        <v>190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53">
        <v>0</v>
      </c>
      <c r="N31" s="47"/>
      <c r="O31" s="39">
        <f>-SQRT(3)*M21*M31*S7/1000</f>
        <v>0</v>
      </c>
      <c r="P31" s="39"/>
      <c r="Q31" s="39"/>
      <c r="R31" s="39">
        <f>-SQRT(3)*M21*M31*SIN(ACOS(S7))/1000</f>
        <v>0</v>
      </c>
      <c r="S31" s="39"/>
      <c r="T31" s="40"/>
      <c r="U31" s="253">
        <v>0</v>
      </c>
      <c r="V31" s="47"/>
      <c r="W31" s="39">
        <f>-SQRT(3)*U21*U31*AA7/1000</f>
        <v>0</v>
      </c>
      <c r="X31" s="39"/>
      <c r="Y31" s="39"/>
      <c r="Z31" s="39">
        <f>-SQRT(3)*U21*U31*SIN(ACOS(AA7))/1000</f>
        <v>0</v>
      </c>
      <c r="AA31" s="39"/>
      <c r="AB31" s="40"/>
      <c r="AC31" s="253">
        <v>0</v>
      </c>
      <c r="AD31" s="47"/>
      <c r="AE31" s="39">
        <f>-SQRT(3)*AC21*AC31*AI7/1000</f>
        <v>0</v>
      </c>
      <c r="AF31" s="39"/>
      <c r="AG31" s="39"/>
      <c r="AH31" s="39">
        <f>-SQRT(3)*AC21*AC31*SIN(ACOS(AI7))/1000</f>
        <v>0</v>
      </c>
      <c r="AI31" s="39"/>
      <c r="AJ31" s="40"/>
      <c r="AK31" s="253">
        <v>0</v>
      </c>
      <c r="AL31" s="47"/>
      <c r="AM31" s="39">
        <f>-SQRT(3)*AK21*AK31*AQ7/1000</f>
        <v>0</v>
      </c>
      <c r="AN31" s="39"/>
      <c r="AO31" s="39"/>
      <c r="AP31" s="39">
        <f>-SQRT(3)*AK21*AK31*SIN(ACOS(AQ7))/1000</f>
        <v>0</v>
      </c>
      <c r="AQ31" s="39"/>
      <c r="AR31" s="40"/>
    </row>
    <row r="32" spans="1:44" x14ac:dyDescent="0.2">
      <c r="A32" s="48" t="s">
        <v>191</v>
      </c>
      <c r="B32" s="49"/>
      <c r="C32" s="49"/>
      <c r="D32" s="49"/>
      <c r="E32" s="17"/>
      <c r="F32" s="17"/>
      <c r="G32" s="17"/>
      <c r="H32" s="17"/>
      <c r="I32" s="17"/>
      <c r="J32" s="17"/>
      <c r="K32" s="17"/>
      <c r="L32" s="247"/>
      <c r="M32" s="253">
        <v>44</v>
      </c>
      <c r="N32" s="47"/>
      <c r="O32" s="39">
        <f>-SQRT(3)*M21*M32*S7/1000</f>
        <v>-0.42921605059209395</v>
      </c>
      <c r="P32" s="39"/>
      <c r="Q32" s="39"/>
      <c r="R32" s="39">
        <f>-SQRT(3)*M21*M32*SIN(ACOS(S7))/1000</f>
        <v>-0.23166628801784858</v>
      </c>
      <c r="S32" s="39"/>
      <c r="T32" s="40"/>
      <c r="U32" s="253">
        <v>3</v>
      </c>
      <c r="V32" s="47"/>
      <c r="W32" s="39">
        <f>-SQRT(3)*U21*U32*AA7/1000</f>
        <v>-2.9638853044983107E-2</v>
      </c>
      <c r="X32" s="39"/>
      <c r="Y32" s="39"/>
      <c r="Z32" s="39">
        <f>-SQRT(3)*U21*U32*SIN(ACOS(AA7))/1000</f>
        <v>-1.2626097034312072E-2</v>
      </c>
      <c r="AA32" s="39"/>
      <c r="AB32" s="40"/>
      <c r="AC32" s="253">
        <v>45</v>
      </c>
      <c r="AD32" s="47"/>
      <c r="AE32" s="39">
        <f>-SQRT(3)*AC21*AC32*AI7/1000</f>
        <v>-0.42042068189178089</v>
      </c>
      <c r="AF32" s="39"/>
      <c r="AG32" s="39"/>
      <c r="AH32" s="39">
        <f>-SQRT(3)*AC21*AC32*SIN(ACOS(AI7))/1000</f>
        <v>-0.23826337500672001</v>
      </c>
      <c r="AI32" s="39"/>
      <c r="AJ32" s="40"/>
      <c r="AK32" s="253">
        <v>45</v>
      </c>
      <c r="AL32" s="47"/>
      <c r="AM32" s="39">
        <f>-SQRT(3)*AK21*AK32*AQ7/1000</f>
        <v>-0.40264985991374597</v>
      </c>
      <c r="AN32" s="39"/>
      <c r="AO32" s="39"/>
      <c r="AP32" s="39">
        <f>-SQRT(3)*AK21*AK32*SIN(ACOS(AQ7))/1000</f>
        <v>-0.2810513385686696</v>
      </c>
      <c r="AQ32" s="39"/>
      <c r="AR32" s="40"/>
    </row>
    <row r="33" spans="1:44" x14ac:dyDescent="0.2">
      <c r="A33" s="48" t="s">
        <v>192</v>
      </c>
      <c r="B33" s="49"/>
      <c r="C33" s="49"/>
      <c r="D33" s="49"/>
      <c r="E33" s="17"/>
      <c r="F33" s="17"/>
      <c r="G33" s="17"/>
      <c r="H33" s="17"/>
      <c r="I33" s="17"/>
      <c r="J33" s="17"/>
      <c r="K33" s="17"/>
      <c r="L33" s="247"/>
      <c r="M33" s="253">
        <v>10</v>
      </c>
      <c r="N33" s="47"/>
      <c r="O33" s="39">
        <f>-SQRT(3)*M21*M33*S7/1000</f>
        <v>-9.7549102407294086E-2</v>
      </c>
      <c r="P33" s="39"/>
      <c r="Q33" s="39"/>
      <c r="R33" s="39">
        <f>-SQRT(3)*M21*M33*SIN(ACOS(S7))/1000</f>
        <v>-5.2651429094965591E-2</v>
      </c>
      <c r="S33" s="39"/>
      <c r="T33" s="40"/>
      <c r="U33" s="253">
        <v>10</v>
      </c>
      <c r="V33" s="47"/>
      <c r="W33" s="39">
        <f>-SQRT(3)*U21*U33*AA7/1000</f>
        <v>-9.8796176816610362E-2</v>
      </c>
      <c r="X33" s="39"/>
      <c r="Y33" s="39"/>
      <c r="Z33" s="39">
        <f>-SQRT(3)*U21*U33*SIN(ACOS(AA7))/1000</f>
        <v>-4.2086990114373571E-2</v>
      </c>
      <c r="AA33" s="39"/>
      <c r="AB33" s="40"/>
      <c r="AC33" s="253">
        <v>10</v>
      </c>
      <c r="AD33" s="47"/>
      <c r="AE33" s="39">
        <f>-SQRT(3)*AC21*AC33*AI7/1000</f>
        <v>-9.3426818198173528E-2</v>
      </c>
      <c r="AF33" s="39"/>
      <c r="AG33" s="39"/>
      <c r="AH33" s="39">
        <f>-SQRT(3)*AC21*AC33*SIN(ACOS(AI7))/1000</f>
        <v>-5.2947416668160011E-2</v>
      </c>
      <c r="AI33" s="39"/>
      <c r="AJ33" s="40"/>
      <c r="AK33" s="253">
        <v>10</v>
      </c>
      <c r="AL33" s="47"/>
      <c r="AM33" s="39">
        <f>-SQRT(3)*AK21*AK33*AQ7/1000</f>
        <v>-8.9477746647499107E-2</v>
      </c>
      <c r="AN33" s="39"/>
      <c r="AO33" s="39"/>
      <c r="AP33" s="39">
        <f>-SQRT(3)*AK21*AK33*SIN(ACOS(AQ7))/1000</f>
        <v>-6.2455853015259917E-2</v>
      </c>
      <c r="AQ33" s="39"/>
      <c r="AR33" s="40"/>
    </row>
    <row r="34" spans="1:44" x14ac:dyDescent="0.2">
      <c r="A34" s="48" t="s">
        <v>193</v>
      </c>
      <c r="B34" s="49"/>
      <c r="C34" s="49"/>
      <c r="D34" s="49"/>
      <c r="E34" s="17">
        <v>48.5</v>
      </c>
      <c r="F34" s="17">
        <v>0.5</v>
      </c>
      <c r="G34" s="17">
        <v>48.9</v>
      </c>
      <c r="H34" s="17">
        <v>20</v>
      </c>
      <c r="I34" s="17"/>
      <c r="J34" s="17"/>
      <c r="K34" s="17"/>
      <c r="L34" s="247"/>
      <c r="M34" s="253">
        <v>66</v>
      </c>
      <c r="N34" s="47"/>
      <c r="O34" s="39">
        <f>-SQRT(3)*M21*M34*S7/1000</f>
        <v>-0.64382407588814095</v>
      </c>
      <c r="P34" s="39"/>
      <c r="Q34" s="39"/>
      <c r="R34" s="39">
        <f>-SQRT(3)*M21*M34*SIN(ACOS(S7))/1000</f>
        <v>-0.34749943202677286</v>
      </c>
      <c r="S34" s="39"/>
      <c r="T34" s="40"/>
      <c r="U34" s="253">
        <v>62</v>
      </c>
      <c r="V34" s="47"/>
      <c r="W34" s="39">
        <f>-SQRT(3)*U21*U34*AA7/1000</f>
        <v>-0.61253629626298423</v>
      </c>
      <c r="X34" s="39"/>
      <c r="Y34" s="39"/>
      <c r="Z34" s="39">
        <f>-SQRT(3)*U21*U34*SIN(ACOS(AA7))/1000</f>
        <v>-0.26093933870911618</v>
      </c>
      <c r="AA34" s="39"/>
      <c r="AB34" s="40"/>
      <c r="AC34" s="253">
        <v>68</v>
      </c>
      <c r="AD34" s="47"/>
      <c r="AE34" s="39">
        <f>-SQRT(3)*AC21*AC34*AI7/1000</f>
        <v>-0.63530236374757998</v>
      </c>
      <c r="AF34" s="39"/>
      <c r="AG34" s="39"/>
      <c r="AH34" s="39">
        <f>-SQRT(3)*AC21*AC34*SIN(ACOS(AI7))/1000</f>
        <v>-0.36004243334348807</v>
      </c>
      <c r="AI34" s="39"/>
      <c r="AJ34" s="40"/>
      <c r="AK34" s="253">
        <v>72</v>
      </c>
      <c r="AL34" s="47"/>
      <c r="AM34" s="39">
        <f>-SQRT(3)*AK21*AK34*AQ7/1000</f>
        <v>-0.64423977586199366</v>
      </c>
      <c r="AN34" s="39"/>
      <c r="AO34" s="39"/>
      <c r="AP34" s="39">
        <f>-SQRT(3)*AK21*AK34*SIN(ACOS(AQ7))/1000</f>
        <v>-0.44968214170987147</v>
      </c>
      <c r="AQ34" s="39"/>
      <c r="AR34" s="40"/>
    </row>
    <row r="35" spans="1:44" x14ac:dyDescent="0.2">
      <c r="A35" s="48" t="s">
        <v>194</v>
      </c>
      <c r="B35" s="49"/>
      <c r="C35" s="49"/>
      <c r="D35" s="49"/>
      <c r="E35" s="17">
        <v>48.5</v>
      </c>
      <c r="F35" s="17">
        <v>0.5</v>
      </c>
      <c r="G35" s="17">
        <v>48.9</v>
      </c>
      <c r="H35" s="17">
        <v>20</v>
      </c>
      <c r="I35" s="17"/>
      <c r="J35" s="17"/>
      <c r="K35" s="17"/>
      <c r="L35" s="247"/>
      <c r="M35" s="253">
        <v>80</v>
      </c>
      <c r="N35" s="47"/>
      <c r="O35" s="39">
        <f>-SQRT(3)*M21*M35*S7/1000</f>
        <v>-0.78039281925835269</v>
      </c>
      <c r="P35" s="39"/>
      <c r="Q35" s="39"/>
      <c r="R35" s="39">
        <f>-SQRT(3)*M21*M35*SIN(ACOS(S7))/1000</f>
        <v>-0.42121143275972472</v>
      </c>
      <c r="S35" s="39"/>
      <c r="T35" s="40"/>
      <c r="U35" s="253">
        <v>0</v>
      </c>
      <c r="V35" s="47"/>
      <c r="W35" s="39">
        <f>-SQRT(3)*U21*U35*AA7/1000</f>
        <v>0</v>
      </c>
      <c r="X35" s="39"/>
      <c r="Y35" s="39"/>
      <c r="Z35" s="39">
        <f>-SQRT(3)*U21*U35*SIN(ACOS(AA7))/1000</f>
        <v>0</v>
      </c>
      <c r="AA35" s="39"/>
      <c r="AB35" s="40"/>
      <c r="AC35" s="253">
        <v>70</v>
      </c>
      <c r="AD35" s="47"/>
      <c r="AE35" s="39">
        <f>-SQRT(3)*AC21*AC35*AI7/1000</f>
        <v>-0.65398772738721467</v>
      </c>
      <c r="AF35" s="39"/>
      <c r="AG35" s="39"/>
      <c r="AH35" s="39">
        <f>-SQRT(3)*AC21*AC35*SIN(ACOS(AI7))/1000</f>
        <v>-0.37063191667712003</v>
      </c>
      <c r="AI35" s="39"/>
      <c r="AJ35" s="40"/>
      <c r="AK35" s="253">
        <v>70</v>
      </c>
      <c r="AL35" s="47"/>
      <c r="AM35" s="39">
        <f>-SQRT(3)*AK21*AK35*AQ7/1000</f>
        <v>-0.62634422653249378</v>
      </c>
      <c r="AN35" s="39"/>
      <c r="AO35" s="39"/>
      <c r="AP35" s="39">
        <f>-SQRT(3)*AK21*AK35*SIN(ACOS(AQ7))/1000</f>
        <v>-0.43719097110681948</v>
      </c>
      <c r="AQ35" s="39"/>
      <c r="AR35" s="40"/>
    </row>
    <row r="36" spans="1:44" x14ac:dyDescent="0.2">
      <c r="A36" s="48" t="s">
        <v>195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53">
        <v>70</v>
      </c>
      <c r="N36" s="47"/>
      <c r="O36" s="39">
        <f>-SQRT(3)*M21*M36*S7/1000</f>
        <v>-0.68284371685105849</v>
      </c>
      <c r="P36" s="39"/>
      <c r="Q36" s="39"/>
      <c r="R36" s="39">
        <f>-SQRT(3)*M21*M36*SIN(ACOS(S7))/1000</f>
        <v>-0.36856000366475911</v>
      </c>
      <c r="S36" s="39"/>
      <c r="T36" s="40"/>
      <c r="U36" s="253">
        <v>75</v>
      </c>
      <c r="V36" s="47"/>
      <c r="W36" s="39">
        <f>-SQRT(3)*U21*U36*AA7/1000</f>
        <v>-0.74097132612457772</v>
      </c>
      <c r="X36" s="39"/>
      <c r="Y36" s="39"/>
      <c r="Z36" s="39">
        <f>-SQRT(3)*U21*U36*SIN(ACOS(AA7))/1000</f>
        <v>-0.31565242585780173</v>
      </c>
      <c r="AA36" s="39"/>
      <c r="AB36" s="40"/>
      <c r="AC36" s="253">
        <v>0</v>
      </c>
      <c r="AD36" s="47"/>
      <c r="AE36" s="39">
        <f>-SQRT(3)*AC21*AC36*AI7/1000</f>
        <v>0</v>
      </c>
      <c r="AF36" s="39"/>
      <c r="AG36" s="39"/>
      <c r="AH36" s="39">
        <f>-SQRT(3)*AC21*AC36*SIN(ACOS(AI7))/1000</f>
        <v>0</v>
      </c>
      <c r="AI36" s="39"/>
      <c r="AJ36" s="40"/>
      <c r="AK36" s="253">
        <v>80</v>
      </c>
      <c r="AL36" s="47"/>
      <c r="AM36" s="39">
        <f>-SQRT(3)*AK21*AK36*AQ7/1000</f>
        <v>-0.71582197317999285</v>
      </c>
      <c r="AN36" s="39"/>
      <c r="AO36" s="39"/>
      <c r="AP36" s="39">
        <f>-SQRT(3)*AK21*AK36*SIN(ACOS(AQ7))/1000</f>
        <v>-0.49964682412207934</v>
      </c>
      <c r="AQ36" s="39"/>
      <c r="AR36" s="40"/>
    </row>
    <row r="37" spans="1:44" x14ac:dyDescent="0.2">
      <c r="A37" s="48" t="s">
        <v>196</v>
      </c>
      <c r="B37" s="49"/>
      <c r="C37" s="49"/>
      <c r="D37" s="49"/>
      <c r="E37" s="17">
        <v>48.5</v>
      </c>
      <c r="F37" s="17">
        <v>0.5</v>
      </c>
      <c r="G37" s="17">
        <v>48.9</v>
      </c>
      <c r="H37" s="17">
        <v>20</v>
      </c>
      <c r="I37" s="17"/>
      <c r="J37" s="17"/>
      <c r="K37" s="17"/>
      <c r="L37" s="247"/>
      <c r="M37" s="253">
        <v>0</v>
      </c>
      <c r="N37" s="47"/>
      <c r="O37" s="39">
        <f>-SQRT(3)*M21*M37*S7/1000</f>
        <v>0</v>
      </c>
      <c r="P37" s="39"/>
      <c r="Q37" s="39"/>
      <c r="R37" s="39">
        <f>-SQRT(3)*M21*M37*SIN(ACOS(S7))/1000</f>
        <v>0</v>
      </c>
      <c r="S37" s="39"/>
      <c r="T37" s="40"/>
      <c r="U37" s="253">
        <v>0</v>
      </c>
      <c r="V37" s="47"/>
      <c r="W37" s="39">
        <f>-SQRT(3)*U21*U37*AA7/1000</f>
        <v>0</v>
      </c>
      <c r="X37" s="39"/>
      <c r="Y37" s="39"/>
      <c r="Z37" s="39">
        <f>-SQRT(3)*U21*U37*SIN(ACOS(AA7))/1000</f>
        <v>0</v>
      </c>
      <c r="AA37" s="39"/>
      <c r="AB37" s="40"/>
      <c r="AC37" s="253">
        <v>0</v>
      </c>
      <c r="AD37" s="47"/>
      <c r="AE37" s="39">
        <f>-SQRT(3)*AC21*AC37*AI7/1000</f>
        <v>0</v>
      </c>
      <c r="AF37" s="39"/>
      <c r="AG37" s="39"/>
      <c r="AH37" s="39">
        <f>-SQRT(3)*AC21*AC37*SIN(ACOS(AI7))/1000</f>
        <v>0</v>
      </c>
      <c r="AI37" s="39"/>
      <c r="AJ37" s="40"/>
      <c r="AK37" s="253">
        <v>0</v>
      </c>
      <c r="AL37" s="47"/>
      <c r="AM37" s="39">
        <f>-SQRT(3)*AK21*AK37*AQ7/1000</f>
        <v>0</v>
      </c>
      <c r="AN37" s="39"/>
      <c r="AO37" s="39"/>
      <c r="AP37" s="39">
        <f>-SQRT(3)*AK21*AK37*SIN(ACOS(AQ7))/1000</f>
        <v>0</v>
      </c>
      <c r="AQ37" s="39"/>
      <c r="AR37" s="40"/>
    </row>
    <row r="38" spans="1:44" x14ac:dyDescent="0.2">
      <c r="A38" s="48" t="s">
        <v>197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53">
        <v>0</v>
      </c>
      <c r="N38" s="47"/>
      <c r="O38" s="39">
        <f>-SQRT(3)*M21*M38*S7/1000</f>
        <v>0</v>
      </c>
      <c r="P38" s="39"/>
      <c r="Q38" s="39"/>
      <c r="R38" s="39">
        <f>-SQRT(3)*M21*M38*SIN(ACOS(S7))/1000</f>
        <v>0</v>
      </c>
      <c r="S38" s="39"/>
      <c r="T38" s="40"/>
      <c r="U38" s="253">
        <v>0</v>
      </c>
      <c r="V38" s="47"/>
      <c r="W38" s="39">
        <f>-SQRT(3)*U21*U38*AA7/1000</f>
        <v>0</v>
      </c>
      <c r="X38" s="39"/>
      <c r="Y38" s="39"/>
      <c r="Z38" s="39">
        <f>-SQRT(3)*U21*U38*SIN(ACOS(AA7))/1000</f>
        <v>0</v>
      </c>
      <c r="AA38" s="39"/>
      <c r="AB38" s="40"/>
      <c r="AC38" s="253">
        <v>0</v>
      </c>
      <c r="AD38" s="47"/>
      <c r="AE38" s="39">
        <f>-SQRT(3)*AC21*AC38*AI7/1000</f>
        <v>0</v>
      </c>
      <c r="AF38" s="39"/>
      <c r="AG38" s="39"/>
      <c r="AH38" s="39">
        <f>-SQRT(3)*AC21*AC38*SIN(ACOS(AI7))/1000</f>
        <v>0</v>
      </c>
      <c r="AI38" s="39"/>
      <c r="AJ38" s="40"/>
      <c r="AK38" s="253">
        <v>0</v>
      </c>
      <c r="AL38" s="47"/>
      <c r="AM38" s="39">
        <f>-SQRT(3)*AK21*AK38*AQ7/1000</f>
        <v>0</v>
      </c>
      <c r="AN38" s="39"/>
      <c r="AO38" s="39"/>
      <c r="AP38" s="39">
        <f>-SQRT(3)*AK21*AK38*SIN(ACOS(AQ7))/1000</f>
        <v>0</v>
      </c>
      <c r="AQ38" s="39"/>
      <c r="AR38" s="40"/>
    </row>
    <row r="39" spans="1:44" x14ac:dyDescent="0.2">
      <c r="A39" s="48" t="s">
        <v>198</v>
      </c>
      <c r="B39" s="49"/>
      <c r="C39" s="49"/>
      <c r="D39" s="49"/>
      <c r="E39" s="17"/>
      <c r="F39" s="17"/>
      <c r="G39" s="17"/>
      <c r="H39" s="17"/>
      <c r="I39" s="17"/>
      <c r="J39" s="17"/>
      <c r="K39" s="17"/>
      <c r="L39" s="247"/>
      <c r="M39" s="253">
        <v>90</v>
      </c>
      <c r="N39" s="47"/>
      <c r="O39" s="39">
        <f>-SQRT(3)*M21*M39*S7/1000</f>
        <v>-0.87794192166564666</v>
      </c>
      <c r="P39" s="39"/>
      <c r="Q39" s="39"/>
      <c r="R39" s="39">
        <f>-SQRT(3)*M21*M39*SIN(ACOS(S7))/1000</f>
        <v>-0.47386286185469029</v>
      </c>
      <c r="S39" s="39"/>
      <c r="T39" s="40"/>
      <c r="U39" s="253">
        <v>88</v>
      </c>
      <c r="V39" s="47"/>
      <c r="W39" s="39">
        <f>-SQRT(3)*U21*U39*AA7/1000</f>
        <v>-0.86940635598617122</v>
      </c>
      <c r="X39" s="39"/>
      <c r="Y39" s="39"/>
      <c r="Z39" s="39">
        <f>-SQRT(3)*U21*U39*SIN(ACOS(AA7))/1000</f>
        <v>-0.37036551300648746</v>
      </c>
      <c r="AA39" s="39"/>
      <c r="AB39" s="40"/>
      <c r="AC39" s="253">
        <v>88</v>
      </c>
      <c r="AD39" s="47"/>
      <c r="AE39" s="39">
        <f>-SQRT(3)*AC21*AC39*AI7/1000</f>
        <v>-0.82215600014392698</v>
      </c>
      <c r="AF39" s="39"/>
      <c r="AG39" s="39"/>
      <c r="AH39" s="39">
        <f>-SQRT(3)*AC21*AC39*SIN(ACOS(AI7))/1000</f>
        <v>-0.46593726667980812</v>
      </c>
      <c r="AI39" s="39"/>
      <c r="AJ39" s="40"/>
      <c r="AK39" s="253">
        <v>100</v>
      </c>
      <c r="AL39" s="47"/>
      <c r="AM39" s="39">
        <f>-SQRT(3)*AK21*AK39*AQ7/1000</f>
        <v>-0.89477746647499112</v>
      </c>
      <c r="AN39" s="39"/>
      <c r="AO39" s="39"/>
      <c r="AP39" s="39">
        <f>-SQRT(3)*AK21*AK39*SIN(ACOS(AQ7))/1000</f>
        <v>-0.62455853015259921</v>
      </c>
      <c r="AQ39" s="39"/>
      <c r="AR39" s="40"/>
    </row>
    <row r="40" spans="1:44" ht="13.5" thickBot="1" x14ac:dyDescent="0.25">
      <c r="A40" s="68" t="s">
        <v>65</v>
      </c>
      <c r="B40" s="69"/>
      <c r="C40" s="69"/>
      <c r="D40" s="69"/>
      <c r="E40" s="70"/>
      <c r="F40" s="70"/>
      <c r="G40" s="70"/>
      <c r="H40" s="70"/>
      <c r="I40" s="70"/>
      <c r="J40" s="70"/>
      <c r="K40" s="70"/>
      <c r="L40" s="249"/>
      <c r="M40" s="231"/>
      <c r="N40" s="67"/>
      <c r="O40" s="55">
        <f>SUM(O27:Q39)</f>
        <v>-0.95598120359148209</v>
      </c>
      <c r="P40" s="55"/>
      <c r="Q40" s="55"/>
      <c r="R40" s="55">
        <f>SUM(R27:T39)</f>
        <v>-0.51598400513066256</v>
      </c>
      <c r="S40" s="55"/>
      <c r="T40" s="56"/>
      <c r="U40" s="231"/>
      <c r="V40" s="67"/>
      <c r="W40" s="55">
        <f>SUM(W27:Y39)</f>
        <v>-0.36554585422145847</v>
      </c>
      <c r="X40" s="55"/>
      <c r="Y40" s="55"/>
      <c r="Z40" s="55">
        <f>SUM(Z27:AB39)</f>
        <v>-0.15572186342318262</v>
      </c>
      <c r="AA40" s="55"/>
      <c r="AB40" s="56"/>
      <c r="AC40" s="231"/>
      <c r="AD40" s="67"/>
      <c r="AE40" s="55">
        <f>SUM(AE27:AG39)</f>
        <v>-1.8685363639634578E-2</v>
      </c>
      <c r="AF40" s="55"/>
      <c r="AG40" s="55"/>
      <c r="AH40" s="55">
        <f>SUM(AH27:AJ39)</f>
        <v>-1.0589483333632244E-2</v>
      </c>
      <c r="AI40" s="55"/>
      <c r="AJ40" s="56"/>
      <c r="AK40" s="231"/>
      <c r="AL40" s="67"/>
      <c r="AM40" s="55">
        <f>SUM(AM27:AO39)</f>
        <v>-0.87688191714549069</v>
      </c>
      <c r="AN40" s="55"/>
      <c r="AO40" s="55"/>
      <c r="AP40" s="55">
        <f>SUM(AP27:AR39)</f>
        <v>-0.61206735954954783</v>
      </c>
      <c r="AQ40" s="55"/>
      <c r="AR40" s="56"/>
    </row>
    <row r="41" spans="1:44" x14ac:dyDescent="0.2">
      <c r="A41" s="246" t="s">
        <v>66</v>
      </c>
      <c r="B41" s="58"/>
      <c r="C41" s="58"/>
      <c r="D41" s="58"/>
      <c r="E41" s="21"/>
      <c r="F41" s="21"/>
      <c r="G41" s="21"/>
      <c r="H41" s="21"/>
      <c r="I41" s="21"/>
      <c r="J41" s="21"/>
      <c r="K41" s="21"/>
      <c r="L41" s="59"/>
      <c r="M41" s="60"/>
      <c r="N41" s="61"/>
      <c r="O41" s="62"/>
      <c r="P41" s="62"/>
      <c r="Q41" s="62"/>
      <c r="R41" s="62"/>
      <c r="S41" s="62"/>
      <c r="T41" s="63"/>
      <c r="U41" s="60"/>
      <c r="V41" s="61"/>
      <c r="W41" s="62"/>
      <c r="X41" s="62"/>
      <c r="Y41" s="62"/>
      <c r="Z41" s="62"/>
      <c r="AA41" s="62"/>
      <c r="AB41" s="63"/>
      <c r="AC41" s="60"/>
      <c r="AD41" s="61"/>
      <c r="AE41" s="62"/>
      <c r="AF41" s="62"/>
      <c r="AG41" s="62"/>
      <c r="AH41" s="62"/>
      <c r="AI41" s="62"/>
      <c r="AJ41" s="63"/>
      <c r="AK41" s="60"/>
      <c r="AL41" s="61"/>
      <c r="AM41" s="62"/>
      <c r="AN41" s="62"/>
      <c r="AO41" s="62"/>
      <c r="AP41" s="62"/>
      <c r="AQ41" s="62"/>
      <c r="AR41" s="63"/>
    </row>
    <row r="42" spans="1:44" x14ac:dyDescent="0.2">
      <c r="A42" s="48" t="s">
        <v>67</v>
      </c>
      <c r="B42" s="49"/>
      <c r="C42" s="49"/>
      <c r="D42" s="49"/>
      <c r="E42" s="17"/>
      <c r="F42" s="17"/>
      <c r="G42" s="17"/>
      <c r="H42" s="17"/>
      <c r="I42" s="17"/>
      <c r="J42" s="17"/>
      <c r="K42" s="17"/>
      <c r="L42" s="247"/>
      <c r="M42" s="248">
        <f>M10</f>
        <v>176</v>
      </c>
      <c r="N42" s="54"/>
      <c r="O42" s="50">
        <f>O10</f>
        <v>1.9418368391750866</v>
      </c>
      <c r="P42" s="50"/>
      <c r="Q42" s="50"/>
      <c r="R42" s="50">
        <f>Q10</f>
        <v>0.39430659393739292</v>
      </c>
      <c r="S42" s="50"/>
      <c r="T42" s="52"/>
      <c r="U42" s="248">
        <f>U10</f>
        <v>125</v>
      </c>
      <c r="V42" s="54"/>
      <c r="W42" s="50">
        <f>W10</f>
        <v>1.3230703897121943</v>
      </c>
      <c r="X42" s="50"/>
      <c r="Y42" s="50"/>
      <c r="Z42" s="50">
        <f>Y10</f>
        <v>0.33159253085617296</v>
      </c>
      <c r="AA42" s="50"/>
      <c r="AB42" s="52"/>
      <c r="AC42" s="248">
        <f>AC10</f>
        <v>128</v>
      </c>
      <c r="AD42" s="54"/>
      <c r="AE42" s="50">
        <f>AE10</f>
        <v>1.3687913238801712</v>
      </c>
      <c r="AF42" s="50"/>
      <c r="AG42" s="50"/>
      <c r="AH42" s="50">
        <f>AG10</f>
        <v>0.27794479630921282</v>
      </c>
      <c r="AI42" s="50"/>
      <c r="AJ42" s="52"/>
      <c r="AK42" s="248">
        <f>AK10</f>
        <v>138</v>
      </c>
      <c r="AL42" s="54"/>
      <c r="AM42" s="50">
        <f>AM10</f>
        <v>1.4991523792966601</v>
      </c>
      <c r="AN42" s="50"/>
      <c r="AO42" s="50"/>
      <c r="AP42" s="50">
        <f>AO10</f>
        <v>0.30441572461089017</v>
      </c>
      <c r="AQ42" s="50"/>
      <c r="AR42" s="52"/>
    </row>
    <row r="43" spans="1:44" x14ac:dyDescent="0.2">
      <c r="A43" s="48" t="s">
        <v>199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53">
        <v>5</v>
      </c>
      <c r="N43" s="47"/>
      <c r="O43" s="39">
        <f>-SQRT(3)*M22*M43*S10/1000</f>
        <v>-5.5165819294746773E-2</v>
      </c>
      <c r="P43" s="39"/>
      <c r="Q43" s="39"/>
      <c r="R43" s="39">
        <f>-SQRT(3)*M22*M43*SIN(ACOS(S10))/1000</f>
        <v>-1.1201891873221388E-2</v>
      </c>
      <c r="S43" s="39"/>
      <c r="T43" s="40"/>
      <c r="U43" s="253">
        <v>5</v>
      </c>
      <c r="V43" s="47"/>
      <c r="W43" s="39">
        <f>-SQRT(3)*U22*U43*AA10/1000</f>
        <v>-5.292281558848777E-2</v>
      </c>
      <c r="X43" s="39"/>
      <c r="Y43" s="39"/>
      <c r="Z43" s="39">
        <f>-SQRT(3)*U22*U43*SIN(ACOS(AA10))/1000</f>
        <v>-1.3263701234246916E-2</v>
      </c>
      <c r="AA43" s="39"/>
      <c r="AB43" s="40"/>
      <c r="AC43" s="253">
        <v>10</v>
      </c>
      <c r="AD43" s="47"/>
      <c r="AE43" s="39">
        <f>-SQRT(3)*AC22*AC43*AI10/1000</f>
        <v>-0.10693682217813837</v>
      </c>
      <c r="AF43" s="39"/>
      <c r="AG43" s="39"/>
      <c r="AH43" s="39">
        <f>-SQRT(3)*AC22*AC43*SIN(ACOS(AI10))/1000</f>
        <v>-2.1714437211657247E-2</v>
      </c>
      <c r="AI43" s="39"/>
      <c r="AJ43" s="40"/>
      <c r="AK43" s="253">
        <v>5</v>
      </c>
      <c r="AL43" s="47"/>
      <c r="AM43" s="39">
        <f>-SQRT(3)*AK22*AK43*AQ10/1000</f>
        <v>-5.4317115191907982E-2</v>
      </c>
      <c r="AN43" s="39"/>
      <c r="AO43" s="39"/>
      <c r="AP43" s="39">
        <f>-SQRT(3)*AK22*AK43*SIN(ACOS(AQ10))/1000</f>
        <v>-1.1029555239525006E-2</v>
      </c>
      <c r="AQ43" s="39"/>
      <c r="AR43" s="40"/>
    </row>
    <row r="44" spans="1:44" x14ac:dyDescent="0.2">
      <c r="A44" s="48" t="s">
        <v>200</v>
      </c>
      <c r="B44" s="49"/>
      <c r="C44" s="49"/>
      <c r="D44" s="49"/>
      <c r="E44" s="17"/>
      <c r="F44" s="17"/>
      <c r="G44" s="17"/>
      <c r="H44" s="17"/>
      <c r="I44" s="17"/>
      <c r="J44" s="17"/>
      <c r="K44" s="17"/>
      <c r="L44" s="247"/>
      <c r="M44" s="253">
        <v>0</v>
      </c>
      <c r="N44" s="47"/>
      <c r="O44" s="39">
        <f>-SQRT(3)*M22*M44*S10/1000</f>
        <v>0</v>
      </c>
      <c r="P44" s="39"/>
      <c r="Q44" s="39"/>
      <c r="R44" s="39">
        <f>-SQRT(3)*M22*M44*SIN(ACOS(S10))/1000</f>
        <v>0</v>
      </c>
      <c r="S44" s="39"/>
      <c r="T44" s="40"/>
      <c r="U44" s="253">
        <v>0</v>
      </c>
      <c r="V44" s="47"/>
      <c r="W44" s="39">
        <f>-SQRT(3)*U22*U44*AA10/1000</f>
        <v>0</v>
      </c>
      <c r="X44" s="39"/>
      <c r="Y44" s="39"/>
      <c r="Z44" s="39">
        <f>-SQRT(3)*U22*U44*SIN(ACOS(AA10))/1000</f>
        <v>0</v>
      </c>
      <c r="AA44" s="39"/>
      <c r="AB44" s="40"/>
      <c r="AC44" s="253">
        <v>0</v>
      </c>
      <c r="AD44" s="47"/>
      <c r="AE44" s="39">
        <f>-SQRT(3)*AC22*AC44*AI10/1000</f>
        <v>0</v>
      </c>
      <c r="AF44" s="39"/>
      <c r="AG44" s="39"/>
      <c r="AH44" s="39">
        <f>-SQRT(3)*AC22*AC44*SIN(ACOS(AI10))/1000</f>
        <v>0</v>
      </c>
      <c r="AI44" s="39"/>
      <c r="AJ44" s="40"/>
      <c r="AK44" s="253">
        <v>0</v>
      </c>
      <c r="AL44" s="47"/>
      <c r="AM44" s="39">
        <f>-SQRT(3)*AK22*AK44*AQ10/1000</f>
        <v>0</v>
      </c>
      <c r="AN44" s="39"/>
      <c r="AO44" s="39"/>
      <c r="AP44" s="39">
        <f>-SQRT(3)*AK22*AK44*SIN(ACOS(AQ10))/1000</f>
        <v>0</v>
      </c>
      <c r="AQ44" s="39"/>
      <c r="AR44" s="40"/>
    </row>
    <row r="45" spans="1:44" x14ac:dyDescent="0.2">
      <c r="A45" s="48" t="s">
        <v>201</v>
      </c>
      <c r="B45" s="49"/>
      <c r="C45" s="49"/>
      <c r="D45" s="49"/>
      <c r="E45" s="17">
        <v>48.5</v>
      </c>
      <c r="F45" s="17">
        <v>0.5</v>
      </c>
      <c r="G45" s="17">
        <v>48.9</v>
      </c>
      <c r="H45" s="17">
        <v>20</v>
      </c>
      <c r="I45" s="17"/>
      <c r="J45" s="17"/>
      <c r="K45" s="17"/>
      <c r="L45" s="247"/>
      <c r="M45" s="253">
        <v>0</v>
      </c>
      <c r="N45" s="47"/>
      <c r="O45" s="39">
        <f>-SQRT(3)*M22*M45*S10/1000</f>
        <v>0</v>
      </c>
      <c r="P45" s="39"/>
      <c r="Q45" s="39"/>
      <c r="R45" s="39">
        <f>-SQRT(3)*M22*M45*SIN(ACOS(S10))/1000</f>
        <v>0</v>
      </c>
      <c r="S45" s="39"/>
      <c r="T45" s="40"/>
      <c r="U45" s="253">
        <v>0</v>
      </c>
      <c r="V45" s="47"/>
      <c r="W45" s="39">
        <f>-SQRT(3)*U22*U45*AA10/1000</f>
        <v>0</v>
      </c>
      <c r="X45" s="39"/>
      <c r="Y45" s="39"/>
      <c r="Z45" s="39">
        <f>-SQRT(3)*U22*U45*SIN(ACOS(AA10))/1000</f>
        <v>0</v>
      </c>
      <c r="AA45" s="39"/>
      <c r="AB45" s="40"/>
      <c r="AC45" s="253">
        <v>0</v>
      </c>
      <c r="AD45" s="47"/>
      <c r="AE45" s="39">
        <f>-SQRT(3)*AC22*AC45*AI10/1000</f>
        <v>0</v>
      </c>
      <c r="AF45" s="39"/>
      <c r="AG45" s="39"/>
      <c r="AH45" s="39">
        <f>-SQRT(3)*AC22*AC45*SIN(ACOS(AI10))/1000</f>
        <v>0</v>
      </c>
      <c r="AI45" s="39"/>
      <c r="AJ45" s="40"/>
      <c r="AK45" s="253">
        <v>0</v>
      </c>
      <c r="AL45" s="47"/>
      <c r="AM45" s="39">
        <f>-SQRT(3)*AK22*AK45*AQ10/1000</f>
        <v>0</v>
      </c>
      <c r="AN45" s="39"/>
      <c r="AO45" s="39"/>
      <c r="AP45" s="39">
        <f>-SQRT(3)*AK22*AK45*SIN(ACOS(AQ10))/1000</f>
        <v>0</v>
      </c>
      <c r="AQ45" s="39"/>
      <c r="AR45" s="40"/>
    </row>
    <row r="46" spans="1:44" x14ac:dyDescent="0.2">
      <c r="A46" s="48" t="s">
        <v>202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53">
        <v>0</v>
      </c>
      <c r="N46" s="47"/>
      <c r="O46" s="39">
        <f>-SQRT(3)*M22*M46*S10/1000</f>
        <v>0</v>
      </c>
      <c r="P46" s="39"/>
      <c r="Q46" s="39"/>
      <c r="R46" s="39">
        <f>-SQRT(3)*M22*M46*SIN(ACOS(S10))/1000</f>
        <v>0</v>
      </c>
      <c r="S46" s="39"/>
      <c r="T46" s="40"/>
      <c r="U46" s="253">
        <v>0</v>
      </c>
      <c r="V46" s="47"/>
      <c r="W46" s="39">
        <f>-SQRT(3)*U22*U46*AA10/1000</f>
        <v>0</v>
      </c>
      <c r="X46" s="39"/>
      <c r="Y46" s="39"/>
      <c r="Z46" s="39">
        <f>-SQRT(3)*U22*U46*SIN(ACOS(AA10))/1000</f>
        <v>0</v>
      </c>
      <c r="AA46" s="39"/>
      <c r="AB46" s="40"/>
      <c r="AC46" s="253">
        <v>0</v>
      </c>
      <c r="AD46" s="47"/>
      <c r="AE46" s="39">
        <f>-SQRT(3)*AC22*AC46*AI10/1000</f>
        <v>0</v>
      </c>
      <c r="AF46" s="39"/>
      <c r="AG46" s="39"/>
      <c r="AH46" s="39">
        <f>-SQRT(3)*AC22*AC46*SIN(ACOS(AI10))/1000</f>
        <v>0</v>
      </c>
      <c r="AI46" s="39"/>
      <c r="AJ46" s="40"/>
      <c r="AK46" s="253">
        <v>0</v>
      </c>
      <c r="AL46" s="47"/>
      <c r="AM46" s="39">
        <f>-SQRT(3)*AK22*AK46*AQ10/1000</f>
        <v>0</v>
      </c>
      <c r="AN46" s="39"/>
      <c r="AO46" s="39"/>
      <c r="AP46" s="39">
        <f>-SQRT(3)*AK22*AK46*SIN(ACOS(AQ10))/1000</f>
        <v>0</v>
      </c>
      <c r="AQ46" s="39"/>
      <c r="AR46" s="40"/>
    </row>
    <row r="47" spans="1:44" x14ac:dyDescent="0.2">
      <c r="A47" s="48" t="s">
        <v>203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53">
        <v>0</v>
      </c>
      <c r="N47" s="47"/>
      <c r="O47" s="39">
        <f>-SQRT(3)*M22*M47*S10/1000</f>
        <v>0</v>
      </c>
      <c r="P47" s="39"/>
      <c r="Q47" s="39"/>
      <c r="R47" s="39">
        <f>-SQRT(3)*M22*M47*SIN(ACOS(S10))/1000</f>
        <v>0</v>
      </c>
      <c r="S47" s="39"/>
      <c r="T47" s="40"/>
      <c r="U47" s="253">
        <v>0</v>
      </c>
      <c r="V47" s="47"/>
      <c r="W47" s="39">
        <f>-SQRT(3)*U22*U47*AA10/1000</f>
        <v>0</v>
      </c>
      <c r="X47" s="39"/>
      <c r="Y47" s="39"/>
      <c r="Z47" s="39">
        <f>-SQRT(3)*U22*U47*SIN(ACOS(AA10))/1000</f>
        <v>0</v>
      </c>
      <c r="AA47" s="39"/>
      <c r="AB47" s="40"/>
      <c r="AC47" s="253">
        <v>0</v>
      </c>
      <c r="AD47" s="47"/>
      <c r="AE47" s="39">
        <f>-SQRT(3)*AC22*AC47*AI10/1000</f>
        <v>0</v>
      </c>
      <c r="AF47" s="39"/>
      <c r="AG47" s="39"/>
      <c r="AH47" s="39">
        <f>-SQRT(3)*AC22*AC47*SIN(ACOS(AI10))/1000</f>
        <v>0</v>
      </c>
      <c r="AI47" s="39"/>
      <c r="AJ47" s="40"/>
      <c r="AK47" s="253">
        <v>0</v>
      </c>
      <c r="AL47" s="47"/>
      <c r="AM47" s="39">
        <f>-SQRT(3)*AK22*AK47*AQ10/1000</f>
        <v>0</v>
      </c>
      <c r="AN47" s="39"/>
      <c r="AO47" s="39"/>
      <c r="AP47" s="39">
        <f>-SQRT(3)*AK22*AK47*SIN(ACOS(AQ10))/1000</f>
        <v>0</v>
      </c>
      <c r="AQ47" s="39"/>
      <c r="AR47" s="40"/>
    </row>
    <row r="48" spans="1:44" x14ac:dyDescent="0.2">
      <c r="A48" s="48" t="s">
        <v>204</v>
      </c>
      <c r="B48" s="49"/>
      <c r="C48" s="49"/>
      <c r="D48" s="49"/>
      <c r="E48" s="17"/>
      <c r="F48" s="17"/>
      <c r="G48" s="17"/>
      <c r="H48" s="17"/>
      <c r="I48" s="17"/>
      <c r="J48" s="17"/>
      <c r="K48" s="17"/>
      <c r="L48" s="247"/>
      <c r="M48" s="253">
        <v>28</v>
      </c>
      <c r="N48" s="47"/>
      <c r="O48" s="39">
        <f>-SQRT(3)*M22*M48*S10/1000</f>
        <v>-0.30892858805058199</v>
      </c>
      <c r="P48" s="39"/>
      <c r="Q48" s="39"/>
      <c r="R48" s="39">
        <f>-SQRT(3)*M22*M48*SIN(ACOS(S10))/1000</f>
        <v>-6.2730594490039773E-2</v>
      </c>
      <c r="S48" s="39"/>
      <c r="T48" s="40"/>
      <c r="U48" s="253">
        <v>28</v>
      </c>
      <c r="V48" s="47"/>
      <c r="W48" s="39">
        <f>-SQRT(3)*U22*U48*AA10/1000</f>
        <v>-0.29636776729553149</v>
      </c>
      <c r="X48" s="39"/>
      <c r="Y48" s="39"/>
      <c r="Z48" s="39">
        <f>-SQRT(3)*U22*U48*SIN(ACOS(AA10))/1000</f>
        <v>-7.4276726911782734E-2</v>
      </c>
      <c r="AA48" s="39"/>
      <c r="AB48" s="40"/>
      <c r="AC48" s="253">
        <v>28</v>
      </c>
      <c r="AD48" s="47"/>
      <c r="AE48" s="39">
        <f>-SQRT(3)*AC22*AC48*AI10/1000</f>
        <v>-0.29942310209878742</v>
      </c>
      <c r="AF48" s="39"/>
      <c r="AG48" s="39"/>
      <c r="AH48" s="39">
        <f>-SQRT(3)*AC22*AC48*SIN(ACOS(AI10))/1000</f>
        <v>-6.0800424192640291E-2</v>
      </c>
      <c r="AI48" s="39"/>
      <c r="AJ48" s="40"/>
      <c r="AK48" s="253">
        <v>28</v>
      </c>
      <c r="AL48" s="47"/>
      <c r="AM48" s="39">
        <f>-SQRT(3)*AK22*AK48*AQ10/1000</f>
        <v>-0.3041758450746847</v>
      </c>
      <c r="AN48" s="39"/>
      <c r="AO48" s="39"/>
      <c r="AP48" s="39">
        <f>-SQRT(3)*AK22*AK48*SIN(ACOS(AQ10))/1000</f>
        <v>-6.1765509341340043E-2</v>
      </c>
      <c r="AQ48" s="39"/>
      <c r="AR48" s="40"/>
    </row>
    <row r="49" spans="1:44" x14ac:dyDescent="0.2">
      <c r="A49" s="48" t="s">
        <v>205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53">
        <v>1</v>
      </c>
      <c r="N49" s="47"/>
      <c r="O49" s="39">
        <f>-SQRT(3)*M22*M49*S10/1000</f>
        <v>-1.1033163858949356E-2</v>
      </c>
      <c r="P49" s="39"/>
      <c r="Q49" s="39"/>
      <c r="R49" s="39">
        <f>-SQRT(3)*M22*M49*SIN(ACOS(S10))/1000</f>
        <v>-2.2403783746442777E-3</v>
      </c>
      <c r="S49" s="39"/>
      <c r="T49" s="40"/>
      <c r="U49" s="253">
        <v>1</v>
      </c>
      <c r="V49" s="47"/>
      <c r="W49" s="39">
        <f>-SQRT(3)*U22*U49*AA10/1000</f>
        <v>-1.0584563117697555E-2</v>
      </c>
      <c r="X49" s="39"/>
      <c r="Y49" s="39"/>
      <c r="Z49" s="39">
        <f>-SQRT(3)*U22*U49*SIN(ACOS(AA10))/1000</f>
        <v>-2.6527402468493832E-3</v>
      </c>
      <c r="AA49" s="39"/>
      <c r="AB49" s="40"/>
      <c r="AC49" s="253">
        <v>1</v>
      </c>
      <c r="AD49" s="47"/>
      <c r="AE49" s="39">
        <f>-SQRT(3)*AC22*AC49*AI10/1000</f>
        <v>-1.0693682217813838E-2</v>
      </c>
      <c r="AF49" s="39"/>
      <c r="AG49" s="39"/>
      <c r="AH49" s="39">
        <f>-SQRT(3)*AC22*AC49*SIN(ACOS(AI10))/1000</f>
        <v>-2.1714437211657251E-3</v>
      </c>
      <c r="AI49" s="39"/>
      <c r="AJ49" s="40"/>
      <c r="AK49" s="253">
        <v>1</v>
      </c>
      <c r="AL49" s="47"/>
      <c r="AM49" s="39">
        <f>-SQRT(3)*AK22*AK49*AQ10/1000</f>
        <v>-1.0863423038381595E-2</v>
      </c>
      <c r="AN49" s="39"/>
      <c r="AO49" s="39"/>
      <c r="AP49" s="39">
        <f>-SQRT(3)*AK22*AK49*SIN(ACOS(AQ10))/1000</f>
        <v>-2.2059110479050012E-3</v>
      </c>
      <c r="AQ49" s="39"/>
      <c r="AR49" s="40"/>
    </row>
    <row r="50" spans="1:44" x14ac:dyDescent="0.2">
      <c r="A50" s="48" t="s">
        <v>206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47"/>
      <c r="M50" s="253">
        <v>0</v>
      </c>
      <c r="N50" s="47"/>
      <c r="O50" s="39">
        <f>-SQRT(3)*M22*M50*S10/1000</f>
        <v>0</v>
      </c>
      <c r="P50" s="39"/>
      <c r="Q50" s="39"/>
      <c r="R50" s="39">
        <f>-SQRT(3)*M22*M50*SIN(ACOS(S10))/1000</f>
        <v>0</v>
      </c>
      <c r="S50" s="39"/>
      <c r="T50" s="40"/>
      <c r="U50" s="253">
        <v>0</v>
      </c>
      <c r="V50" s="47"/>
      <c r="W50" s="39">
        <f>-SQRT(3)*U22*U50*AA10/1000</f>
        <v>0</v>
      </c>
      <c r="X50" s="39"/>
      <c r="Y50" s="39"/>
      <c r="Z50" s="39">
        <f>-SQRT(3)*U22*U50*SIN(ACOS(AA10))/1000</f>
        <v>0</v>
      </c>
      <c r="AA50" s="39"/>
      <c r="AB50" s="40"/>
      <c r="AC50" s="253">
        <v>0</v>
      </c>
      <c r="AD50" s="47"/>
      <c r="AE50" s="39">
        <f>-SQRT(3)*AC22*AC50*AI10/1000</f>
        <v>0</v>
      </c>
      <c r="AF50" s="39"/>
      <c r="AG50" s="39"/>
      <c r="AH50" s="39">
        <f>-SQRT(3)*AC22*AC50*SIN(ACOS(AI10))/1000</f>
        <v>0</v>
      </c>
      <c r="AI50" s="39"/>
      <c r="AJ50" s="40"/>
      <c r="AK50" s="253">
        <v>0</v>
      </c>
      <c r="AL50" s="47"/>
      <c r="AM50" s="39">
        <f>-SQRT(3)*AK22*AK50*AQ10/1000</f>
        <v>0</v>
      </c>
      <c r="AN50" s="39"/>
      <c r="AO50" s="39"/>
      <c r="AP50" s="39">
        <f>-SQRT(3)*AK22*AK50*SIN(ACOS(AQ10))/1000</f>
        <v>0</v>
      </c>
      <c r="AQ50" s="39"/>
      <c r="AR50" s="40"/>
    </row>
    <row r="51" spans="1:44" x14ac:dyDescent="0.2">
      <c r="A51" s="48" t="s">
        <v>207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47"/>
      <c r="M51" s="253">
        <v>24</v>
      </c>
      <c r="N51" s="47"/>
      <c r="O51" s="39">
        <f>-SQRT(3)*M22*M51*S10/1000</f>
        <v>-0.26479593261478457</v>
      </c>
      <c r="P51" s="39"/>
      <c r="Q51" s="39"/>
      <c r="R51" s="39">
        <f>-SQRT(3)*M22*M51*SIN(ACOS(S10))/1000</f>
        <v>-5.3769080991462673E-2</v>
      </c>
      <c r="S51" s="39"/>
      <c r="T51" s="40"/>
      <c r="U51" s="253">
        <v>23</v>
      </c>
      <c r="V51" s="47"/>
      <c r="W51" s="39">
        <f>-SQRT(3)*U22*U51*AA10/1000</f>
        <v>-0.24344495170704378</v>
      </c>
      <c r="X51" s="39"/>
      <c r="Y51" s="39"/>
      <c r="Z51" s="39">
        <f>-SQRT(3)*U22*U51*SIN(ACOS(AA10))/1000</f>
        <v>-6.1013025677535818E-2</v>
      </c>
      <c r="AA51" s="39"/>
      <c r="AB51" s="40"/>
      <c r="AC51" s="253">
        <v>23</v>
      </c>
      <c r="AD51" s="47"/>
      <c r="AE51" s="39">
        <f>-SQRT(3)*AC22*AC51*AI10/1000</f>
        <v>-0.24595469100971823</v>
      </c>
      <c r="AF51" s="39"/>
      <c r="AG51" s="39"/>
      <c r="AH51" s="39">
        <f>-SQRT(3)*AC22*AC51*SIN(ACOS(AI10))/1000</f>
        <v>-4.9943205586811673E-2</v>
      </c>
      <c r="AI51" s="39"/>
      <c r="AJ51" s="40"/>
      <c r="AK51" s="253">
        <v>24</v>
      </c>
      <c r="AL51" s="47"/>
      <c r="AM51" s="39">
        <f>-SQRT(3)*AK22*AK51*AQ10/1000</f>
        <v>-0.2607221529211583</v>
      </c>
      <c r="AN51" s="39"/>
      <c r="AO51" s="39"/>
      <c r="AP51" s="39">
        <f>-SQRT(3)*AK22*AK51*SIN(ACOS(AQ10))/1000</f>
        <v>-5.2941865149720033E-2</v>
      </c>
      <c r="AQ51" s="39"/>
      <c r="AR51" s="40"/>
    </row>
    <row r="52" spans="1:44" x14ac:dyDescent="0.2">
      <c r="A52" s="48" t="s">
        <v>208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53">
        <v>28</v>
      </c>
      <c r="N52" s="47"/>
      <c r="O52" s="39">
        <f>-SQRT(3)*M22*M52*S10/1000</f>
        <v>-0.30892858805058199</v>
      </c>
      <c r="P52" s="39"/>
      <c r="Q52" s="39"/>
      <c r="R52" s="39">
        <f>-SQRT(3)*M22*M52*SIN(ACOS(S10))/1000</f>
        <v>-6.2730594490039773E-2</v>
      </c>
      <c r="S52" s="39"/>
      <c r="T52" s="40"/>
      <c r="U52" s="253">
        <v>30</v>
      </c>
      <c r="V52" s="47"/>
      <c r="W52" s="39">
        <f>-SQRT(3)*U22*U52*AA10/1000</f>
        <v>-0.31753689353092662</v>
      </c>
      <c r="X52" s="39"/>
      <c r="Y52" s="39"/>
      <c r="Z52" s="39">
        <f>-SQRT(3)*U22*U52*SIN(ACOS(AA10))/1000</f>
        <v>-7.9582207405481498E-2</v>
      </c>
      <c r="AA52" s="39"/>
      <c r="AB52" s="40"/>
      <c r="AC52" s="253">
        <v>29</v>
      </c>
      <c r="AD52" s="47"/>
      <c r="AE52" s="39">
        <f>-SQRT(3)*AC22*AC52*AI10/1000</f>
        <v>-0.31011678431660122</v>
      </c>
      <c r="AF52" s="39"/>
      <c r="AG52" s="39"/>
      <c r="AH52" s="39">
        <f>-SQRT(3)*AC22*AC52*SIN(ACOS(AI10))/1000</f>
        <v>-6.2971867913806018E-2</v>
      </c>
      <c r="AI52" s="39"/>
      <c r="AJ52" s="40"/>
      <c r="AK52" s="253">
        <v>28</v>
      </c>
      <c r="AL52" s="47"/>
      <c r="AM52" s="39">
        <f>-SQRT(3)*AK22*AK52*AQ10/1000</f>
        <v>-0.3041758450746847</v>
      </c>
      <c r="AN52" s="39"/>
      <c r="AO52" s="39"/>
      <c r="AP52" s="39">
        <f>-SQRT(3)*AK22*AK52*SIN(ACOS(AQ10))/1000</f>
        <v>-6.1765509341340043E-2</v>
      </c>
      <c r="AQ52" s="39"/>
      <c r="AR52" s="40"/>
    </row>
    <row r="53" spans="1:44" x14ac:dyDescent="0.2">
      <c r="A53" s="48" t="s">
        <v>209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53">
        <v>13</v>
      </c>
      <c r="N53" s="47"/>
      <c r="O53" s="39">
        <f>-SQRT(3)*M22*M53*S10/1000</f>
        <v>-0.14343113016634162</v>
      </c>
      <c r="P53" s="39"/>
      <c r="Q53" s="39"/>
      <c r="R53" s="39">
        <f>-SQRT(3)*M22*M53*SIN(ACOS(S10))/1000</f>
        <v>-2.9124918870375608E-2</v>
      </c>
      <c r="S53" s="39"/>
      <c r="T53" s="40"/>
      <c r="U53" s="253">
        <v>16</v>
      </c>
      <c r="V53" s="47"/>
      <c r="W53" s="39">
        <f>-SQRT(3)*U22*U53*AA10/1000</f>
        <v>-0.16935300988316088</v>
      </c>
      <c r="X53" s="39"/>
      <c r="Y53" s="39"/>
      <c r="Z53" s="39">
        <f>-SQRT(3)*U22*U53*SIN(ACOS(AA10))/1000</f>
        <v>-4.2443843949590131E-2</v>
      </c>
      <c r="AA53" s="39"/>
      <c r="AB53" s="40"/>
      <c r="AC53" s="253">
        <v>13</v>
      </c>
      <c r="AD53" s="47"/>
      <c r="AE53" s="39">
        <f>-SQRT(3)*AC22*AC53*AI10/1000</f>
        <v>-0.13901786883157988</v>
      </c>
      <c r="AF53" s="39"/>
      <c r="AG53" s="39"/>
      <c r="AH53" s="39">
        <f>-SQRT(3)*AC22*AC53*SIN(ACOS(AI10))/1000</f>
        <v>-2.8228768375154423E-2</v>
      </c>
      <c r="AI53" s="39"/>
      <c r="AJ53" s="40"/>
      <c r="AK53" s="253">
        <v>14</v>
      </c>
      <c r="AL53" s="47"/>
      <c r="AM53" s="39">
        <f>-SQRT(3)*AK22*AK53*AQ10/1000</f>
        <v>-0.15208792253734235</v>
      </c>
      <c r="AN53" s="39"/>
      <c r="AO53" s="39"/>
      <c r="AP53" s="39">
        <f>-SQRT(3)*AK22*AK53*SIN(ACOS(AQ10))/1000</f>
        <v>-3.0882754670670021E-2</v>
      </c>
      <c r="AQ53" s="39"/>
      <c r="AR53" s="40"/>
    </row>
    <row r="54" spans="1:44" x14ac:dyDescent="0.2">
      <c r="A54" s="48" t="s">
        <v>210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53">
        <v>15</v>
      </c>
      <c r="N54" s="47"/>
      <c r="O54" s="39">
        <f>-SQRT(3)*M22*M54*S10/1000</f>
        <v>-0.16549745788424033</v>
      </c>
      <c r="P54" s="39"/>
      <c r="Q54" s="39"/>
      <c r="R54" s="39">
        <f>-SQRT(3)*M22*M54*SIN(ACOS(S10))/1000</f>
        <v>-3.3605675619664162E-2</v>
      </c>
      <c r="S54" s="39"/>
      <c r="T54" s="40"/>
      <c r="U54" s="253">
        <v>0</v>
      </c>
      <c r="V54" s="47"/>
      <c r="W54" s="39">
        <f>-SQRT(3)*U22*U54*AA10/1000</f>
        <v>0</v>
      </c>
      <c r="X54" s="39"/>
      <c r="Y54" s="39"/>
      <c r="Z54" s="39">
        <f>-SQRT(3)*U22*U54*SIN(ACOS(AA10))/1000</f>
        <v>0</v>
      </c>
      <c r="AA54" s="39"/>
      <c r="AB54" s="40"/>
      <c r="AC54" s="253">
        <v>5</v>
      </c>
      <c r="AD54" s="47"/>
      <c r="AE54" s="39">
        <f>-SQRT(3)*AC22*AC54*AI10/1000</f>
        <v>-5.3468411089069183E-2</v>
      </c>
      <c r="AF54" s="39"/>
      <c r="AG54" s="39"/>
      <c r="AH54" s="39">
        <f>-SQRT(3)*AC22*AC54*SIN(ACOS(AI10))/1000</f>
        <v>-1.0857218605828623E-2</v>
      </c>
      <c r="AI54" s="39"/>
      <c r="AJ54" s="40"/>
      <c r="AK54" s="253">
        <v>0</v>
      </c>
      <c r="AL54" s="47"/>
      <c r="AM54" s="39">
        <f>-SQRT(3)*AK22*AK54*AQ10/1000</f>
        <v>0</v>
      </c>
      <c r="AN54" s="39"/>
      <c r="AO54" s="39"/>
      <c r="AP54" s="39">
        <f>-SQRT(3)*AK22*AK54*SIN(ACOS(AQ10))/1000</f>
        <v>0</v>
      </c>
      <c r="AQ54" s="39"/>
      <c r="AR54" s="40"/>
    </row>
    <row r="55" spans="1:44" ht="13.5" thickBot="1" x14ac:dyDescent="0.25">
      <c r="A55" s="250" t="s">
        <v>77</v>
      </c>
      <c r="B55" s="42"/>
      <c r="C55" s="42"/>
      <c r="D55" s="42"/>
      <c r="E55" s="43"/>
      <c r="F55" s="43"/>
      <c r="G55" s="43"/>
      <c r="H55" s="43"/>
      <c r="I55" s="43"/>
      <c r="J55" s="43"/>
      <c r="K55" s="43"/>
      <c r="L55" s="44"/>
      <c r="M55" s="33"/>
      <c r="N55" s="34"/>
      <c r="O55" s="31">
        <f>SUM(O42:Q54)</f>
        <v>0.68405615925485996</v>
      </c>
      <c r="P55" s="31"/>
      <c r="Q55" s="31"/>
      <c r="R55" s="31">
        <f>SUM(R42:T54)</f>
        <v>0.13890345922794528</v>
      </c>
      <c r="S55" s="31"/>
      <c r="T55" s="32"/>
      <c r="U55" s="33"/>
      <c r="V55" s="34"/>
      <c r="W55" s="31">
        <f>SUM(W42:Y54)</f>
        <v>0.23286038858934627</v>
      </c>
      <c r="X55" s="31"/>
      <c r="Y55" s="31"/>
      <c r="Z55" s="31">
        <f>SUM(Z42:AB54)</f>
        <v>5.8360285430686477E-2</v>
      </c>
      <c r="AA55" s="31"/>
      <c r="AB55" s="32"/>
      <c r="AC55" s="33"/>
      <c r="AD55" s="34"/>
      <c r="AE55" s="31">
        <f>SUM(AE42:AG54)</f>
        <v>0.20317996213846301</v>
      </c>
      <c r="AF55" s="31"/>
      <c r="AG55" s="31"/>
      <c r="AH55" s="31">
        <f>SUM(AH42:AJ54)</f>
        <v>4.1257430702148837E-2</v>
      </c>
      <c r="AI55" s="31"/>
      <c r="AJ55" s="32"/>
      <c r="AK55" s="33"/>
      <c r="AL55" s="34"/>
      <c r="AM55" s="31">
        <f>SUM(AM42:AO54)</f>
        <v>0.41281007545850046</v>
      </c>
      <c r="AN55" s="31"/>
      <c r="AO55" s="31"/>
      <c r="AP55" s="31">
        <f>SUM(AP42:AR54)</f>
        <v>8.3824619820390064E-2</v>
      </c>
      <c r="AQ55" s="31"/>
      <c r="AR55" s="32"/>
    </row>
    <row r="56" spans="1:44" ht="13.5" thickBot="1" x14ac:dyDescent="0.25">
      <c r="A56" s="251" t="s">
        <v>78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29"/>
      <c r="N56" s="30"/>
      <c r="O56" s="19">
        <f>SUM(O27:Q39)+SUM(O42:Q54)</f>
        <v>-0.27192504433662212</v>
      </c>
      <c r="P56" s="19"/>
      <c r="Q56" s="19"/>
      <c r="R56" s="19">
        <f>SUM(R27:T39)+SUM(R42:T54)</f>
        <v>-0.37708054590271728</v>
      </c>
      <c r="S56" s="19"/>
      <c r="T56" s="28"/>
      <c r="U56" s="29"/>
      <c r="V56" s="30"/>
      <c r="W56" s="19">
        <f>SUM(W27:Y39)+SUM(W42:Y54)</f>
        <v>-0.1326854656321122</v>
      </c>
      <c r="X56" s="19"/>
      <c r="Y56" s="19"/>
      <c r="Z56" s="19">
        <f>SUM(Z27:AB39)+SUM(Z42:AB54)</f>
        <v>-9.7361577992496146E-2</v>
      </c>
      <c r="AA56" s="19"/>
      <c r="AB56" s="28"/>
      <c r="AC56" s="29"/>
      <c r="AD56" s="30"/>
      <c r="AE56" s="19">
        <f>SUM(AE27:AG39)+SUM(AE42:AG54)</f>
        <v>0.18449459849882843</v>
      </c>
      <c r="AF56" s="19"/>
      <c r="AG56" s="19"/>
      <c r="AH56" s="19">
        <f>SUM(AH27:AJ39)+SUM(AH42:AJ54)</f>
        <v>3.0667947368516593E-2</v>
      </c>
      <c r="AI56" s="19"/>
      <c r="AJ56" s="28"/>
      <c r="AK56" s="29"/>
      <c r="AL56" s="30"/>
      <c r="AM56" s="19">
        <f>SUM(AM27:AO39)+SUM(AM42:AO54)</f>
        <v>-0.46407184168699023</v>
      </c>
      <c r="AN56" s="19"/>
      <c r="AO56" s="19"/>
      <c r="AP56" s="19">
        <f>SUM(AP27:AR39)+SUM(AP42:AR54)</f>
        <v>-0.52824273972915781</v>
      </c>
      <c r="AQ56" s="19"/>
      <c r="AR56" s="28"/>
    </row>
    <row r="57" spans="1:44" ht="13.5" thickBo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t="13.5" thickBot="1" x14ac:dyDescent="0.25">
      <c r="A58" s="22" t="s">
        <v>79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5" t="s">
        <v>80</v>
      </c>
      <c r="N58" s="26"/>
      <c r="O58" s="26"/>
      <c r="P58" s="26"/>
      <c r="Q58" s="26"/>
      <c r="R58" s="26"/>
      <c r="S58" s="26"/>
      <c r="T58" s="27"/>
      <c r="U58" s="25"/>
      <c r="V58" s="26"/>
      <c r="W58" s="26"/>
      <c r="X58" s="26"/>
      <c r="Y58" s="26"/>
      <c r="Z58" s="26"/>
      <c r="AA58" s="26"/>
      <c r="AB58" s="27"/>
      <c r="AC58" s="25"/>
      <c r="AD58" s="26"/>
      <c r="AE58" s="26"/>
      <c r="AF58" s="26"/>
      <c r="AG58" s="26"/>
      <c r="AH58" s="26"/>
      <c r="AI58" s="26"/>
      <c r="AJ58" s="27"/>
      <c r="AK58" s="25"/>
      <c r="AL58" s="26"/>
      <c r="AM58" s="26"/>
      <c r="AN58" s="26"/>
      <c r="AO58" s="26"/>
      <c r="AP58" s="26"/>
      <c r="AQ58" s="26"/>
      <c r="AR58" s="27"/>
    </row>
  </sheetData>
  <mergeCells count="667">
    <mergeCell ref="AP56:AR56"/>
    <mergeCell ref="A57:AR57"/>
    <mergeCell ref="A58:L58"/>
    <mergeCell ref="M58:T58"/>
    <mergeCell ref="U58:AB58"/>
    <mergeCell ref="AC58:AJ58"/>
    <mergeCell ref="AK58:AR58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L56"/>
    <mergeCell ref="M56:N56"/>
    <mergeCell ref="O56:Q56"/>
    <mergeCell ref="R56:T56"/>
    <mergeCell ref="U56:V56"/>
    <mergeCell ref="W56:Y56"/>
    <mergeCell ref="AP54:AR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H53:AJ53"/>
    <mergeCell ref="AK53:AL53"/>
    <mergeCell ref="AM53:AO53"/>
    <mergeCell ref="AP53:AR53"/>
    <mergeCell ref="A54:D54"/>
    <mergeCell ref="M54:N54"/>
    <mergeCell ref="O54:Q54"/>
    <mergeCell ref="R54:T54"/>
    <mergeCell ref="U54:V54"/>
    <mergeCell ref="W54:Y54"/>
    <mergeCell ref="AP52:AR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H47:AJ47"/>
    <mergeCell ref="AK47:AL47"/>
    <mergeCell ref="AM47:AO47"/>
    <mergeCell ref="AP47:AR47"/>
    <mergeCell ref="A48:D48"/>
    <mergeCell ref="M48:N48"/>
    <mergeCell ref="O48:Q48"/>
    <mergeCell ref="R48:T48"/>
    <mergeCell ref="U48:V48"/>
    <mergeCell ref="W48:Y48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AH40:AJ40"/>
    <mergeCell ref="AK40:AL40"/>
    <mergeCell ref="AM40:AO40"/>
    <mergeCell ref="AP40:AR40"/>
    <mergeCell ref="A41:D41"/>
    <mergeCell ref="E41:AR41"/>
    <mergeCell ref="AP39:AR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7:AR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211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2.5</v>
      </c>
      <c r="C6" s="11">
        <v>6.0000000521540642E-3</v>
      </c>
      <c r="D6" s="12">
        <v>2.9999999329447746E-2</v>
      </c>
      <c r="E6" s="105">
        <v>35</v>
      </c>
      <c r="F6" s="106"/>
      <c r="G6" s="214" t="s">
        <v>82</v>
      </c>
      <c r="H6" s="214"/>
      <c r="I6" s="204">
        <v>2.199999988079071E-2</v>
      </c>
      <c r="J6" s="204"/>
      <c r="K6" s="204">
        <v>6.3000001907348633</v>
      </c>
      <c r="L6" s="215"/>
      <c r="M6" s="197"/>
      <c r="N6" s="188"/>
      <c r="O6" s="189">
        <f>M16</f>
        <v>2.2754018038611903E-2</v>
      </c>
      <c r="P6" s="189"/>
      <c r="Q6" s="189">
        <f>R16</f>
        <v>4.3451759651125327E-2</v>
      </c>
      <c r="R6" s="189"/>
      <c r="S6" s="190">
        <f>IF(O6=0,0,COS(ATAN(Q6/O6)))</f>
        <v>0.46390416291349751</v>
      </c>
      <c r="T6" s="191"/>
      <c r="U6" s="217"/>
      <c r="V6" s="188"/>
      <c r="W6" s="189">
        <f>U16</f>
        <v>2.2539243949905339E-2</v>
      </c>
      <c r="X6" s="189"/>
      <c r="Y6" s="189">
        <f>Z16</f>
        <v>4.3715166557440482E-2</v>
      </c>
      <c r="Z6" s="189"/>
      <c r="AA6" s="190">
        <f>IF(W6=0,0,COS(ATAN(Y6/W6)))</f>
        <v>0.45826682652495199</v>
      </c>
      <c r="AB6" s="191"/>
      <c r="AC6" s="217"/>
      <c r="AD6" s="188"/>
      <c r="AE6" s="189">
        <f>AC16</f>
        <v>2.146537350637252E-2</v>
      </c>
      <c r="AF6" s="189"/>
      <c r="AG6" s="189">
        <f>AH16</f>
        <v>4.4916401856745988E-2</v>
      </c>
      <c r="AH6" s="189"/>
      <c r="AI6" s="190">
        <f>IF(AE6=0,0,COS(ATAN(AG6/AE6)))</f>
        <v>0.43118763082381761</v>
      </c>
      <c r="AJ6" s="191"/>
      <c r="AK6" s="217"/>
      <c r="AL6" s="188"/>
      <c r="AM6" s="189">
        <f>AK16</f>
        <v>2.2754018038611903E-2</v>
      </c>
      <c r="AN6" s="189"/>
      <c r="AO6" s="189">
        <f>AP16</f>
        <v>4.3451759651125327E-2</v>
      </c>
      <c r="AP6" s="189"/>
      <c r="AQ6" s="190">
        <f>IF(AM6=0,0,COS(ATAN(AO6/AM6)))</f>
        <v>0.46390416291349751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2.199999988079071E-2</v>
      </c>
      <c r="J7" s="193"/>
      <c r="K7" s="193">
        <f>K6</f>
        <v>6.3000001907348633</v>
      </c>
      <c r="L7" s="218"/>
      <c r="M7" s="195">
        <v>2</v>
      </c>
      <c r="N7" s="47"/>
      <c r="O7" s="39">
        <f>SQRT(3)*M21*M7*S7/1000</f>
        <v>1.6752394280966539E-2</v>
      </c>
      <c r="P7" s="39"/>
      <c r="Q7" s="39">
        <f>SQRT(3)*M21*M7*SIN(ACOS(S7))/1000</f>
        <v>1.3440136066040862E-2</v>
      </c>
      <c r="R7" s="39"/>
      <c r="S7" s="183">
        <v>0.77999997138977051</v>
      </c>
      <c r="T7" s="184"/>
      <c r="U7" s="253">
        <v>2</v>
      </c>
      <c r="V7" s="47"/>
      <c r="W7" s="39">
        <f>SQRT(3)*U21*U7*AA7/1000</f>
        <v>1.6537620192259975E-2</v>
      </c>
      <c r="X7" s="39"/>
      <c r="Y7" s="39">
        <f>SQRT(3)*U21*U7*SIN(ACOS(AA7))/1000</f>
        <v>1.3703542972356014E-2</v>
      </c>
      <c r="Z7" s="39"/>
      <c r="AA7" s="183">
        <v>0.76999998092651367</v>
      </c>
      <c r="AB7" s="184"/>
      <c r="AC7" s="253">
        <v>2</v>
      </c>
      <c r="AD7" s="47"/>
      <c r="AE7" s="39">
        <f>SQRT(3)*AC21*AC7*AI7/1000</f>
        <v>1.5463749748727156E-2</v>
      </c>
      <c r="AF7" s="39"/>
      <c r="AG7" s="39">
        <f>SQRT(3)*AC21*AC7*SIN(ACOS(AI7))/1000</f>
        <v>1.4904778271661524E-2</v>
      </c>
      <c r="AH7" s="39"/>
      <c r="AI7" s="183">
        <v>0.72000002861022949</v>
      </c>
      <c r="AJ7" s="184"/>
      <c r="AK7" s="253">
        <v>2</v>
      </c>
      <c r="AL7" s="47"/>
      <c r="AM7" s="39">
        <f>SQRT(3)*AK21*AK7*AQ7/1000</f>
        <v>1.6752394280966539E-2</v>
      </c>
      <c r="AN7" s="39"/>
      <c r="AO7" s="39">
        <f>SQRT(3)*AK21*AK7*SIN(ACOS(AQ7))/1000</f>
        <v>1.3440136066040862E-2</v>
      </c>
      <c r="AP7" s="39"/>
      <c r="AQ7" s="183">
        <v>0.77999997138977051</v>
      </c>
      <c r="AR7" s="184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2</v>
      </c>
      <c r="N8" s="178"/>
      <c r="O8" s="178"/>
      <c r="P8" s="162" t="s">
        <v>18</v>
      </c>
      <c r="Q8" s="162"/>
      <c r="R8" s="175"/>
      <c r="S8" s="175"/>
      <c r="T8" s="179"/>
      <c r="U8" s="225">
        <v>2</v>
      </c>
      <c r="V8" s="178"/>
      <c r="W8" s="178"/>
      <c r="X8" s="162" t="s">
        <v>18</v>
      </c>
      <c r="Y8" s="162"/>
      <c r="Z8" s="175"/>
      <c r="AA8" s="175"/>
      <c r="AB8" s="179"/>
      <c r="AC8" s="225">
        <v>2</v>
      </c>
      <c r="AD8" s="178"/>
      <c r="AE8" s="178"/>
      <c r="AF8" s="162" t="s">
        <v>18</v>
      </c>
      <c r="AG8" s="162"/>
      <c r="AH8" s="175"/>
      <c r="AI8" s="175"/>
      <c r="AJ8" s="179"/>
      <c r="AK8" s="225">
        <v>2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2.5</v>
      </c>
      <c r="C9" s="11">
        <v>6.0000000521540642E-3</v>
      </c>
      <c r="D9" s="12">
        <v>3.2999999821186066E-2</v>
      </c>
      <c r="E9" s="105">
        <v>35</v>
      </c>
      <c r="F9" s="106"/>
      <c r="G9" s="214" t="s">
        <v>82</v>
      </c>
      <c r="H9" s="214"/>
      <c r="I9" s="204">
        <v>2.0000000949949026E-3</v>
      </c>
      <c r="J9" s="204"/>
      <c r="K9" s="204">
        <v>6.3000001907348633</v>
      </c>
      <c r="L9" s="215"/>
      <c r="M9" s="197"/>
      <c r="N9" s="188"/>
      <c r="O9" s="189">
        <f>M17</f>
        <v>6.5363286304575052E-2</v>
      </c>
      <c r="P9" s="189"/>
      <c r="Q9" s="189">
        <f>R17</f>
        <v>9.7198053010637664E-2</v>
      </c>
      <c r="R9" s="189"/>
      <c r="S9" s="190">
        <f>IF(O9=0,0,COS(ATAN(Q9/O9)))</f>
        <v>0.55803271616527994</v>
      </c>
      <c r="T9" s="191"/>
      <c r="U9" s="217"/>
      <c r="V9" s="188"/>
      <c r="W9" s="189">
        <f>U17</f>
        <v>7.0819896205671681E-2</v>
      </c>
      <c r="X9" s="189"/>
      <c r="Y9" s="189">
        <f>Z17</f>
        <v>0.10702279711075598</v>
      </c>
      <c r="Z9" s="189"/>
      <c r="AA9" s="190">
        <f>IF(W9=0,0,COS(ATAN(Y9/W9)))</f>
        <v>0.55184515049281824</v>
      </c>
      <c r="AB9" s="191"/>
      <c r="AC9" s="217"/>
      <c r="AD9" s="188"/>
      <c r="AE9" s="189">
        <f>AC17</f>
        <v>5.7178775105379637E-2</v>
      </c>
      <c r="AF9" s="189"/>
      <c r="AG9" s="189">
        <f>AH17</f>
        <v>8.9851122888886012E-2</v>
      </c>
      <c r="AH9" s="189"/>
      <c r="AI9" s="190">
        <f>IF(AE9=0,0,COS(ATAN(AG9/AE9)))</f>
        <v>0.5368807572300478</v>
      </c>
      <c r="AJ9" s="191"/>
      <c r="AK9" s="217"/>
      <c r="AL9" s="188"/>
      <c r="AM9" s="189">
        <f>AK17</f>
        <v>6.8855102711505176E-2</v>
      </c>
      <c r="AN9" s="189"/>
      <c r="AO9" s="189">
        <f>AP17</f>
        <v>9.3772751317235753E-2</v>
      </c>
      <c r="AP9" s="189"/>
      <c r="AQ9" s="190">
        <f>IF(AM9=0,0,COS(ATAN(AO9/AM9)))</f>
        <v>0.59185778399652955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2.0000000949949026E-3</v>
      </c>
      <c r="J10" s="193"/>
      <c r="K10" s="193">
        <f>K9</f>
        <v>6.3000001907348633</v>
      </c>
      <c r="L10" s="218"/>
      <c r="M10" s="195">
        <v>8</v>
      </c>
      <c r="N10" s="47"/>
      <c r="O10" s="39">
        <f>SQRT(3)*M22*M10*S10/1000</f>
        <v>5.9360847698557505E-2</v>
      </c>
      <c r="P10" s="39"/>
      <c r="Q10" s="39">
        <f>SQRT(3)*M22*M10*SIN(ACOS(S10))/1000</f>
        <v>6.4006017076009697E-2</v>
      </c>
      <c r="R10" s="39"/>
      <c r="S10" s="183">
        <v>0.68000000715255737</v>
      </c>
      <c r="T10" s="184"/>
      <c r="U10" s="253">
        <v>9</v>
      </c>
      <c r="V10" s="47"/>
      <c r="W10" s="39">
        <f>SQRT(3)*U22*U10*AA10/1000</f>
        <v>6.4816809858784144E-2</v>
      </c>
      <c r="X10" s="39"/>
      <c r="Y10" s="39">
        <f>SQRT(3)*U22*U10*SIN(ACOS(AA10))/1000</f>
        <v>7.3779751583495007E-2</v>
      </c>
      <c r="Z10" s="39"/>
      <c r="AA10" s="183">
        <v>0.6600000262260437</v>
      </c>
      <c r="AB10" s="184"/>
      <c r="AC10" s="253">
        <v>7</v>
      </c>
      <c r="AD10" s="47"/>
      <c r="AE10" s="39">
        <f>SQRT(3)*AC22*AC10*AI10/1000</f>
        <v>5.1176908035423845E-2</v>
      </c>
      <c r="AF10" s="39"/>
      <c r="AG10" s="39">
        <f>SQRT(3)*AC22*AC10*SIN(ACOS(AI10))/1000</f>
        <v>5.6704095418345993E-2</v>
      </c>
      <c r="AH10" s="39"/>
      <c r="AI10" s="183">
        <v>0.67000001668930054</v>
      </c>
      <c r="AJ10" s="184"/>
      <c r="AK10" s="253">
        <v>8</v>
      </c>
      <c r="AL10" s="47"/>
      <c r="AM10" s="39">
        <f>SQRT(3)*AK22*AK10*AQ10/1000</f>
        <v>6.2852664105487635E-2</v>
      </c>
      <c r="AN10" s="39"/>
      <c r="AO10" s="39">
        <f>SQRT(3)*AK22*AK10*SIN(ACOS(AQ10))/1000</f>
        <v>6.0580715382607786E-2</v>
      </c>
      <c r="AP10" s="39"/>
      <c r="AQ10" s="183">
        <v>0.72000002861022949</v>
      </c>
      <c r="AR10" s="184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2</v>
      </c>
      <c r="N11" s="178"/>
      <c r="O11" s="178"/>
      <c r="P11" s="162" t="s">
        <v>18</v>
      </c>
      <c r="Q11" s="162"/>
      <c r="R11" s="175"/>
      <c r="S11" s="175"/>
      <c r="T11" s="179"/>
      <c r="U11" s="225">
        <v>2</v>
      </c>
      <c r="V11" s="178"/>
      <c r="W11" s="178"/>
      <c r="X11" s="162" t="s">
        <v>18</v>
      </c>
      <c r="Y11" s="162"/>
      <c r="Z11" s="175"/>
      <c r="AA11" s="175"/>
      <c r="AB11" s="179"/>
      <c r="AC11" s="225">
        <v>2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2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22</v>
      </c>
      <c r="F12" s="107"/>
      <c r="G12" s="107"/>
      <c r="H12" s="107"/>
      <c r="I12" s="107"/>
      <c r="J12" s="107"/>
      <c r="K12" s="107"/>
      <c r="L12" s="108"/>
      <c r="M12" s="182">
        <f>SUM(M6,M9)</f>
        <v>0</v>
      </c>
      <c r="N12" s="167"/>
      <c r="O12" s="172">
        <f>SUM(O6,O9)</f>
        <v>8.8117304343186958E-2</v>
      </c>
      <c r="P12" s="167"/>
      <c r="Q12" s="172">
        <f>SUM(Q6,Q9)</f>
        <v>0.14064981266176299</v>
      </c>
      <c r="R12" s="167"/>
      <c r="S12" s="167"/>
      <c r="T12" s="168"/>
      <c r="U12" s="229">
        <f>SUM(U6,U9)</f>
        <v>0</v>
      </c>
      <c r="V12" s="167"/>
      <c r="W12" s="172">
        <f>SUM(W6,W9)</f>
        <v>9.3359140155577017E-2</v>
      </c>
      <c r="X12" s="167"/>
      <c r="Y12" s="172">
        <f>SUM(Y6,Y9)</f>
        <v>0.15073796366819647</v>
      </c>
      <c r="Z12" s="167"/>
      <c r="AA12" s="167"/>
      <c r="AB12" s="168"/>
      <c r="AC12" s="229">
        <f>SUM(AC6,AC9)</f>
        <v>0</v>
      </c>
      <c r="AD12" s="167"/>
      <c r="AE12" s="172">
        <f>SUM(AE6,AE9)</f>
        <v>7.864414861175216E-2</v>
      </c>
      <c r="AF12" s="167"/>
      <c r="AG12" s="172">
        <f>SUM(AG6,AG9)</f>
        <v>0.134767524745632</v>
      </c>
      <c r="AH12" s="167"/>
      <c r="AI12" s="167"/>
      <c r="AJ12" s="168"/>
      <c r="AK12" s="229">
        <f>SUM(AK6,AK9)</f>
        <v>0</v>
      </c>
      <c r="AL12" s="167"/>
      <c r="AM12" s="172">
        <f>SUM(AM6,AM9)</f>
        <v>9.1609120750117082E-2</v>
      </c>
      <c r="AN12" s="167"/>
      <c r="AO12" s="172">
        <f>SUM(AO6,AO9)</f>
        <v>0.13722451096836108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10</v>
      </c>
      <c r="N13" s="164"/>
      <c r="O13" s="55">
        <f>SUM(O7,O10)</f>
        <v>7.6113241979524043E-2</v>
      </c>
      <c r="P13" s="164"/>
      <c r="Q13" s="55">
        <f>SUM(Q7,Q10)</f>
        <v>7.7446153142050556E-2</v>
      </c>
      <c r="R13" s="164"/>
      <c r="S13" s="164"/>
      <c r="T13" s="165"/>
      <c r="U13" s="231">
        <f>SUM(U7,U10)</f>
        <v>11</v>
      </c>
      <c r="V13" s="164"/>
      <c r="W13" s="55">
        <f>SUM(W7,W10)</f>
        <v>8.1354430051044119E-2</v>
      </c>
      <c r="X13" s="164"/>
      <c r="Y13" s="55">
        <f>SUM(Y7,Y10)</f>
        <v>8.7483294555851021E-2</v>
      </c>
      <c r="Z13" s="164"/>
      <c r="AA13" s="164"/>
      <c r="AB13" s="165"/>
      <c r="AC13" s="231">
        <f>SUM(AC7,AC10)</f>
        <v>9</v>
      </c>
      <c r="AD13" s="164"/>
      <c r="AE13" s="55">
        <f>SUM(AE7,AE10)</f>
        <v>6.6640657784151E-2</v>
      </c>
      <c r="AF13" s="164"/>
      <c r="AG13" s="55">
        <f>SUM(AG7,AG10)</f>
        <v>7.1608873690007513E-2</v>
      </c>
      <c r="AH13" s="164"/>
      <c r="AI13" s="164"/>
      <c r="AJ13" s="165"/>
      <c r="AK13" s="231">
        <f>SUM(AK7,AK10)</f>
        <v>10</v>
      </c>
      <c r="AL13" s="164"/>
      <c r="AM13" s="55">
        <f>SUM(AM7,AM10)</f>
        <v>7.9605058386454181E-2</v>
      </c>
      <c r="AN13" s="164"/>
      <c r="AO13" s="55">
        <f>SUM(AO7,AO10)</f>
        <v>7.4020851448648645E-2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1.6237054912994403E-6</v>
      </c>
      <c r="N14" s="159"/>
      <c r="O14" s="159"/>
      <c r="P14" s="155" t="s">
        <v>26</v>
      </c>
      <c r="Q14" s="155"/>
      <c r="R14" s="156">
        <f>K6*(POWER(O7,2)+POWER(Q7,2))/(100*B6)</f>
        <v>1.1624255636718737E-5</v>
      </c>
      <c r="S14" s="156"/>
      <c r="T14" s="157"/>
      <c r="U14" s="158">
        <f>I6*(POWER(W7,2)+POWER(Y7,2))/POWER(B6,2)</f>
        <v>1.6237054912994403E-6</v>
      </c>
      <c r="V14" s="159"/>
      <c r="W14" s="159"/>
      <c r="X14" s="155" t="s">
        <v>26</v>
      </c>
      <c r="Y14" s="155"/>
      <c r="Z14" s="156">
        <f>K6*(POWER(W7,2)+POWER(Y7,2))/(100*B6)</f>
        <v>1.1624255636718737E-5</v>
      </c>
      <c r="AA14" s="156"/>
      <c r="AB14" s="157"/>
      <c r="AC14" s="158">
        <f>I6*(POWER(AE7,2)+POWER(AG7,2))/POWER(B6,2)</f>
        <v>1.62370549129944E-6</v>
      </c>
      <c r="AD14" s="159"/>
      <c r="AE14" s="159"/>
      <c r="AF14" s="155" t="s">
        <v>26</v>
      </c>
      <c r="AG14" s="155"/>
      <c r="AH14" s="156">
        <f>K6*(POWER(AE7,2)+POWER(AG7,2))/(100*B6)</f>
        <v>1.1624255636718736E-5</v>
      </c>
      <c r="AI14" s="156"/>
      <c r="AJ14" s="157"/>
      <c r="AK14" s="158">
        <f>I6*(POWER(AM7,2)+POWER(AO7,2))/POWER(B6,2)</f>
        <v>1.6237054912994403E-6</v>
      </c>
      <c r="AL14" s="159"/>
      <c r="AM14" s="159"/>
      <c r="AN14" s="155" t="s">
        <v>26</v>
      </c>
      <c r="AO14" s="155"/>
      <c r="AP14" s="156">
        <f>K6*(POWER(AM7,2)+POWER(AO7,2))/(100*B6)</f>
        <v>1.1624255636718737E-5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2.438553863481339E-6</v>
      </c>
      <c r="N15" s="154"/>
      <c r="O15" s="154"/>
      <c r="P15" s="146" t="s">
        <v>26</v>
      </c>
      <c r="Q15" s="146"/>
      <c r="R15" s="147">
        <f>K9*(POWER(O10,2)+POWER(Q10,2))/(100*B9)</f>
        <v>1.9203611344189501E-4</v>
      </c>
      <c r="S15" s="147"/>
      <c r="T15" s="148"/>
      <c r="U15" s="234">
        <f>I9*(POWER(W10,2)+POWER(Y10,2))/POWER(B9,2)</f>
        <v>3.0862947334685708E-6</v>
      </c>
      <c r="V15" s="154"/>
      <c r="W15" s="154"/>
      <c r="X15" s="146" t="s">
        <v>26</v>
      </c>
      <c r="Y15" s="146"/>
      <c r="Z15" s="147">
        <f>K9*(POWER(W10,2)+POWER(Y10,2))/(100*B9)</f>
        <v>2.4304570607489839E-4</v>
      </c>
      <c r="AA15" s="147"/>
      <c r="AB15" s="148"/>
      <c r="AC15" s="234">
        <f>I9*(POWER(AE10,2)+POWER(AG10,2))/POWER(B9,2)</f>
        <v>1.8670178017279003E-6</v>
      </c>
      <c r="AD15" s="154"/>
      <c r="AE15" s="154"/>
      <c r="AF15" s="146" t="s">
        <v>26</v>
      </c>
      <c r="AG15" s="146"/>
      <c r="AH15" s="147">
        <f>K9*(POWER(AE10,2)+POWER(AG10,2))/(100*B9)</f>
        <v>1.4702764935395086E-4</v>
      </c>
      <c r="AI15" s="147"/>
      <c r="AJ15" s="148"/>
      <c r="AK15" s="234">
        <f>I9*(POWER(AM10,2)+POWER(AO10,2))/POWER(B9,2)</f>
        <v>2.438553863481339E-6</v>
      </c>
      <c r="AL15" s="154"/>
      <c r="AM15" s="154"/>
      <c r="AN15" s="146" t="s">
        <v>26</v>
      </c>
      <c r="AO15" s="146"/>
      <c r="AP15" s="147">
        <f>K9*(POWER(AM10,2)+POWER(AO10,2))/(100*B9)</f>
        <v>1.9203611344189501E-4</v>
      </c>
      <c r="AQ15" s="147"/>
      <c r="AR15" s="148"/>
    </row>
    <row r="16" spans="1:44" x14ac:dyDescent="0.2">
      <c r="A16" s="235" t="s">
        <v>27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2.2754018038611903E-2</v>
      </c>
      <c r="N16" s="144"/>
      <c r="O16" s="144"/>
      <c r="P16" s="145" t="s">
        <v>26</v>
      </c>
      <c r="Q16" s="145"/>
      <c r="R16" s="137">
        <f>SUM(Q7:R7)+D6+R14</f>
        <v>4.3451759651125327E-2</v>
      </c>
      <c r="S16" s="137"/>
      <c r="T16" s="142"/>
      <c r="U16" s="143">
        <f>SUM(W7:X7)+C6+U14</f>
        <v>2.2539243949905339E-2</v>
      </c>
      <c r="V16" s="144"/>
      <c r="W16" s="144"/>
      <c r="X16" s="145" t="s">
        <v>26</v>
      </c>
      <c r="Y16" s="145"/>
      <c r="Z16" s="137">
        <f>SUM(Y7:Z7)+D6+Z14</f>
        <v>4.3715166557440482E-2</v>
      </c>
      <c r="AA16" s="137"/>
      <c r="AB16" s="142"/>
      <c r="AC16" s="143">
        <f>SUM(AE7:AF7)+C6+AC14</f>
        <v>2.146537350637252E-2</v>
      </c>
      <c r="AD16" s="144"/>
      <c r="AE16" s="144"/>
      <c r="AF16" s="145" t="s">
        <v>26</v>
      </c>
      <c r="AG16" s="145"/>
      <c r="AH16" s="137">
        <f>SUM(AG7:AH7)+D6+AH14</f>
        <v>4.4916401856745988E-2</v>
      </c>
      <c r="AI16" s="137"/>
      <c r="AJ16" s="142"/>
      <c r="AK16" s="143">
        <f>SUM(AM7:AN7)+C6+AK14</f>
        <v>2.2754018038611903E-2</v>
      </c>
      <c r="AL16" s="144"/>
      <c r="AM16" s="144"/>
      <c r="AN16" s="145" t="s">
        <v>26</v>
      </c>
      <c r="AO16" s="145"/>
      <c r="AP16" s="137">
        <f>SUM(AO7:AP7)+D6+AP14</f>
        <v>4.3451759651125327E-2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6.5363286304575052E-2</v>
      </c>
      <c r="N17" s="131"/>
      <c r="O17" s="131"/>
      <c r="P17" s="132" t="s">
        <v>26</v>
      </c>
      <c r="Q17" s="132"/>
      <c r="R17" s="128">
        <f>SUM(Q10:R10)+D9+R15</f>
        <v>9.7198053010637664E-2</v>
      </c>
      <c r="S17" s="128"/>
      <c r="T17" s="129"/>
      <c r="U17" s="130">
        <f>SUM(W10:X10)+C9+U15</f>
        <v>7.0819896205671681E-2</v>
      </c>
      <c r="V17" s="131"/>
      <c r="W17" s="131"/>
      <c r="X17" s="132" t="s">
        <v>26</v>
      </c>
      <c r="Y17" s="132"/>
      <c r="Z17" s="128">
        <f>SUM(Y10:Z10)+D9+Z15</f>
        <v>0.10702279711075598</v>
      </c>
      <c r="AA17" s="128"/>
      <c r="AB17" s="129"/>
      <c r="AC17" s="130">
        <f>SUM(AE10:AF10)+C9+AC15</f>
        <v>5.7178775105379637E-2</v>
      </c>
      <c r="AD17" s="131"/>
      <c r="AE17" s="131"/>
      <c r="AF17" s="132" t="s">
        <v>26</v>
      </c>
      <c r="AG17" s="132"/>
      <c r="AH17" s="128">
        <f>SUM(AG10:AH10)+D9+AH15</f>
        <v>8.9851122888886012E-2</v>
      </c>
      <c r="AI17" s="128"/>
      <c r="AJ17" s="129"/>
      <c r="AK17" s="130">
        <f>SUM(AM10:AN10)+C9+AK15</f>
        <v>6.8855102711505176E-2</v>
      </c>
      <c r="AL17" s="131"/>
      <c r="AM17" s="131"/>
      <c r="AN17" s="132" t="s">
        <v>26</v>
      </c>
      <c r="AO17" s="132"/>
      <c r="AP17" s="128">
        <f>SUM(AO10:AP10)+D9+AP15</f>
        <v>9.3772751317235753E-2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8.8117304343186958E-2</v>
      </c>
      <c r="N18" s="126"/>
      <c r="O18" s="126"/>
      <c r="P18" s="127" t="s">
        <v>26</v>
      </c>
      <c r="Q18" s="127"/>
      <c r="R18" s="112">
        <f>SUM(R16,R17)</f>
        <v>0.14064981266176299</v>
      </c>
      <c r="S18" s="112"/>
      <c r="T18" s="113"/>
      <c r="U18" s="238">
        <f>SUM(U16,U17)</f>
        <v>9.3359140155577017E-2</v>
      </c>
      <c r="V18" s="126"/>
      <c r="W18" s="126"/>
      <c r="X18" s="127" t="s">
        <v>26</v>
      </c>
      <c r="Y18" s="127"/>
      <c r="Z18" s="112">
        <f>SUM(Z16,Z17)</f>
        <v>0.15073796366819647</v>
      </c>
      <c r="AA18" s="112"/>
      <c r="AB18" s="113"/>
      <c r="AC18" s="238">
        <f>SUM(AC16,AC17)</f>
        <v>7.864414861175216E-2</v>
      </c>
      <c r="AD18" s="126"/>
      <c r="AE18" s="126"/>
      <c r="AF18" s="127" t="s">
        <v>26</v>
      </c>
      <c r="AG18" s="127"/>
      <c r="AH18" s="112">
        <f>SUM(AH16,AH17)</f>
        <v>0.134767524745632</v>
      </c>
      <c r="AI18" s="112"/>
      <c r="AJ18" s="113"/>
      <c r="AK18" s="238">
        <f>SUM(AK16,AK17)</f>
        <v>9.1609120750117082E-2</v>
      </c>
      <c r="AL18" s="126"/>
      <c r="AM18" s="126"/>
      <c r="AN18" s="127" t="s">
        <v>26</v>
      </c>
      <c r="AO18" s="127"/>
      <c r="AP18" s="112">
        <f>SUM(AP16,AP17)</f>
        <v>0.13722451096836108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6</v>
      </c>
      <c r="B21" s="106"/>
      <c r="C21" s="106" t="s">
        <v>16</v>
      </c>
      <c r="D21" s="106"/>
      <c r="E21" s="107" t="s">
        <v>35</v>
      </c>
      <c r="F21" s="107"/>
      <c r="G21" s="107"/>
      <c r="H21" s="107"/>
      <c r="I21" s="107"/>
      <c r="J21" s="107"/>
      <c r="K21" s="107"/>
      <c r="L21" s="108"/>
      <c r="M21" s="241">
        <v>6.1999998092651367</v>
      </c>
      <c r="N21" s="110"/>
      <c r="O21" s="110"/>
      <c r="P21" s="110"/>
      <c r="Q21" s="110"/>
      <c r="R21" s="110"/>
      <c r="S21" s="110"/>
      <c r="T21" s="242"/>
      <c r="U21" s="241">
        <v>6.1999998092651367</v>
      </c>
      <c r="V21" s="110"/>
      <c r="W21" s="110"/>
      <c r="X21" s="110"/>
      <c r="Y21" s="110"/>
      <c r="Z21" s="110"/>
      <c r="AA21" s="110"/>
      <c r="AB21" s="242"/>
      <c r="AC21" s="241">
        <v>6.1999998092651367</v>
      </c>
      <c r="AD21" s="110"/>
      <c r="AE21" s="110"/>
      <c r="AF21" s="110"/>
      <c r="AG21" s="110"/>
      <c r="AH21" s="110"/>
      <c r="AI21" s="110"/>
      <c r="AJ21" s="242"/>
      <c r="AK21" s="241">
        <v>6.1999998092651367</v>
      </c>
      <c r="AL21" s="110"/>
      <c r="AM21" s="110"/>
      <c r="AN21" s="110"/>
      <c r="AO21" s="110"/>
      <c r="AP21" s="110"/>
      <c r="AQ21" s="110"/>
      <c r="AR21" s="242"/>
    </row>
    <row r="22" spans="1:44" ht="13.5" thickBot="1" x14ac:dyDescent="0.25">
      <c r="A22" s="91">
        <v>6</v>
      </c>
      <c r="B22" s="92"/>
      <c r="C22" s="92" t="s">
        <v>20</v>
      </c>
      <c r="D22" s="92"/>
      <c r="E22" s="93" t="s">
        <v>36</v>
      </c>
      <c r="F22" s="93"/>
      <c r="G22" s="93"/>
      <c r="H22" s="93"/>
      <c r="I22" s="93"/>
      <c r="J22" s="93"/>
      <c r="K22" s="93"/>
      <c r="L22" s="94"/>
      <c r="M22" s="82">
        <v>6.3000001907348633</v>
      </c>
      <c r="N22" s="83"/>
      <c r="O22" s="83"/>
      <c r="P22" s="83"/>
      <c r="Q22" s="83"/>
      <c r="R22" s="83"/>
      <c r="S22" s="83"/>
      <c r="T22" s="84"/>
      <c r="U22" s="82">
        <v>6.3000001907348633</v>
      </c>
      <c r="V22" s="83"/>
      <c r="W22" s="83"/>
      <c r="X22" s="83"/>
      <c r="Y22" s="83"/>
      <c r="Z22" s="83"/>
      <c r="AA22" s="83"/>
      <c r="AB22" s="84"/>
      <c r="AC22" s="82">
        <v>6.3000001907348633</v>
      </c>
      <c r="AD22" s="83"/>
      <c r="AE22" s="83"/>
      <c r="AF22" s="83"/>
      <c r="AG22" s="83"/>
      <c r="AH22" s="83"/>
      <c r="AI22" s="83"/>
      <c r="AJ22" s="84"/>
      <c r="AK22" s="82">
        <v>6.3000001907348633</v>
      </c>
      <c r="AL22" s="83"/>
      <c r="AM22" s="83"/>
      <c r="AN22" s="83"/>
      <c r="AO22" s="83"/>
      <c r="AP22" s="83"/>
      <c r="AQ22" s="83"/>
      <c r="AR22" s="84"/>
    </row>
    <row r="23" spans="1:44" ht="30" customHeight="1" thickBot="1" x14ac:dyDescent="0.25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ht="15" customHeight="1" x14ac:dyDescent="0.2">
      <c r="A24" s="86" t="s">
        <v>3</v>
      </c>
      <c r="B24" s="87"/>
      <c r="C24" s="87"/>
      <c r="D24" s="87"/>
      <c r="E24" s="87" t="s">
        <v>38</v>
      </c>
      <c r="F24" s="87"/>
      <c r="G24" s="87" t="s">
        <v>39</v>
      </c>
      <c r="H24" s="87"/>
      <c r="I24" s="87" t="s">
        <v>40</v>
      </c>
      <c r="J24" s="87"/>
      <c r="K24" s="87" t="s">
        <v>41</v>
      </c>
      <c r="L24" s="90"/>
      <c r="M24" s="227" t="s">
        <v>11</v>
      </c>
      <c r="N24" s="73"/>
      <c r="O24" s="76" t="s">
        <v>12</v>
      </c>
      <c r="P24" s="77"/>
      <c r="Q24" s="73"/>
      <c r="R24" s="76" t="s">
        <v>13</v>
      </c>
      <c r="S24" s="77"/>
      <c r="T24" s="245"/>
      <c r="U24" s="227" t="s">
        <v>11</v>
      </c>
      <c r="V24" s="73"/>
      <c r="W24" s="76" t="s">
        <v>12</v>
      </c>
      <c r="X24" s="77"/>
      <c r="Y24" s="73"/>
      <c r="Z24" s="76" t="s">
        <v>13</v>
      </c>
      <c r="AA24" s="77"/>
      <c r="AB24" s="245"/>
      <c r="AC24" s="227" t="s">
        <v>11</v>
      </c>
      <c r="AD24" s="73"/>
      <c r="AE24" s="76" t="s">
        <v>12</v>
      </c>
      <c r="AF24" s="77"/>
      <c r="AG24" s="73"/>
      <c r="AH24" s="76" t="s">
        <v>13</v>
      </c>
      <c r="AI24" s="77"/>
      <c r="AJ24" s="245"/>
      <c r="AK24" s="227" t="s">
        <v>11</v>
      </c>
      <c r="AL24" s="73"/>
      <c r="AM24" s="76" t="s">
        <v>12</v>
      </c>
      <c r="AN24" s="77"/>
      <c r="AO24" s="73"/>
      <c r="AP24" s="76" t="s">
        <v>13</v>
      </c>
      <c r="AQ24" s="77"/>
      <c r="AR24" s="245"/>
    </row>
    <row r="25" spans="1:44" ht="15.75" customHeight="1" thickBot="1" x14ac:dyDescent="0.25">
      <c r="A25" s="88"/>
      <c r="B25" s="89"/>
      <c r="C25" s="89"/>
      <c r="D25" s="89"/>
      <c r="E25" s="15" t="s">
        <v>42</v>
      </c>
      <c r="F25" s="15" t="s">
        <v>43</v>
      </c>
      <c r="G25" s="15" t="s">
        <v>42</v>
      </c>
      <c r="H25" s="15" t="s">
        <v>43</v>
      </c>
      <c r="I25" s="15" t="s">
        <v>42</v>
      </c>
      <c r="J25" s="15" t="s">
        <v>43</v>
      </c>
      <c r="K25" s="15" t="s">
        <v>42</v>
      </c>
      <c r="L25" s="16" t="s">
        <v>43</v>
      </c>
      <c r="M25" s="74"/>
      <c r="N25" s="75"/>
      <c r="O25" s="78"/>
      <c r="P25" s="79"/>
      <c r="Q25" s="75"/>
      <c r="R25" s="78"/>
      <c r="S25" s="79"/>
      <c r="T25" s="81"/>
      <c r="U25" s="74"/>
      <c r="V25" s="75"/>
      <c r="W25" s="78"/>
      <c r="X25" s="79"/>
      <c r="Y25" s="75"/>
      <c r="Z25" s="78"/>
      <c r="AA25" s="79"/>
      <c r="AB25" s="81"/>
      <c r="AC25" s="74"/>
      <c r="AD25" s="75"/>
      <c r="AE25" s="78"/>
      <c r="AF25" s="79"/>
      <c r="AG25" s="75"/>
      <c r="AH25" s="78"/>
      <c r="AI25" s="79"/>
      <c r="AJ25" s="81"/>
      <c r="AK25" s="74"/>
      <c r="AL25" s="75"/>
      <c r="AM25" s="78"/>
      <c r="AN25" s="79"/>
      <c r="AO25" s="75"/>
      <c r="AP25" s="78"/>
      <c r="AQ25" s="79"/>
      <c r="AR25" s="81"/>
    </row>
    <row r="26" spans="1:44" x14ac:dyDescent="0.2">
      <c r="A26" s="246" t="s">
        <v>53</v>
      </c>
      <c r="B26" s="58"/>
      <c r="C26" s="58"/>
      <c r="D26" s="58"/>
      <c r="E26" s="21"/>
      <c r="F26" s="21"/>
      <c r="G26" s="21"/>
      <c r="H26" s="21"/>
      <c r="I26" s="21"/>
      <c r="J26" s="21"/>
      <c r="K26" s="21"/>
      <c r="L26" s="59"/>
      <c r="M26" s="60"/>
      <c r="N26" s="61"/>
      <c r="O26" s="62"/>
      <c r="P26" s="62"/>
      <c r="Q26" s="62"/>
      <c r="R26" s="62"/>
      <c r="S26" s="62"/>
      <c r="T26" s="63"/>
      <c r="U26" s="60"/>
      <c r="V26" s="61"/>
      <c r="W26" s="62"/>
      <c r="X26" s="62"/>
      <c r="Y26" s="62"/>
      <c r="Z26" s="62"/>
      <c r="AA26" s="62"/>
      <c r="AB26" s="63"/>
      <c r="AC26" s="60"/>
      <c r="AD26" s="61"/>
      <c r="AE26" s="62"/>
      <c r="AF26" s="62"/>
      <c r="AG26" s="62"/>
      <c r="AH26" s="62"/>
      <c r="AI26" s="62"/>
      <c r="AJ26" s="63"/>
      <c r="AK26" s="60"/>
      <c r="AL26" s="61"/>
      <c r="AM26" s="62"/>
      <c r="AN26" s="62"/>
      <c r="AO26" s="62"/>
      <c r="AP26" s="62"/>
      <c r="AQ26" s="62"/>
      <c r="AR26" s="63"/>
    </row>
    <row r="27" spans="1:44" x14ac:dyDescent="0.2">
      <c r="A27" s="48" t="s">
        <v>54</v>
      </c>
      <c r="B27" s="49"/>
      <c r="C27" s="49"/>
      <c r="D27" s="49"/>
      <c r="E27" s="17"/>
      <c r="F27" s="17"/>
      <c r="G27" s="17"/>
      <c r="H27" s="17"/>
      <c r="I27" s="17"/>
      <c r="J27" s="17"/>
      <c r="K27" s="17"/>
      <c r="L27" s="247"/>
      <c r="M27" s="248">
        <f>M7</f>
        <v>2</v>
      </c>
      <c r="N27" s="54"/>
      <c r="O27" s="50">
        <f>O7</f>
        <v>1.6752394280966539E-2</v>
      </c>
      <c r="P27" s="50"/>
      <c r="Q27" s="50"/>
      <c r="R27" s="50">
        <f>Q7</f>
        <v>1.3440136066040862E-2</v>
      </c>
      <c r="S27" s="50"/>
      <c r="T27" s="52"/>
      <c r="U27" s="248">
        <f>U7</f>
        <v>2</v>
      </c>
      <c r="V27" s="54"/>
      <c r="W27" s="50">
        <f>W7</f>
        <v>1.6537620192259975E-2</v>
      </c>
      <c r="X27" s="50"/>
      <c r="Y27" s="50"/>
      <c r="Z27" s="50">
        <f>Y7</f>
        <v>1.3703542972356014E-2</v>
      </c>
      <c r="AA27" s="50"/>
      <c r="AB27" s="52"/>
      <c r="AC27" s="248">
        <f>AC7</f>
        <v>2</v>
      </c>
      <c r="AD27" s="54"/>
      <c r="AE27" s="50">
        <f>AE7</f>
        <v>1.5463749748727156E-2</v>
      </c>
      <c r="AF27" s="50"/>
      <c r="AG27" s="50"/>
      <c r="AH27" s="50">
        <f>AG7</f>
        <v>1.4904778271661524E-2</v>
      </c>
      <c r="AI27" s="50"/>
      <c r="AJ27" s="52"/>
      <c r="AK27" s="248">
        <f>AK7</f>
        <v>2</v>
      </c>
      <c r="AL27" s="54"/>
      <c r="AM27" s="50">
        <f>AM7</f>
        <v>1.6752394280966539E-2</v>
      </c>
      <c r="AN27" s="50"/>
      <c r="AO27" s="50"/>
      <c r="AP27" s="50">
        <f>AO7</f>
        <v>1.3440136066040862E-2</v>
      </c>
      <c r="AQ27" s="50"/>
      <c r="AR27" s="52"/>
    </row>
    <row r="28" spans="1:44" x14ac:dyDescent="0.2">
      <c r="A28" s="48" t="s">
        <v>212</v>
      </c>
      <c r="B28" s="49"/>
      <c r="C28" s="49"/>
      <c r="D28" s="49"/>
      <c r="E28" s="17"/>
      <c r="F28" s="17"/>
      <c r="G28" s="17"/>
      <c r="H28" s="17"/>
      <c r="I28" s="17"/>
      <c r="J28" s="17"/>
      <c r="K28" s="17"/>
      <c r="L28" s="247"/>
      <c r="M28" s="248" t="s">
        <v>59</v>
      </c>
      <c r="N28" s="54"/>
      <c r="O28" s="50">
        <v>0</v>
      </c>
      <c r="P28" s="50"/>
      <c r="Q28" s="50"/>
      <c r="R28" s="50">
        <v>0</v>
      </c>
      <c r="S28" s="50"/>
      <c r="T28" s="52"/>
      <c r="U28" s="248" t="s">
        <v>59</v>
      </c>
      <c r="V28" s="54"/>
      <c r="W28" s="50">
        <v>0</v>
      </c>
      <c r="X28" s="50"/>
      <c r="Y28" s="50"/>
      <c r="Z28" s="50">
        <v>0</v>
      </c>
      <c r="AA28" s="50"/>
      <c r="AB28" s="52"/>
      <c r="AC28" s="248" t="s">
        <v>59</v>
      </c>
      <c r="AD28" s="54"/>
      <c r="AE28" s="50">
        <v>0</v>
      </c>
      <c r="AF28" s="50"/>
      <c r="AG28" s="50"/>
      <c r="AH28" s="50">
        <v>0</v>
      </c>
      <c r="AI28" s="50"/>
      <c r="AJ28" s="52"/>
      <c r="AK28" s="248" t="s">
        <v>59</v>
      </c>
      <c r="AL28" s="54"/>
      <c r="AM28" s="50">
        <v>0</v>
      </c>
      <c r="AN28" s="50"/>
      <c r="AO28" s="50"/>
      <c r="AP28" s="50">
        <v>0</v>
      </c>
      <c r="AQ28" s="50"/>
      <c r="AR28" s="52"/>
    </row>
    <row r="29" spans="1:44" x14ac:dyDescent="0.2">
      <c r="A29" s="48" t="s">
        <v>213</v>
      </c>
      <c r="B29" s="49"/>
      <c r="C29" s="49"/>
      <c r="D29" s="49"/>
      <c r="E29" s="17">
        <v>48.5</v>
      </c>
      <c r="F29" s="17">
        <v>0.5</v>
      </c>
      <c r="G29" s="17">
        <v>48.9</v>
      </c>
      <c r="H29" s="17">
        <v>25</v>
      </c>
      <c r="I29" s="17"/>
      <c r="J29" s="17"/>
      <c r="K29" s="17"/>
      <c r="L29" s="247"/>
      <c r="M29" s="253">
        <v>0</v>
      </c>
      <c r="N29" s="47"/>
      <c r="O29" s="39">
        <f>-SQRT(3)*M21*M29*S7/1000</f>
        <v>0</v>
      </c>
      <c r="P29" s="39"/>
      <c r="Q29" s="39"/>
      <c r="R29" s="39">
        <f>-SQRT(3)*M21*M29*SIN(ACOS(S7))/1000</f>
        <v>0</v>
      </c>
      <c r="S29" s="39"/>
      <c r="T29" s="40"/>
      <c r="U29" s="253">
        <v>0</v>
      </c>
      <c r="V29" s="47"/>
      <c r="W29" s="39">
        <f>-SQRT(3)*U21*U29*AA7/1000</f>
        <v>0</v>
      </c>
      <c r="X29" s="39"/>
      <c r="Y29" s="39"/>
      <c r="Z29" s="39">
        <f>-SQRT(3)*U21*U29*SIN(ACOS(AA7))/1000</f>
        <v>0</v>
      </c>
      <c r="AA29" s="39"/>
      <c r="AB29" s="40"/>
      <c r="AC29" s="253">
        <v>0</v>
      </c>
      <c r="AD29" s="47"/>
      <c r="AE29" s="39">
        <f>-SQRT(3)*AC21*AC29*AI7/1000</f>
        <v>0</v>
      </c>
      <c r="AF29" s="39"/>
      <c r="AG29" s="39"/>
      <c r="AH29" s="39">
        <f>-SQRT(3)*AC21*AC29*SIN(ACOS(AI7))/1000</f>
        <v>0</v>
      </c>
      <c r="AI29" s="39"/>
      <c r="AJ29" s="40"/>
      <c r="AK29" s="253">
        <v>0</v>
      </c>
      <c r="AL29" s="47"/>
      <c r="AM29" s="39">
        <f>-SQRT(3)*AK21*AK29*AQ7/1000</f>
        <v>0</v>
      </c>
      <c r="AN29" s="39"/>
      <c r="AO29" s="39"/>
      <c r="AP29" s="39">
        <f>-SQRT(3)*AK21*AK29*SIN(ACOS(AQ7))/1000</f>
        <v>0</v>
      </c>
      <c r="AQ29" s="39"/>
      <c r="AR29" s="40"/>
    </row>
    <row r="30" spans="1:44" x14ac:dyDescent="0.2">
      <c r="A30" s="48" t="s">
        <v>214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53" t="s">
        <v>59</v>
      </c>
      <c r="N30" s="47"/>
      <c r="O30" s="50">
        <v>0</v>
      </c>
      <c r="P30" s="50"/>
      <c r="Q30" s="50"/>
      <c r="R30" s="50">
        <v>0</v>
      </c>
      <c r="S30" s="50"/>
      <c r="T30" s="52"/>
      <c r="U30" s="253" t="s">
        <v>59</v>
      </c>
      <c r="V30" s="47"/>
      <c r="W30" s="50">
        <v>0</v>
      </c>
      <c r="X30" s="50"/>
      <c r="Y30" s="50"/>
      <c r="Z30" s="50">
        <v>0</v>
      </c>
      <c r="AA30" s="50"/>
      <c r="AB30" s="52"/>
      <c r="AC30" s="253" t="s">
        <v>59</v>
      </c>
      <c r="AD30" s="47"/>
      <c r="AE30" s="50">
        <v>0</v>
      </c>
      <c r="AF30" s="50"/>
      <c r="AG30" s="50"/>
      <c r="AH30" s="50">
        <v>0</v>
      </c>
      <c r="AI30" s="50"/>
      <c r="AJ30" s="52"/>
      <c r="AK30" s="253" t="s">
        <v>59</v>
      </c>
      <c r="AL30" s="47"/>
      <c r="AM30" s="50">
        <v>0</v>
      </c>
      <c r="AN30" s="50"/>
      <c r="AO30" s="50"/>
      <c r="AP30" s="50">
        <v>0</v>
      </c>
      <c r="AQ30" s="50"/>
      <c r="AR30" s="52"/>
    </row>
    <row r="31" spans="1:44" x14ac:dyDescent="0.2">
      <c r="A31" s="48" t="s">
        <v>215</v>
      </c>
      <c r="B31" s="49"/>
      <c r="C31" s="49"/>
      <c r="D31" s="49"/>
      <c r="E31" s="17">
        <v>48.5</v>
      </c>
      <c r="F31" s="17">
        <v>0.5</v>
      </c>
      <c r="G31" s="17">
        <v>48.9</v>
      </c>
      <c r="H31" s="17">
        <v>25</v>
      </c>
      <c r="I31" s="17"/>
      <c r="J31" s="17"/>
      <c r="K31" s="17"/>
      <c r="L31" s="247"/>
      <c r="M31" s="253">
        <v>1</v>
      </c>
      <c r="N31" s="47"/>
      <c r="O31" s="39">
        <f>-SQRT(3)*M21*M31*S7/1000</f>
        <v>-8.3761971404832693E-3</v>
      </c>
      <c r="P31" s="39"/>
      <c r="Q31" s="39"/>
      <c r="R31" s="39">
        <f>-SQRT(3)*M21*M31*SIN(ACOS(S7))/1000</f>
        <v>-6.7200680330204311E-3</v>
      </c>
      <c r="S31" s="39"/>
      <c r="T31" s="40"/>
      <c r="U31" s="253">
        <v>1</v>
      </c>
      <c r="V31" s="47"/>
      <c r="W31" s="39">
        <f>-SQRT(3)*U21*U31*AA7/1000</f>
        <v>-8.2688100961299874E-3</v>
      </c>
      <c r="X31" s="39"/>
      <c r="Y31" s="39"/>
      <c r="Z31" s="39">
        <f>-SQRT(3)*U21*U31*SIN(ACOS(AA7))/1000</f>
        <v>-6.8517714861780071E-3</v>
      </c>
      <c r="AA31" s="39"/>
      <c r="AB31" s="40"/>
      <c r="AC31" s="253">
        <v>1</v>
      </c>
      <c r="AD31" s="47"/>
      <c r="AE31" s="39">
        <f>-SQRT(3)*AC21*AC31*AI7/1000</f>
        <v>-7.7318748743635778E-3</v>
      </c>
      <c r="AF31" s="39"/>
      <c r="AG31" s="39"/>
      <c r="AH31" s="39">
        <f>-SQRT(3)*AC21*AC31*SIN(ACOS(AI7))/1000</f>
        <v>-7.4523891358307618E-3</v>
      </c>
      <c r="AI31" s="39"/>
      <c r="AJ31" s="40"/>
      <c r="AK31" s="253">
        <v>1</v>
      </c>
      <c r="AL31" s="47"/>
      <c r="AM31" s="39">
        <f>-SQRT(3)*AK21*AK31*AQ7/1000</f>
        <v>-8.3761971404832693E-3</v>
      </c>
      <c r="AN31" s="39"/>
      <c r="AO31" s="39"/>
      <c r="AP31" s="39">
        <f>-SQRT(3)*AK21*AK31*SIN(ACOS(AQ7))/1000</f>
        <v>-6.7200680330204311E-3</v>
      </c>
      <c r="AQ31" s="39"/>
      <c r="AR31" s="40"/>
    </row>
    <row r="32" spans="1:44" ht="13.5" thickBot="1" x14ac:dyDescent="0.25">
      <c r="A32" s="68" t="s">
        <v>65</v>
      </c>
      <c r="B32" s="69"/>
      <c r="C32" s="69"/>
      <c r="D32" s="69"/>
      <c r="E32" s="70"/>
      <c r="F32" s="70"/>
      <c r="G32" s="70"/>
      <c r="H32" s="70"/>
      <c r="I32" s="70"/>
      <c r="J32" s="70"/>
      <c r="K32" s="70"/>
      <c r="L32" s="249"/>
      <c r="M32" s="231"/>
      <c r="N32" s="67"/>
      <c r="O32" s="55">
        <f>SUM(O27:Q31)</f>
        <v>8.3761971404832693E-3</v>
      </c>
      <c r="P32" s="55"/>
      <c r="Q32" s="55"/>
      <c r="R32" s="55">
        <f>SUM(R27:T31)</f>
        <v>6.7200680330204311E-3</v>
      </c>
      <c r="S32" s="55"/>
      <c r="T32" s="56"/>
      <c r="U32" s="231"/>
      <c r="V32" s="67"/>
      <c r="W32" s="55">
        <f>SUM(W27:Y31)</f>
        <v>8.2688100961299874E-3</v>
      </c>
      <c r="X32" s="55"/>
      <c r="Y32" s="55"/>
      <c r="Z32" s="55">
        <f>SUM(Z27:AB31)</f>
        <v>6.8517714861780071E-3</v>
      </c>
      <c r="AA32" s="55"/>
      <c r="AB32" s="56"/>
      <c r="AC32" s="231"/>
      <c r="AD32" s="67"/>
      <c r="AE32" s="55">
        <f>SUM(AE27:AG31)</f>
        <v>7.7318748743635778E-3</v>
      </c>
      <c r="AF32" s="55"/>
      <c r="AG32" s="55"/>
      <c r="AH32" s="55">
        <f>SUM(AH27:AJ31)</f>
        <v>7.4523891358307618E-3</v>
      </c>
      <c r="AI32" s="55"/>
      <c r="AJ32" s="56"/>
      <c r="AK32" s="231"/>
      <c r="AL32" s="67"/>
      <c r="AM32" s="55">
        <f>SUM(AM27:AO31)</f>
        <v>8.3761971404832693E-3</v>
      </c>
      <c r="AN32" s="55"/>
      <c r="AO32" s="55"/>
      <c r="AP32" s="55">
        <f>SUM(AP27:AR31)</f>
        <v>6.7200680330204311E-3</v>
      </c>
      <c r="AQ32" s="55"/>
      <c r="AR32" s="56"/>
    </row>
    <row r="33" spans="1:44" x14ac:dyDescent="0.2">
      <c r="A33" s="246" t="s">
        <v>66</v>
      </c>
      <c r="B33" s="58"/>
      <c r="C33" s="58"/>
      <c r="D33" s="58"/>
      <c r="E33" s="21"/>
      <c r="F33" s="21"/>
      <c r="G33" s="21"/>
      <c r="H33" s="21"/>
      <c r="I33" s="21"/>
      <c r="J33" s="21"/>
      <c r="K33" s="21"/>
      <c r="L33" s="59"/>
      <c r="M33" s="60"/>
      <c r="N33" s="61"/>
      <c r="O33" s="62"/>
      <c r="P33" s="62"/>
      <c r="Q33" s="62"/>
      <c r="R33" s="62"/>
      <c r="S33" s="62"/>
      <c r="T33" s="63"/>
      <c r="U33" s="60"/>
      <c r="V33" s="61"/>
      <c r="W33" s="62"/>
      <c r="X33" s="62"/>
      <c r="Y33" s="62"/>
      <c r="Z33" s="62"/>
      <c r="AA33" s="62"/>
      <c r="AB33" s="63"/>
      <c r="AC33" s="60"/>
      <c r="AD33" s="61"/>
      <c r="AE33" s="62"/>
      <c r="AF33" s="62"/>
      <c r="AG33" s="62"/>
      <c r="AH33" s="62"/>
      <c r="AI33" s="62"/>
      <c r="AJ33" s="63"/>
      <c r="AK33" s="60"/>
      <c r="AL33" s="61"/>
      <c r="AM33" s="62"/>
      <c r="AN33" s="62"/>
      <c r="AO33" s="62"/>
      <c r="AP33" s="62"/>
      <c r="AQ33" s="62"/>
      <c r="AR33" s="63"/>
    </row>
    <row r="34" spans="1:44" x14ac:dyDescent="0.2">
      <c r="A34" s="48" t="s">
        <v>67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48">
        <f>M10</f>
        <v>8</v>
      </c>
      <c r="N34" s="54"/>
      <c r="O34" s="50">
        <f>O10</f>
        <v>5.9360847698557505E-2</v>
      </c>
      <c r="P34" s="50"/>
      <c r="Q34" s="50"/>
      <c r="R34" s="50">
        <f>Q10</f>
        <v>6.4006017076009697E-2</v>
      </c>
      <c r="S34" s="50"/>
      <c r="T34" s="52"/>
      <c r="U34" s="248">
        <f>U10</f>
        <v>9</v>
      </c>
      <c r="V34" s="54"/>
      <c r="W34" s="50">
        <f>W10</f>
        <v>6.4816809858784144E-2</v>
      </c>
      <c r="X34" s="50"/>
      <c r="Y34" s="50"/>
      <c r="Z34" s="50">
        <f>Y10</f>
        <v>7.3779751583495007E-2</v>
      </c>
      <c r="AA34" s="50"/>
      <c r="AB34" s="52"/>
      <c r="AC34" s="248">
        <f>AC10</f>
        <v>7</v>
      </c>
      <c r="AD34" s="54"/>
      <c r="AE34" s="50">
        <f>AE10</f>
        <v>5.1176908035423845E-2</v>
      </c>
      <c r="AF34" s="50"/>
      <c r="AG34" s="50"/>
      <c r="AH34" s="50">
        <f>AG10</f>
        <v>5.6704095418345993E-2</v>
      </c>
      <c r="AI34" s="50"/>
      <c r="AJ34" s="52"/>
      <c r="AK34" s="248">
        <f>AK10</f>
        <v>8</v>
      </c>
      <c r="AL34" s="54"/>
      <c r="AM34" s="50">
        <f>AM10</f>
        <v>6.2852664105487635E-2</v>
      </c>
      <c r="AN34" s="50"/>
      <c r="AO34" s="50"/>
      <c r="AP34" s="50">
        <f>AO10</f>
        <v>6.0580715382607786E-2</v>
      </c>
      <c r="AQ34" s="50"/>
      <c r="AR34" s="52"/>
    </row>
    <row r="35" spans="1:44" x14ac:dyDescent="0.2">
      <c r="A35" s="48" t="s">
        <v>216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48" t="s">
        <v>59</v>
      </c>
      <c r="N35" s="54"/>
      <c r="O35" s="50">
        <v>0</v>
      </c>
      <c r="P35" s="50"/>
      <c r="Q35" s="50"/>
      <c r="R35" s="50">
        <v>0</v>
      </c>
      <c r="S35" s="50"/>
      <c r="T35" s="52"/>
      <c r="U35" s="248" t="s">
        <v>59</v>
      </c>
      <c r="V35" s="54"/>
      <c r="W35" s="50">
        <v>0</v>
      </c>
      <c r="X35" s="50"/>
      <c r="Y35" s="50"/>
      <c r="Z35" s="50">
        <v>0</v>
      </c>
      <c r="AA35" s="50"/>
      <c r="AB35" s="52"/>
      <c r="AC35" s="248" t="s">
        <v>59</v>
      </c>
      <c r="AD35" s="54"/>
      <c r="AE35" s="50">
        <v>0</v>
      </c>
      <c r="AF35" s="50"/>
      <c r="AG35" s="50"/>
      <c r="AH35" s="50">
        <v>0</v>
      </c>
      <c r="AI35" s="50"/>
      <c r="AJ35" s="52"/>
      <c r="AK35" s="248" t="s">
        <v>59</v>
      </c>
      <c r="AL35" s="54"/>
      <c r="AM35" s="50">
        <v>0</v>
      </c>
      <c r="AN35" s="50"/>
      <c r="AO35" s="50"/>
      <c r="AP35" s="50">
        <v>0</v>
      </c>
      <c r="AQ35" s="50"/>
      <c r="AR35" s="52"/>
    </row>
    <row r="36" spans="1:44" x14ac:dyDescent="0.2">
      <c r="A36" s="48" t="s">
        <v>217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53">
        <v>0</v>
      </c>
      <c r="N36" s="47"/>
      <c r="O36" s="39">
        <f>-SQRT(3)*M22*M36*S10/1000</f>
        <v>0</v>
      </c>
      <c r="P36" s="39"/>
      <c r="Q36" s="39"/>
      <c r="R36" s="39">
        <f>-SQRT(3)*M22*M36*SIN(ACOS(S10))/1000</f>
        <v>0</v>
      </c>
      <c r="S36" s="39"/>
      <c r="T36" s="40"/>
      <c r="U36" s="253">
        <v>0</v>
      </c>
      <c r="V36" s="47"/>
      <c r="W36" s="39">
        <f>-SQRT(3)*U22*U36*AA10/1000</f>
        <v>0</v>
      </c>
      <c r="X36" s="39"/>
      <c r="Y36" s="39"/>
      <c r="Z36" s="39">
        <f>-SQRT(3)*U22*U36*SIN(ACOS(AA10))/1000</f>
        <v>0</v>
      </c>
      <c r="AA36" s="39"/>
      <c r="AB36" s="40"/>
      <c r="AC36" s="253">
        <v>0</v>
      </c>
      <c r="AD36" s="47"/>
      <c r="AE36" s="39">
        <f>-SQRT(3)*AC22*AC36*AI10/1000</f>
        <v>0</v>
      </c>
      <c r="AF36" s="39"/>
      <c r="AG36" s="39"/>
      <c r="AH36" s="39">
        <f>-SQRT(3)*AC22*AC36*SIN(ACOS(AI10))/1000</f>
        <v>0</v>
      </c>
      <c r="AI36" s="39"/>
      <c r="AJ36" s="40"/>
      <c r="AK36" s="253">
        <v>0</v>
      </c>
      <c r="AL36" s="47"/>
      <c r="AM36" s="39">
        <f>-SQRT(3)*AK22*AK36*AQ10/1000</f>
        <v>0</v>
      </c>
      <c r="AN36" s="39"/>
      <c r="AO36" s="39"/>
      <c r="AP36" s="39">
        <f>-SQRT(3)*AK22*AK36*SIN(ACOS(AQ10))/1000</f>
        <v>0</v>
      </c>
      <c r="AQ36" s="39"/>
      <c r="AR36" s="40"/>
    </row>
    <row r="37" spans="1:44" x14ac:dyDescent="0.2">
      <c r="A37" s="48" t="s">
        <v>218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53">
        <v>1</v>
      </c>
      <c r="N37" s="47"/>
      <c r="O37" s="39">
        <f>-SQRT(3)*M22*M37*S10/1000</f>
        <v>-7.4201059623196881E-3</v>
      </c>
      <c r="P37" s="39"/>
      <c r="Q37" s="39"/>
      <c r="R37" s="39">
        <f>-SQRT(3)*M22*M37*SIN(ACOS(S10))/1000</f>
        <v>-8.0007521345012121E-3</v>
      </c>
      <c r="S37" s="39"/>
      <c r="T37" s="40"/>
      <c r="U37" s="253">
        <v>1</v>
      </c>
      <c r="V37" s="47"/>
      <c r="W37" s="39">
        <f>-SQRT(3)*U22*U37*AA10/1000</f>
        <v>-7.2018677620871259E-3</v>
      </c>
      <c r="X37" s="39"/>
      <c r="Y37" s="39"/>
      <c r="Z37" s="39">
        <f>-SQRT(3)*U22*U37*SIN(ACOS(AA10))/1000</f>
        <v>-8.1977501759438898E-3</v>
      </c>
      <c r="AA37" s="39"/>
      <c r="AB37" s="40"/>
      <c r="AC37" s="253">
        <v>1</v>
      </c>
      <c r="AD37" s="47"/>
      <c r="AE37" s="39">
        <f>-SQRT(3)*AC22*AC37*AI10/1000</f>
        <v>-7.310986862203407E-3</v>
      </c>
      <c r="AF37" s="39"/>
      <c r="AG37" s="39"/>
      <c r="AH37" s="39">
        <f>-SQRT(3)*AC22*AC37*SIN(ACOS(AI10))/1000</f>
        <v>-8.1005850597637152E-3</v>
      </c>
      <c r="AI37" s="39"/>
      <c r="AJ37" s="40"/>
      <c r="AK37" s="253">
        <v>1</v>
      </c>
      <c r="AL37" s="47"/>
      <c r="AM37" s="39">
        <f>-SQRT(3)*AK22*AK37*AQ10/1000</f>
        <v>-7.8565830131859544E-3</v>
      </c>
      <c r="AN37" s="39"/>
      <c r="AO37" s="39"/>
      <c r="AP37" s="39">
        <f>-SQRT(3)*AK22*AK37*SIN(ACOS(AQ10))/1000</f>
        <v>-7.5725894228259732E-3</v>
      </c>
      <c r="AQ37" s="39"/>
      <c r="AR37" s="40"/>
    </row>
    <row r="38" spans="1:44" x14ac:dyDescent="0.2">
      <c r="A38" s="48" t="s">
        <v>219</v>
      </c>
      <c r="B38" s="49"/>
      <c r="C38" s="49"/>
      <c r="D38" s="49"/>
      <c r="E38" s="17"/>
      <c r="F38" s="17"/>
      <c r="G38" s="17"/>
      <c r="H38" s="17"/>
      <c r="I38" s="17"/>
      <c r="J38" s="17"/>
      <c r="K38" s="17"/>
      <c r="L38" s="247"/>
      <c r="M38" s="253">
        <v>2</v>
      </c>
      <c r="N38" s="47"/>
      <c r="O38" s="39">
        <f>-SQRT(3)*M22*M38*S10/1000</f>
        <v>-1.4840211924639376E-2</v>
      </c>
      <c r="P38" s="39"/>
      <c r="Q38" s="39"/>
      <c r="R38" s="39">
        <f>-SQRT(3)*M22*M38*SIN(ACOS(S10))/1000</f>
        <v>-1.6001504269002424E-2</v>
      </c>
      <c r="S38" s="39"/>
      <c r="T38" s="40"/>
      <c r="U38" s="253">
        <v>5</v>
      </c>
      <c r="V38" s="47"/>
      <c r="W38" s="39">
        <f>-SQRT(3)*U22*U38*AA10/1000</f>
        <v>-3.600933881043563E-2</v>
      </c>
      <c r="X38" s="39"/>
      <c r="Y38" s="39"/>
      <c r="Z38" s="39">
        <f>-SQRT(3)*U22*U38*SIN(ACOS(AA10))/1000</f>
        <v>-4.0988750879719454E-2</v>
      </c>
      <c r="AA38" s="39"/>
      <c r="AB38" s="40"/>
      <c r="AC38" s="253">
        <v>5</v>
      </c>
      <c r="AD38" s="47"/>
      <c r="AE38" s="39">
        <f>-SQRT(3)*AC22*AC38*AI10/1000</f>
        <v>-3.6554934311017036E-2</v>
      </c>
      <c r="AF38" s="39"/>
      <c r="AG38" s="39"/>
      <c r="AH38" s="39">
        <f>-SQRT(3)*AC22*AC38*SIN(ACOS(AI10))/1000</f>
        <v>-4.0502925298818569E-2</v>
      </c>
      <c r="AI38" s="39"/>
      <c r="AJ38" s="40"/>
      <c r="AK38" s="253">
        <v>5</v>
      </c>
      <c r="AL38" s="47"/>
      <c r="AM38" s="39">
        <f>-SQRT(3)*AK22*AK38*AQ10/1000</f>
        <v>-3.9282915065929777E-2</v>
      </c>
      <c r="AN38" s="39"/>
      <c r="AO38" s="39"/>
      <c r="AP38" s="39">
        <f>-SQRT(3)*AK22*AK38*SIN(ACOS(AQ10))/1000</f>
        <v>-3.7862947114129866E-2</v>
      </c>
      <c r="AQ38" s="39"/>
      <c r="AR38" s="40"/>
    </row>
    <row r="39" spans="1:44" x14ac:dyDescent="0.2">
      <c r="A39" s="48" t="s">
        <v>220</v>
      </c>
      <c r="B39" s="49"/>
      <c r="C39" s="49"/>
      <c r="D39" s="49"/>
      <c r="E39" s="17">
        <v>48.5</v>
      </c>
      <c r="F39" s="17">
        <v>0.5</v>
      </c>
      <c r="G39" s="17">
        <v>48.9</v>
      </c>
      <c r="H39" s="17">
        <v>25</v>
      </c>
      <c r="I39" s="17"/>
      <c r="J39" s="17"/>
      <c r="K39" s="17"/>
      <c r="L39" s="247"/>
      <c r="M39" s="253">
        <v>0</v>
      </c>
      <c r="N39" s="47"/>
      <c r="O39" s="39">
        <f>-SQRT(3)*M22*M39*S10/1000</f>
        <v>0</v>
      </c>
      <c r="P39" s="39"/>
      <c r="Q39" s="39"/>
      <c r="R39" s="39">
        <f>-SQRT(3)*M22*M39*SIN(ACOS(S10))/1000</f>
        <v>0</v>
      </c>
      <c r="S39" s="39"/>
      <c r="T39" s="40"/>
      <c r="U39" s="253">
        <v>0</v>
      </c>
      <c r="V39" s="47"/>
      <c r="W39" s="39">
        <f>-SQRT(3)*U22*U39*AA10/1000</f>
        <v>0</v>
      </c>
      <c r="X39" s="39"/>
      <c r="Y39" s="39"/>
      <c r="Z39" s="39">
        <f>-SQRT(3)*U22*U39*SIN(ACOS(AA10))/1000</f>
        <v>0</v>
      </c>
      <c r="AA39" s="39"/>
      <c r="AB39" s="40"/>
      <c r="AC39" s="253">
        <v>0</v>
      </c>
      <c r="AD39" s="47"/>
      <c r="AE39" s="39">
        <f>-SQRT(3)*AC22*AC39*AI10/1000</f>
        <v>0</v>
      </c>
      <c r="AF39" s="39"/>
      <c r="AG39" s="39"/>
      <c r="AH39" s="39">
        <f>-SQRT(3)*AC22*AC39*SIN(ACOS(AI10))/1000</f>
        <v>0</v>
      </c>
      <c r="AI39" s="39"/>
      <c r="AJ39" s="40"/>
      <c r="AK39" s="253">
        <v>0</v>
      </c>
      <c r="AL39" s="47"/>
      <c r="AM39" s="39">
        <f>-SQRT(3)*AK22*AK39*AQ10/1000</f>
        <v>0</v>
      </c>
      <c r="AN39" s="39"/>
      <c r="AO39" s="39"/>
      <c r="AP39" s="39">
        <f>-SQRT(3)*AK22*AK39*SIN(ACOS(AQ10))/1000</f>
        <v>0</v>
      </c>
      <c r="AQ39" s="39"/>
      <c r="AR39" s="40"/>
    </row>
    <row r="40" spans="1:44" x14ac:dyDescent="0.2">
      <c r="A40" s="48" t="s">
        <v>221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53">
        <v>0</v>
      </c>
      <c r="N40" s="47"/>
      <c r="O40" s="39">
        <f>-SQRT(3)*M22*M40*S10/1000</f>
        <v>0</v>
      </c>
      <c r="P40" s="39"/>
      <c r="Q40" s="39"/>
      <c r="R40" s="39">
        <f>-SQRT(3)*M22*M40*SIN(ACOS(S10))/1000</f>
        <v>0</v>
      </c>
      <c r="S40" s="39"/>
      <c r="T40" s="40"/>
      <c r="U40" s="253">
        <v>0</v>
      </c>
      <c r="V40" s="47"/>
      <c r="W40" s="39">
        <f>-SQRT(3)*U22*U40*AA10/1000</f>
        <v>0</v>
      </c>
      <c r="X40" s="39"/>
      <c r="Y40" s="39"/>
      <c r="Z40" s="39">
        <f>-SQRT(3)*U22*U40*SIN(ACOS(AA10))/1000</f>
        <v>0</v>
      </c>
      <c r="AA40" s="39"/>
      <c r="AB40" s="40"/>
      <c r="AC40" s="253">
        <v>0</v>
      </c>
      <c r="AD40" s="47"/>
      <c r="AE40" s="39">
        <f>-SQRT(3)*AC22*AC40*AI10/1000</f>
        <v>0</v>
      </c>
      <c r="AF40" s="39"/>
      <c r="AG40" s="39"/>
      <c r="AH40" s="39">
        <f>-SQRT(3)*AC22*AC40*SIN(ACOS(AI10))/1000</f>
        <v>0</v>
      </c>
      <c r="AI40" s="39"/>
      <c r="AJ40" s="40"/>
      <c r="AK40" s="253">
        <v>0</v>
      </c>
      <c r="AL40" s="47"/>
      <c r="AM40" s="39">
        <f>-SQRT(3)*AK22*AK40*AQ10/1000</f>
        <v>0</v>
      </c>
      <c r="AN40" s="39"/>
      <c r="AO40" s="39"/>
      <c r="AP40" s="39">
        <f>-SQRT(3)*AK22*AK40*SIN(ACOS(AQ10))/1000</f>
        <v>0</v>
      </c>
      <c r="AQ40" s="39"/>
      <c r="AR40" s="40"/>
    </row>
    <row r="41" spans="1:44" x14ac:dyDescent="0.2">
      <c r="A41" s="48" t="s">
        <v>222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47"/>
      <c r="M41" s="253">
        <v>0</v>
      </c>
      <c r="N41" s="47"/>
      <c r="O41" s="39">
        <f>-SQRT(3)*M22*M41*S10/1000</f>
        <v>0</v>
      </c>
      <c r="P41" s="39"/>
      <c r="Q41" s="39"/>
      <c r="R41" s="39">
        <f>-SQRT(3)*M22*M41*SIN(ACOS(S10))/1000</f>
        <v>0</v>
      </c>
      <c r="S41" s="39"/>
      <c r="T41" s="40"/>
      <c r="U41" s="253">
        <v>0</v>
      </c>
      <c r="V41" s="47"/>
      <c r="W41" s="39">
        <f>-SQRT(3)*U22*U41*AA10/1000</f>
        <v>0</v>
      </c>
      <c r="X41" s="39"/>
      <c r="Y41" s="39"/>
      <c r="Z41" s="39">
        <f>-SQRT(3)*U22*U41*SIN(ACOS(AA10))/1000</f>
        <v>0</v>
      </c>
      <c r="AA41" s="39"/>
      <c r="AB41" s="40"/>
      <c r="AC41" s="253">
        <v>0</v>
      </c>
      <c r="AD41" s="47"/>
      <c r="AE41" s="39">
        <f>-SQRT(3)*AC22*AC41*AI10/1000</f>
        <v>0</v>
      </c>
      <c r="AF41" s="39"/>
      <c r="AG41" s="39"/>
      <c r="AH41" s="39">
        <f>-SQRT(3)*AC22*AC41*SIN(ACOS(AI10))/1000</f>
        <v>0</v>
      </c>
      <c r="AI41" s="39"/>
      <c r="AJ41" s="40"/>
      <c r="AK41" s="253">
        <v>0</v>
      </c>
      <c r="AL41" s="47"/>
      <c r="AM41" s="39">
        <f>-SQRT(3)*AK22*AK41*AQ10/1000</f>
        <v>0</v>
      </c>
      <c r="AN41" s="39"/>
      <c r="AO41" s="39"/>
      <c r="AP41" s="39">
        <f>-SQRT(3)*AK22*AK41*SIN(ACOS(AQ10))/1000</f>
        <v>0</v>
      </c>
      <c r="AQ41" s="39"/>
      <c r="AR41" s="40"/>
    </row>
    <row r="42" spans="1:44" ht="13.5" thickBot="1" x14ac:dyDescent="0.25">
      <c r="A42" s="250" t="s">
        <v>77</v>
      </c>
      <c r="B42" s="42"/>
      <c r="C42" s="42"/>
      <c r="D42" s="42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1">
        <f>SUM(O34:Q41)</f>
        <v>3.7100529811598441E-2</v>
      </c>
      <c r="P42" s="31"/>
      <c r="Q42" s="31"/>
      <c r="R42" s="31">
        <f>SUM(R34:T41)</f>
        <v>4.0003760672506057E-2</v>
      </c>
      <c r="S42" s="31"/>
      <c r="T42" s="32"/>
      <c r="U42" s="33"/>
      <c r="V42" s="34"/>
      <c r="W42" s="31">
        <f>SUM(W34:Y41)</f>
        <v>2.1605603286261391E-2</v>
      </c>
      <c r="X42" s="31"/>
      <c r="Y42" s="31"/>
      <c r="Z42" s="31">
        <f>SUM(Z34:AB41)</f>
        <v>2.4593250527831664E-2</v>
      </c>
      <c r="AA42" s="31"/>
      <c r="AB42" s="32"/>
      <c r="AC42" s="33"/>
      <c r="AD42" s="34"/>
      <c r="AE42" s="31">
        <f>SUM(AE34:AG41)</f>
        <v>7.3109868622034044E-3</v>
      </c>
      <c r="AF42" s="31"/>
      <c r="AG42" s="31"/>
      <c r="AH42" s="31">
        <f>SUM(AH34:AJ41)</f>
        <v>8.1005850597637083E-3</v>
      </c>
      <c r="AI42" s="31"/>
      <c r="AJ42" s="32"/>
      <c r="AK42" s="33"/>
      <c r="AL42" s="34"/>
      <c r="AM42" s="31">
        <f>SUM(AM34:AO41)</f>
        <v>1.5713166026371905E-2</v>
      </c>
      <c r="AN42" s="31"/>
      <c r="AO42" s="31"/>
      <c r="AP42" s="31">
        <f>SUM(AP34:AR41)</f>
        <v>1.5145178845651946E-2</v>
      </c>
      <c r="AQ42" s="31"/>
      <c r="AR42" s="32"/>
    </row>
    <row r="43" spans="1:44" ht="13.5" thickBot="1" x14ac:dyDescent="0.25">
      <c r="A43" s="251" t="s">
        <v>78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29"/>
      <c r="N43" s="30"/>
      <c r="O43" s="19">
        <f>SUM(O27:Q31)+SUM(O34:Q41)</f>
        <v>4.5476726952081714E-2</v>
      </c>
      <c r="P43" s="19"/>
      <c r="Q43" s="19"/>
      <c r="R43" s="19">
        <f>SUM(R27:T31)+SUM(R34:T41)</f>
        <v>4.6723828705526486E-2</v>
      </c>
      <c r="S43" s="19"/>
      <c r="T43" s="28"/>
      <c r="U43" s="29"/>
      <c r="V43" s="30"/>
      <c r="W43" s="19">
        <f>SUM(W27:Y31)+SUM(W34:Y41)</f>
        <v>2.9874413382391378E-2</v>
      </c>
      <c r="X43" s="19"/>
      <c r="Y43" s="19"/>
      <c r="Z43" s="19">
        <f>SUM(Z27:AB31)+SUM(Z34:AB41)</f>
        <v>3.1445022014009671E-2</v>
      </c>
      <c r="AA43" s="19"/>
      <c r="AB43" s="28"/>
      <c r="AC43" s="29"/>
      <c r="AD43" s="30"/>
      <c r="AE43" s="19">
        <f>SUM(AE27:AG31)+SUM(AE34:AG41)</f>
        <v>1.5042861736566982E-2</v>
      </c>
      <c r="AF43" s="19"/>
      <c r="AG43" s="19"/>
      <c r="AH43" s="19">
        <f>SUM(AH27:AJ31)+SUM(AH34:AJ41)</f>
        <v>1.555297419559447E-2</v>
      </c>
      <c r="AI43" s="19"/>
      <c r="AJ43" s="28"/>
      <c r="AK43" s="29"/>
      <c r="AL43" s="30"/>
      <c r="AM43" s="19">
        <f>SUM(AM27:AO31)+SUM(AM34:AO41)</f>
        <v>2.4089363166855175E-2</v>
      </c>
      <c r="AN43" s="19"/>
      <c r="AO43" s="19"/>
      <c r="AP43" s="19">
        <f>SUM(AP27:AR31)+SUM(AP34:AR41)</f>
        <v>2.1865246878672376E-2</v>
      </c>
      <c r="AQ43" s="19"/>
      <c r="AR43" s="28"/>
    </row>
    <row r="44" spans="1:44" ht="13.5" thickBo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13.5" thickBot="1" x14ac:dyDescent="0.25">
      <c r="A45" s="22" t="s">
        <v>79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 t="s">
        <v>80</v>
      </c>
      <c r="N45" s="26"/>
      <c r="O45" s="26"/>
      <c r="P45" s="26"/>
      <c r="Q45" s="26"/>
      <c r="R45" s="26"/>
      <c r="S45" s="26"/>
      <c r="T45" s="27"/>
      <c r="U45" s="25"/>
      <c r="V45" s="26"/>
      <c r="W45" s="26"/>
      <c r="X45" s="26"/>
      <c r="Y45" s="26"/>
      <c r="Z45" s="26"/>
      <c r="AA45" s="26"/>
      <c r="AB45" s="27"/>
      <c r="AC45" s="25"/>
      <c r="AD45" s="26"/>
      <c r="AE45" s="26"/>
      <c r="AF45" s="26"/>
      <c r="AG45" s="26"/>
      <c r="AH45" s="26"/>
      <c r="AI45" s="26"/>
      <c r="AJ45" s="27"/>
      <c r="AK45" s="25"/>
      <c r="AL45" s="26"/>
      <c r="AM45" s="26"/>
      <c r="AN45" s="26"/>
      <c r="AO45" s="26"/>
      <c r="AP45" s="26"/>
      <c r="AQ45" s="26"/>
      <c r="AR45" s="27"/>
    </row>
  </sheetData>
  <mergeCells count="498">
    <mergeCell ref="AH43:AJ43"/>
    <mergeCell ref="AK43:AL43"/>
    <mergeCell ref="AM43:AO43"/>
    <mergeCell ref="AP43:AR43"/>
    <mergeCell ref="A44:AR44"/>
    <mergeCell ref="A45:L45"/>
    <mergeCell ref="M45:T45"/>
    <mergeCell ref="U45:AB45"/>
    <mergeCell ref="AC45:AJ45"/>
    <mergeCell ref="AK45:AR45"/>
    <mergeCell ref="AP42:AR42"/>
    <mergeCell ref="A43:L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L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W38:Y38"/>
    <mergeCell ref="AP36:AR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H28:AJ28"/>
    <mergeCell ref="AK28:AL28"/>
    <mergeCell ref="AM28:AO28"/>
    <mergeCell ref="AP28:AR28"/>
    <mergeCell ref="A29:D29"/>
    <mergeCell ref="M29:N29"/>
    <mergeCell ref="O29:Q29"/>
    <mergeCell ref="R29:T29"/>
    <mergeCell ref="U29:V29"/>
    <mergeCell ref="W29:Y29"/>
    <mergeCell ref="AP27:AR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Z27:AB27"/>
    <mergeCell ref="AC27:AD27"/>
    <mergeCell ref="AE27:AG27"/>
    <mergeCell ref="AH27:AJ27"/>
    <mergeCell ref="AK27:AL27"/>
    <mergeCell ref="AM27:AO27"/>
    <mergeCell ref="AM24:AO25"/>
    <mergeCell ref="AP24:AR25"/>
    <mergeCell ref="A26:D26"/>
    <mergeCell ref="E26:AR26"/>
    <mergeCell ref="A27:D27"/>
    <mergeCell ref="M27:N27"/>
    <mergeCell ref="O27:Q27"/>
    <mergeCell ref="R27:T27"/>
    <mergeCell ref="U27:V27"/>
    <mergeCell ref="W27:Y27"/>
    <mergeCell ref="W24:Y25"/>
    <mergeCell ref="Z24:AB25"/>
    <mergeCell ref="AC24:AD25"/>
    <mergeCell ref="AE24:AG25"/>
    <mergeCell ref="AH24:AJ25"/>
    <mergeCell ref="AK24:AL25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workbookViewId="0">
      <pane ySplit="3" topLeftCell="A4" activePane="bottomLeft" state="frozenSplit"/>
      <selection pane="bottomLeft" activeCell="Y91" sqref="Y91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223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40</v>
      </c>
      <c r="C6" s="11">
        <v>6.8999998271465302E-2</v>
      </c>
      <c r="D6" s="12">
        <v>0.54000002145767212</v>
      </c>
      <c r="E6" s="105">
        <v>110</v>
      </c>
      <c r="F6" s="106"/>
      <c r="G6" s="107" t="s">
        <v>16</v>
      </c>
      <c r="H6" s="107"/>
      <c r="I6" s="204">
        <v>0.18700000643730164</v>
      </c>
      <c r="J6" s="204"/>
      <c r="K6" s="204">
        <v>10.029999732971191</v>
      </c>
      <c r="L6" s="215"/>
      <c r="M6" s="254">
        <f>IF(OR(M21=0,O6=0),0,ABS(1000*O6/(SQRT(3)*M21*COS(ATAN(Q6/O6)))))</f>
        <v>19.835538824743306</v>
      </c>
      <c r="N6" s="255"/>
      <c r="O6" s="189">
        <f>M16</f>
        <v>3.670689702195403</v>
      </c>
      <c r="P6" s="189"/>
      <c r="Q6" s="189">
        <f>R16</f>
        <v>1.8002538720620418</v>
      </c>
      <c r="R6" s="189"/>
      <c r="S6" s="190">
        <f>IF(O6=0,0,COS(ATAN(Q6/O6)))</f>
        <v>0.8978340716049158</v>
      </c>
      <c r="T6" s="191"/>
      <c r="U6" s="256">
        <f>IF(OR(U21=0,W6=0),0,ABS(1000*W6/(SQRT(3)*U21*COS(ATAN(Y6/W6)))))</f>
        <v>30.328884078725149</v>
      </c>
      <c r="V6" s="255"/>
      <c r="W6" s="189">
        <f>U16</f>
        <v>5.1129381802921632</v>
      </c>
      <c r="X6" s="189"/>
      <c r="Y6" s="189">
        <f>Z16</f>
        <v>3.5044928543378449</v>
      </c>
      <c r="Z6" s="189"/>
      <c r="AA6" s="190">
        <f>IF(W6=0,0,COS(ATAN(Y6/W6)))</f>
        <v>0.82484334720611829</v>
      </c>
      <c r="AB6" s="191"/>
      <c r="AC6" s="256">
        <f>IF(OR(AC21=0,AE6=0),0,ABS(1000*AE6/(SQRT(3)*AC21*COS(ATAN(AG6/AE6)))))</f>
        <v>22.425514867977562</v>
      </c>
      <c r="AD6" s="255"/>
      <c r="AE6" s="189">
        <f>AC16</f>
        <v>3.6710598949380313</v>
      </c>
      <c r="AF6" s="189"/>
      <c r="AG6" s="189">
        <f>AH16</f>
        <v>2.7441962973197138</v>
      </c>
      <c r="AH6" s="189"/>
      <c r="AI6" s="190">
        <f>IF(AE6=0,0,COS(ATAN(AG6/AE6)))</f>
        <v>0.80095185729723972</v>
      </c>
      <c r="AJ6" s="191"/>
      <c r="AK6" s="256">
        <f>IF(OR(AK21=0,AM6=0),0,ABS(1000*AM6/(SQRT(3)*AK21*COS(ATAN(AO6/AM6)))))</f>
        <v>22.23706516320464</v>
      </c>
      <c r="AL6" s="255"/>
      <c r="AM6" s="189">
        <f>AK16</f>
        <v>3.6710598949380313</v>
      </c>
      <c r="AN6" s="189"/>
      <c r="AO6" s="189">
        <f>AP16</f>
        <v>2.7441962973197138</v>
      </c>
      <c r="AP6" s="189"/>
      <c r="AQ6" s="190">
        <f>IF(AM6=0,0,COS(ATAN(AO6/AM6)))</f>
        <v>0.80095185729723972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0.18700000643730164</v>
      </c>
      <c r="J7" s="193"/>
      <c r="K7" s="193">
        <f>K6</f>
        <v>10.029999732971191</v>
      </c>
      <c r="L7" s="218"/>
      <c r="M7" s="219">
        <f>IF(OR(M23=0,O7=0),0,ABS(1000*O7/(SQRT(3)*M23*COS(ATAN(Q7/O7)))))</f>
        <v>354.08248041771338</v>
      </c>
      <c r="N7" s="220"/>
      <c r="O7" s="221">
        <v>3.5999999046325684</v>
      </c>
      <c r="P7" s="221"/>
      <c r="Q7" s="221">
        <v>1.2239999771118164</v>
      </c>
      <c r="R7" s="221"/>
      <c r="S7" s="222">
        <f>IF(O7=0,0,COS(ATAN(Q7/O7)))</f>
        <v>0.94677274405532486</v>
      </c>
      <c r="T7" s="223"/>
      <c r="U7" s="224">
        <f>IF(OR(U23=0,W7=0),0,ABS(1000*W7/(SQRT(3)*U23*COS(ATAN(Y7/W7)))))</f>
        <v>531.97103534887799</v>
      </c>
      <c r="V7" s="220"/>
      <c r="W7" s="221">
        <v>5.0399999618530273</v>
      </c>
      <c r="X7" s="221"/>
      <c r="Y7" s="221">
        <v>2.880000114440918</v>
      </c>
      <c r="Z7" s="221"/>
      <c r="AA7" s="222">
        <f>IF(W7=0,0,COS(ATAN(Y7/W7)))</f>
        <v>0.86824313201431025</v>
      </c>
      <c r="AB7" s="223"/>
      <c r="AC7" s="224">
        <f>IF(OR(AC23=0,AE7=0),0,ABS(1000*AE7/(SQRT(3)*AC23*COS(ATAN(AG7/AE7)))))</f>
        <v>378.73142615154006</v>
      </c>
      <c r="AD7" s="220"/>
      <c r="AE7" s="221">
        <v>3.5999999046325684</v>
      </c>
      <c r="AF7" s="221"/>
      <c r="AG7" s="221">
        <v>2.1600000858306885</v>
      </c>
      <c r="AH7" s="221"/>
      <c r="AI7" s="222">
        <f>IF(AE7=0,0,COS(ATAN(AG7/AE7)))</f>
        <v>0.85749291068002564</v>
      </c>
      <c r="AJ7" s="223"/>
      <c r="AK7" s="224">
        <f>IF(OR(AK23=0,AM7=0),0,ABS(1000*AM7/(SQRT(3)*AK23*COS(ATAN(AO7/AM7)))))</f>
        <v>378.73142615154006</v>
      </c>
      <c r="AL7" s="220"/>
      <c r="AM7" s="221">
        <v>3.5999999046325684</v>
      </c>
      <c r="AN7" s="221"/>
      <c r="AO7" s="221">
        <v>2.1600000858306885</v>
      </c>
      <c r="AP7" s="221"/>
      <c r="AQ7" s="222">
        <f>IF(AM7=0,0,COS(ATAN(AO7/AM7)))</f>
        <v>0.85749291068002564</v>
      </c>
      <c r="AR7" s="223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5</v>
      </c>
      <c r="N8" s="178"/>
      <c r="O8" s="178"/>
      <c r="P8" s="162" t="s">
        <v>18</v>
      </c>
      <c r="Q8" s="162"/>
      <c r="R8" s="175"/>
      <c r="S8" s="175"/>
      <c r="T8" s="179"/>
      <c r="U8" s="225">
        <v>5</v>
      </c>
      <c r="V8" s="178"/>
      <c r="W8" s="178"/>
      <c r="X8" s="162" t="s">
        <v>18</v>
      </c>
      <c r="Y8" s="162"/>
      <c r="Z8" s="175"/>
      <c r="AA8" s="175"/>
      <c r="AB8" s="179"/>
      <c r="AC8" s="225">
        <v>5</v>
      </c>
      <c r="AD8" s="178"/>
      <c r="AE8" s="178"/>
      <c r="AF8" s="162" t="s">
        <v>18</v>
      </c>
      <c r="AG8" s="162"/>
      <c r="AH8" s="175"/>
      <c r="AI8" s="175"/>
      <c r="AJ8" s="179"/>
      <c r="AK8" s="225">
        <v>5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63</v>
      </c>
      <c r="C9" s="11">
        <v>0.10499999672174454</v>
      </c>
      <c r="D9" s="12">
        <v>0.71799999475479126</v>
      </c>
      <c r="E9" s="105">
        <v>110</v>
      </c>
      <c r="F9" s="106"/>
      <c r="G9" s="107" t="s">
        <v>20</v>
      </c>
      <c r="H9" s="107"/>
      <c r="I9" s="204">
        <v>0.25999999046325684</v>
      </c>
      <c r="J9" s="204"/>
      <c r="K9" s="204">
        <v>10.869999885559082</v>
      </c>
      <c r="L9" s="215"/>
      <c r="M9" s="254">
        <f>IF(OR(M22=0,O9=0),0,ABS(1000*O9/(SQRT(3)*M22*COS(ATAN(Q9/O9)))))</f>
        <v>25.83551151556841</v>
      </c>
      <c r="N9" s="255"/>
      <c r="O9" s="189">
        <f>M17</f>
        <v>2.9863924376404052</v>
      </c>
      <c r="P9" s="189"/>
      <c r="Q9" s="189">
        <f>R17</f>
        <v>4.3546721732395932</v>
      </c>
      <c r="R9" s="189"/>
      <c r="S9" s="190">
        <f>IF(O9=0,0,COS(ATAN(Q9/O9)))</f>
        <v>0.56557105902390536</v>
      </c>
      <c r="T9" s="191"/>
      <c r="U9" s="256">
        <f>IF(OR(U22=0,W9=0),0,ABS(1000*W9/(SQRT(3)*U22*COS(ATAN(Y9/W9)))))</f>
        <v>38.47312618516807</v>
      </c>
      <c r="V9" s="255"/>
      <c r="W9" s="189">
        <f>U17</f>
        <v>6.5885996891037957</v>
      </c>
      <c r="X9" s="189"/>
      <c r="Y9" s="189">
        <f>Z17</f>
        <v>4.4128111433452277</v>
      </c>
      <c r="Z9" s="189"/>
      <c r="AA9" s="190">
        <f>IF(W9=0,0,COS(ATAN(Y9/W9)))</f>
        <v>0.83086039120265864</v>
      </c>
      <c r="AB9" s="191"/>
      <c r="AC9" s="256">
        <f>IF(OR(AC22=0,AE9=0),0,ABS(1000*AE9/(SQRT(3)*AC22*COS(ATAN(AG9/AE9)))))</f>
        <v>25.94121965503502</v>
      </c>
      <c r="AD9" s="255"/>
      <c r="AE9" s="189">
        <f>AC17</f>
        <v>4.426528331713822</v>
      </c>
      <c r="AF9" s="189"/>
      <c r="AG9" s="189">
        <f>AH17</f>
        <v>2.9182501405033658</v>
      </c>
      <c r="AH9" s="189"/>
      <c r="AI9" s="190">
        <f>IF(AE9=0,0,COS(ATAN(AG9/AE9)))</f>
        <v>0.83489185174539027</v>
      </c>
      <c r="AJ9" s="191"/>
      <c r="AK9" s="256">
        <f>IF(OR(AK22=0,AM9=0),0,ABS(1000*AM9/(SQRT(3)*AK22*COS(ATAN(AO9/AM9)))))</f>
        <v>21.046948803071288</v>
      </c>
      <c r="AL9" s="255"/>
      <c r="AM9" s="189">
        <f>AK17</f>
        <v>3.7059847176105354</v>
      </c>
      <c r="AN9" s="189"/>
      <c r="AO9" s="189">
        <f>AP17</f>
        <v>2.183938976516048</v>
      </c>
      <c r="AP9" s="189"/>
      <c r="AQ9" s="190">
        <f>IF(AM9=0,0,COS(ATAN(AO9/AM9)))</f>
        <v>0.86153285626670761</v>
      </c>
      <c r="AR9" s="191"/>
    </row>
    <row r="10" spans="1:44" x14ac:dyDescent="0.2">
      <c r="A10" s="198"/>
      <c r="B10" s="199"/>
      <c r="C10" s="199"/>
      <c r="D10" s="200"/>
      <c r="E10" s="98">
        <v>6</v>
      </c>
      <c r="F10" s="99"/>
      <c r="G10" s="100" t="s">
        <v>20</v>
      </c>
      <c r="H10" s="100"/>
      <c r="I10" s="193">
        <f>I9</f>
        <v>0.25999999046325684</v>
      </c>
      <c r="J10" s="193"/>
      <c r="K10" s="193">
        <f>K9</f>
        <v>10.869999885559082</v>
      </c>
      <c r="L10" s="218"/>
      <c r="M10" s="219">
        <f>IF(OR(M24=0,O10=0),0,ABS(1000*O10/(SQRT(3)*M24*COS(ATAN(Q10/O10)))))</f>
        <v>422.49661575136969</v>
      </c>
      <c r="N10" s="220"/>
      <c r="O10" s="221">
        <v>2.880000114440918</v>
      </c>
      <c r="P10" s="221"/>
      <c r="Q10" s="221">
        <v>3.5999999046325684</v>
      </c>
      <c r="R10" s="221"/>
      <c r="S10" s="222">
        <f>IF(O10=0,0,COS(ATAN(Q10/O10)))</f>
        <v>0.6246950727812034</v>
      </c>
      <c r="T10" s="223"/>
      <c r="U10" s="224">
        <f>IF(OR(U24=0,W10=0),0,ABS(1000*W10/(SQRT(3)*U24*COS(ATAN(Y10/W10)))))</f>
        <v>668.72078111607675</v>
      </c>
      <c r="V10" s="220"/>
      <c r="W10" s="221">
        <v>6.4800000190734863</v>
      </c>
      <c r="X10" s="221"/>
      <c r="Y10" s="221">
        <v>3.5999999046325684</v>
      </c>
      <c r="Z10" s="221"/>
      <c r="AA10" s="222">
        <f>IF(W10=0,0,COS(ATAN(Y10/W10)))</f>
        <v>0.87415728219000199</v>
      </c>
      <c r="AB10" s="223"/>
      <c r="AC10" s="224">
        <f>IF(OR(AC24=0,AE10=0),0,ABS(1000*AE10/(SQRT(3)*AC24*COS(ATAN(AG10/AE10)))))</f>
        <v>429.00740308865886</v>
      </c>
      <c r="AD10" s="220"/>
      <c r="AE10" s="221">
        <v>4.320000171661377</v>
      </c>
      <c r="AF10" s="221"/>
      <c r="AG10" s="221">
        <v>2.1600000858306885</v>
      </c>
      <c r="AH10" s="221"/>
      <c r="AI10" s="222">
        <f>IF(AE10=0,0,COS(ATAN(AG10/AE10)))</f>
        <v>0.89442719099991586</v>
      </c>
      <c r="AJ10" s="223"/>
      <c r="AK10" s="224">
        <f>IF(OR(AK24=0,AM10=0),0,ABS(1000*AM10/(SQRT(3)*AK24*COS(ATAN(AO10/AM10)))))</f>
        <v>344.39552829051712</v>
      </c>
      <c r="AL10" s="220"/>
      <c r="AM10" s="221">
        <v>3.5999999046325684</v>
      </c>
      <c r="AN10" s="221"/>
      <c r="AO10" s="221">
        <v>1.440000057220459</v>
      </c>
      <c r="AP10" s="221"/>
      <c r="AQ10" s="222">
        <f>IF(AM10=0,0,COS(ATAN(AO10/AM10)))</f>
        <v>0.92847668240379944</v>
      </c>
      <c r="AR10" s="223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3</v>
      </c>
      <c r="N11" s="178"/>
      <c r="O11" s="178"/>
      <c r="P11" s="162" t="s">
        <v>18</v>
      </c>
      <c r="Q11" s="162"/>
      <c r="R11" s="175"/>
      <c r="S11" s="175"/>
      <c r="T11" s="179"/>
      <c r="U11" s="225">
        <v>3</v>
      </c>
      <c r="V11" s="178"/>
      <c r="W11" s="178"/>
      <c r="X11" s="162" t="s">
        <v>18</v>
      </c>
      <c r="Y11" s="162"/>
      <c r="Z11" s="175"/>
      <c r="AA11" s="175"/>
      <c r="AB11" s="179"/>
      <c r="AC11" s="225">
        <v>3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3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227" t="s">
        <v>21</v>
      </c>
      <c r="B12" s="77"/>
      <c r="C12" s="77"/>
      <c r="D12" s="77"/>
      <c r="E12" s="228" t="s">
        <v>85</v>
      </c>
      <c r="F12" s="107"/>
      <c r="G12" s="107"/>
      <c r="H12" s="107"/>
      <c r="I12" s="107"/>
      <c r="J12" s="107"/>
      <c r="K12" s="107"/>
      <c r="L12" s="108"/>
      <c r="M12" s="182">
        <f>SUM(M6,M9)</f>
        <v>45.671050340311716</v>
      </c>
      <c r="N12" s="167"/>
      <c r="O12" s="172">
        <f>SUM(O6,O9)</f>
        <v>6.6570821398358078</v>
      </c>
      <c r="P12" s="167"/>
      <c r="Q12" s="172">
        <f>SUM(Q6,Q9)</f>
        <v>6.154926045301635</v>
      </c>
      <c r="R12" s="167"/>
      <c r="S12" s="167"/>
      <c r="T12" s="168"/>
      <c r="U12" s="229">
        <f>SUM(U6,U9)</f>
        <v>68.802010263893223</v>
      </c>
      <c r="V12" s="167"/>
      <c r="W12" s="172">
        <f>SUM(W6,W9)</f>
        <v>11.70153786939596</v>
      </c>
      <c r="X12" s="167"/>
      <c r="Y12" s="172">
        <f>SUM(Y6,Y9)</f>
        <v>7.9173039976830726</v>
      </c>
      <c r="Z12" s="167"/>
      <c r="AA12" s="167"/>
      <c r="AB12" s="168"/>
      <c r="AC12" s="229">
        <f>SUM(AC6,AC9)</f>
        <v>48.366734523012582</v>
      </c>
      <c r="AD12" s="167"/>
      <c r="AE12" s="172">
        <f>SUM(AE6,AE9)</f>
        <v>8.0975882266518528</v>
      </c>
      <c r="AF12" s="167"/>
      <c r="AG12" s="172">
        <f>SUM(AG6,AG9)</f>
        <v>5.6624464378230801</v>
      </c>
      <c r="AH12" s="167"/>
      <c r="AI12" s="167"/>
      <c r="AJ12" s="168"/>
      <c r="AK12" s="229">
        <f>SUM(AK6,AK9)</f>
        <v>43.284013966275928</v>
      </c>
      <c r="AL12" s="167"/>
      <c r="AM12" s="172">
        <f>SUM(AM6,AM9)</f>
        <v>7.3770446125485662</v>
      </c>
      <c r="AN12" s="167"/>
      <c r="AO12" s="172">
        <f>SUM(AO6,AO9)</f>
        <v>4.9281352738357622</v>
      </c>
      <c r="AP12" s="167"/>
      <c r="AQ12" s="167"/>
      <c r="AR12" s="168"/>
    </row>
    <row r="13" spans="1:44" ht="13.5" thickBot="1" x14ac:dyDescent="0.25">
      <c r="A13" s="74"/>
      <c r="B13" s="79"/>
      <c r="C13" s="79"/>
      <c r="D13" s="79"/>
      <c r="E13" s="230" t="s">
        <v>23</v>
      </c>
      <c r="F13" s="93"/>
      <c r="G13" s="93"/>
      <c r="H13" s="93"/>
      <c r="I13" s="93"/>
      <c r="J13" s="93"/>
      <c r="K13" s="93"/>
      <c r="L13" s="94"/>
      <c r="M13" s="171">
        <f>SUM(M7,M10)</f>
        <v>776.57909616908307</v>
      </c>
      <c r="N13" s="164"/>
      <c r="O13" s="55">
        <f>SUM(O7,O10)</f>
        <v>6.4800000190734863</v>
      </c>
      <c r="P13" s="164"/>
      <c r="Q13" s="55">
        <f>SUM(Q7,Q10)</f>
        <v>4.8239998817443848</v>
      </c>
      <c r="R13" s="164"/>
      <c r="S13" s="164"/>
      <c r="T13" s="165"/>
      <c r="U13" s="231">
        <f>SUM(U7,U10)</f>
        <v>1200.6918164649546</v>
      </c>
      <c r="V13" s="164"/>
      <c r="W13" s="55">
        <f>SUM(W7,W10)</f>
        <v>11.519999980926514</v>
      </c>
      <c r="X13" s="164"/>
      <c r="Y13" s="55">
        <f>SUM(Y7,Y10)</f>
        <v>6.4800000190734863</v>
      </c>
      <c r="Z13" s="164"/>
      <c r="AA13" s="164"/>
      <c r="AB13" s="165"/>
      <c r="AC13" s="231">
        <f>SUM(AC7,AC10)</f>
        <v>807.73882924019892</v>
      </c>
      <c r="AD13" s="164"/>
      <c r="AE13" s="55">
        <f>SUM(AE7,AE10)</f>
        <v>7.9200000762939453</v>
      </c>
      <c r="AF13" s="164"/>
      <c r="AG13" s="55">
        <f>SUM(AG7,AG10)</f>
        <v>4.320000171661377</v>
      </c>
      <c r="AH13" s="164"/>
      <c r="AI13" s="164"/>
      <c r="AJ13" s="165"/>
      <c r="AK13" s="231">
        <f>SUM(AK7,AK10)</f>
        <v>723.12695444205724</v>
      </c>
      <c r="AL13" s="164"/>
      <c r="AM13" s="55">
        <f>SUM(AM7,AM10)</f>
        <v>7.1999998092651367</v>
      </c>
      <c r="AN13" s="164"/>
      <c r="AO13" s="55">
        <f>SUM(AO7,AO10)</f>
        <v>3.6000001430511475</v>
      </c>
      <c r="AP13" s="164"/>
      <c r="AQ13" s="164"/>
      <c r="AR13" s="165"/>
    </row>
    <row r="14" spans="1:44" x14ac:dyDescent="0.2">
      <c r="A14" s="227" t="s">
        <v>24</v>
      </c>
      <c r="B14" s="77"/>
      <c r="C14" s="77"/>
      <c r="D14" s="77"/>
      <c r="E14" s="77" t="s">
        <v>25</v>
      </c>
      <c r="F14" s="77"/>
      <c r="G14" s="77"/>
      <c r="H14" s="77"/>
      <c r="I14" s="232" t="s">
        <v>15</v>
      </c>
      <c r="J14" s="150"/>
      <c r="K14" s="150"/>
      <c r="L14" s="233"/>
      <c r="M14" s="159">
        <f>I6*(POWER(O7,2)+POWER(Q7,2))/POWER(B6,2)</f>
        <v>1.6897992913695412E-3</v>
      </c>
      <c r="N14" s="159"/>
      <c r="O14" s="159"/>
      <c r="P14" s="155" t="s">
        <v>26</v>
      </c>
      <c r="Q14" s="155"/>
      <c r="R14" s="156">
        <f>K6*(POWER(O7,2)+POWER(Q7,2))/(100*B6)</f>
        <v>3.6253873492553178E-2</v>
      </c>
      <c r="S14" s="156"/>
      <c r="T14" s="157"/>
      <c r="U14" s="158">
        <f>I6*(POWER(W7,2)+POWER(Y7,2))/POWER(B6,2)</f>
        <v>3.9382201676702528E-3</v>
      </c>
      <c r="V14" s="159"/>
      <c r="W14" s="159"/>
      <c r="X14" s="155" t="s">
        <v>26</v>
      </c>
      <c r="Y14" s="155"/>
      <c r="Z14" s="156">
        <f>K6*(POWER(W7,2)+POWER(Y7,2))/(100*B6)</f>
        <v>8.449271843925478E-2</v>
      </c>
      <c r="AA14" s="156"/>
      <c r="AB14" s="157"/>
      <c r="AC14" s="158">
        <f>I6*(POWER(AE7,2)+POWER(AG7,2))/POWER(B6,2)</f>
        <v>2.0599920339975362E-3</v>
      </c>
      <c r="AD14" s="159"/>
      <c r="AE14" s="159"/>
      <c r="AF14" s="155" t="s">
        <v>26</v>
      </c>
      <c r="AG14" s="155"/>
      <c r="AH14" s="156">
        <f>K6*(POWER(AE7,2)+POWER(AG7,2))/(100*B6)</f>
        <v>4.4196190031353062E-2</v>
      </c>
      <c r="AI14" s="156"/>
      <c r="AJ14" s="157"/>
      <c r="AK14" s="158">
        <f>I6*(POWER(AM7,2)+POWER(AO7,2))/POWER(B6,2)</f>
        <v>2.0599920339975362E-3</v>
      </c>
      <c r="AL14" s="159"/>
      <c r="AM14" s="159"/>
      <c r="AN14" s="155" t="s">
        <v>26</v>
      </c>
      <c r="AO14" s="155"/>
      <c r="AP14" s="156">
        <f>K6*(POWER(AM7,2)+POWER(AO7,2))/(100*B6)</f>
        <v>4.4196190031353062E-2</v>
      </c>
      <c r="AQ14" s="156"/>
      <c r="AR14" s="157"/>
    </row>
    <row r="15" spans="1:44" ht="13.5" thickBot="1" x14ac:dyDescent="0.25">
      <c r="A15" s="74"/>
      <c r="B15" s="79"/>
      <c r="C15" s="79"/>
      <c r="D15" s="79"/>
      <c r="E15" s="79"/>
      <c r="F15" s="79"/>
      <c r="G15" s="79"/>
      <c r="H15" s="79"/>
      <c r="I15" s="161" t="s">
        <v>19</v>
      </c>
      <c r="J15" s="162"/>
      <c r="K15" s="162"/>
      <c r="L15" s="163"/>
      <c r="M15" s="154">
        <f>I9*(POWER(O10,2)+POWER(Q10,2))/POWER(B9,2)</f>
        <v>1.3923264777427912E-3</v>
      </c>
      <c r="N15" s="154"/>
      <c r="O15" s="154"/>
      <c r="P15" s="146" t="s">
        <v>26</v>
      </c>
      <c r="Q15" s="146"/>
      <c r="R15" s="147">
        <f>K9*(POWER(O10,2)+POWER(Q10,2))/(100*B9)</f>
        <v>3.6672273852233928E-2</v>
      </c>
      <c r="S15" s="147"/>
      <c r="T15" s="148"/>
      <c r="U15" s="234">
        <f>I9*(POWER(W10,2)+POWER(Y10,2))/POWER(B9,2)</f>
        <v>3.5996733085649638E-3</v>
      </c>
      <c r="V15" s="154"/>
      <c r="W15" s="154"/>
      <c r="X15" s="146" t="s">
        <v>26</v>
      </c>
      <c r="Y15" s="146"/>
      <c r="Z15" s="147">
        <f>K9*(POWER(W10,2)+POWER(Y10,2))/(100*B9)</f>
        <v>9.481124395786833E-2</v>
      </c>
      <c r="AA15" s="147"/>
      <c r="AB15" s="148"/>
      <c r="AC15" s="234">
        <f>I9*(POWER(AE10,2)+POWER(AG10,2))/POWER(B9,2)</f>
        <v>1.5281633307009305E-3</v>
      </c>
      <c r="AD15" s="154"/>
      <c r="AE15" s="154"/>
      <c r="AF15" s="146" t="s">
        <v>26</v>
      </c>
      <c r="AG15" s="146"/>
      <c r="AH15" s="147">
        <f>K9*(POWER(AE10,2)+POWER(AG10,2))/(100*B9)</f>
        <v>4.0250059917885946E-2</v>
      </c>
      <c r="AI15" s="147"/>
      <c r="AJ15" s="148"/>
      <c r="AK15" s="234">
        <f>I9*(POWER(AM10,2)+POWER(AO10,2))/POWER(B9,2)</f>
        <v>9.848162562225433E-4</v>
      </c>
      <c r="AL15" s="154"/>
      <c r="AM15" s="154"/>
      <c r="AN15" s="146" t="s">
        <v>26</v>
      </c>
      <c r="AO15" s="146"/>
      <c r="AP15" s="147">
        <f>K9*(POWER(AM10,2)+POWER(AO10,2))/(100*B9)</f>
        <v>2.5938924540797676E-2</v>
      </c>
      <c r="AQ15" s="147"/>
      <c r="AR15" s="148"/>
    </row>
    <row r="16" spans="1:44" x14ac:dyDescent="0.2">
      <c r="A16" s="235" t="s">
        <v>87</v>
      </c>
      <c r="B16" s="115"/>
      <c r="C16" s="115"/>
      <c r="D16" s="115"/>
      <c r="E16" s="77" t="s">
        <v>28</v>
      </c>
      <c r="F16" s="77"/>
      <c r="G16" s="77"/>
      <c r="H16" s="77"/>
      <c r="I16" s="232" t="s">
        <v>15</v>
      </c>
      <c r="J16" s="150"/>
      <c r="K16" s="150"/>
      <c r="L16" s="233"/>
      <c r="M16" s="144">
        <f>SUM(O7:P7)+C6+M14</f>
        <v>3.670689702195403</v>
      </c>
      <c r="N16" s="144"/>
      <c r="O16" s="144"/>
      <c r="P16" s="145" t="s">
        <v>26</v>
      </c>
      <c r="Q16" s="145"/>
      <c r="R16" s="137">
        <f>SUM(Q7:R7)+D6+R14</f>
        <v>1.8002538720620418</v>
      </c>
      <c r="S16" s="137"/>
      <c r="T16" s="142"/>
      <c r="U16" s="143">
        <f>SUM(W7:X7)+C6+U14</f>
        <v>5.1129381802921632</v>
      </c>
      <c r="V16" s="144"/>
      <c r="W16" s="144"/>
      <c r="X16" s="145" t="s">
        <v>26</v>
      </c>
      <c r="Y16" s="145"/>
      <c r="Z16" s="137">
        <f>SUM(Y7:Z7)+D6+Z14</f>
        <v>3.5044928543378449</v>
      </c>
      <c r="AA16" s="137"/>
      <c r="AB16" s="142"/>
      <c r="AC16" s="143">
        <f>SUM(AE7:AF7)+C6+AC14</f>
        <v>3.6710598949380313</v>
      </c>
      <c r="AD16" s="144"/>
      <c r="AE16" s="144"/>
      <c r="AF16" s="145" t="s">
        <v>26</v>
      </c>
      <c r="AG16" s="145"/>
      <c r="AH16" s="137">
        <f>SUM(AG7:AH7)+D6+AH14</f>
        <v>2.7441962973197138</v>
      </c>
      <c r="AI16" s="137"/>
      <c r="AJ16" s="142"/>
      <c r="AK16" s="143">
        <f>SUM(AM7:AN7)+C6+AK14</f>
        <v>3.6710598949380313</v>
      </c>
      <c r="AL16" s="144"/>
      <c r="AM16" s="144"/>
      <c r="AN16" s="145" t="s">
        <v>26</v>
      </c>
      <c r="AO16" s="145"/>
      <c r="AP16" s="137">
        <f>SUM(AO7:AP7)+D6+AP14</f>
        <v>2.7441962973197138</v>
      </c>
      <c r="AQ16" s="137"/>
      <c r="AR16" s="142"/>
    </row>
    <row r="17" spans="1:44" x14ac:dyDescent="0.2">
      <c r="A17" s="116"/>
      <c r="B17" s="117"/>
      <c r="C17" s="117"/>
      <c r="D17" s="117"/>
      <c r="E17" s="120"/>
      <c r="F17" s="120"/>
      <c r="G17" s="120"/>
      <c r="H17" s="120"/>
      <c r="I17" s="236" t="s">
        <v>19</v>
      </c>
      <c r="J17" s="140"/>
      <c r="K17" s="140"/>
      <c r="L17" s="237"/>
      <c r="M17" s="131">
        <f>SUM(O10:P10)+C9+M15</f>
        <v>2.9863924376404052</v>
      </c>
      <c r="N17" s="131"/>
      <c r="O17" s="131"/>
      <c r="P17" s="132" t="s">
        <v>26</v>
      </c>
      <c r="Q17" s="132"/>
      <c r="R17" s="128">
        <f>SUM(Q10:R10)+D9+R15</f>
        <v>4.3546721732395932</v>
      </c>
      <c r="S17" s="128"/>
      <c r="T17" s="129"/>
      <c r="U17" s="130">
        <f>SUM(W10:X10)+C9+U15</f>
        <v>6.5885996891037957</v>
      </c>
      <c r="V17" s="131"/>
      <c r="W17" s="131"/>
      <c r="X17" s="132" t="s">
        <v>26</v>
      </c>
      <c r="Y17" s="132"/>
      <c r="Z17" s="128">
        <f>SUM(Y10:Z10)+D9+Z15</f>
        <v>4.4128111433452277</v>
      </c>
      <c r="AA17" s="128"/>
      <c r="AB17" s="129"/>
      <c r="AC17" s="130">
        <f>SUM(AE10:AF10)+C9+AC15</f>
        <v>4.426528331713822</v>
      </c>
      <c r="AD17" s="131"/>
      <c r="AE17" s="131"/>
      <c r="AF17" s="132" t="s">
        <v>26</v>
      </c>
      <c r="AG17" s="132"/>
      <c r="AH17" s="128">
        <f>SUM(AG10:AH10)+D9+AH15</f>
        <v>2.9182501405033658</v>
      </c>
      <c r="AI17" s="128"/>
      <c r="AJ17" s="129"/>
      <c r="AK17" s="130">
        <f>SUM(AM10:AN10)+C9+AK15</f>
        <v>3.7059847176105354</v>
      </c>
      <c r="AL17" s="131"/>
      <c r="AM17" s="131"/>
      <c r="AN17" s="132" t="s">
        <v>26</v>
      </c>
      <c r="AO17" s="132"/>
      <c r="AP17" s="128">
        <f>SUM(AO10:AP10)+D9+AP15</f>
        <v>2.183938976516048</v>
      </c>
      <c r="AQ17" s="128"/>
      <c r="AR17" s="129"/>
    </row>
    <row r="18" spans="1:44" ht="13.5" thickBot="1" x14ac:dyDescent="0.25">
      <c r="A18" s="118"/>
      <c r="B18" s="119"/>
      <c r="C18" s="119"/>
      <c r="D18" s="119"/>
      <c r="E18" s="79"/>
      <c r="F18" s="79"/>
      <c r="G18" s="79"/>
      <c r="H18" s="79"/>
      <c r="I18" s="134" t="s">
        <v>29</v>
      </c>
      <c r="J18" s="135"/>
      <c r="K18" s="135"/>
      <c r="L18" s="136"/>
      <c r="M18" s="126">
        <f>SUM(M16,M17)</f>
        <v>6.6570821398358078</v>
      </c>
      <c r="N18" s="126"/>
      <c r="O18" s="126"/>
      <c r="P18" s="127" t="s">
        <v>26</v>
      </c>
      <c r="Q18" s="127"/>
      <c r="R18" s="112">
        <f>SUM(R16,R17)</f>
        <v>6.154926045301635</v>
      </c>
      <c r="S18" s="112"/>
      <c r="T18" s="113"/>
      <c r="U18" s="238">
        <f>SUM(U16,U17)</f>
        <v>11.70153786939596</v>
      </c>
      <c r="V18" s="126"/>
      <c r="W18" s="126"/>
      <c r="X18" s="127" t="s">
        <v>26</v>
      </c>
      <c r="Y18" s="127"/>
      <c r="Z18" s="112">
        <f>SUM(Z16,Z17)</f>
        <v>7.9173039976830726</v>
      </c>
      <c r="AA18" s="112"/>
      <c r="AB18" s="113"/>
      <c r="AC18" s="238">
        <f>SUM(AC16,AC17)</f>
        <v>8.0975882266518528</v>
      </c>
      <c r="AD18" s="126"/>
      <c r="AE18" s="126"/>
      <c r="AF18" s="127" t="s">
        <v>26</v>
      </c>
      <c r="AG18" s="127"/>
      <c r="AH18" s="112">
        <f>SUM(AH16,AH17)</f>
        <v>5.6624464378230801</v>
      </c>
      <c r="AI18" s="112"/>
      <c r="AJ18" s="113"/>
      <c r="AK18" s="238">
        <f>SUM(AK16,AK17)</f>
        <v>7.3770446125485662</v>
      </c>
      <c r="AL18" s="126"/>
      <c r="AM18" s="126"/>
      <c r="AN18" s="127" t="s">
        <v>26</v>
      </c>
      <c r="AO18" s="127"/>
      <c r="AP18" s="112">
        <f>SUM(AP16,AP17)</f>
        <v>4.9281352738357622</v>
      </c>
      <c r="AQ18" s="112"/>
      <c r="AR18" s="113"/>
    </row>
    <row r="19" spans="1:44" ht="30" customHeight="1" thickBot="1" x14ac:dyDescent="0.2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ht="15.75" customHeight="1" thickBot="1" x14ac:dyDescent="0.25">
      <c r="A20" s="239" t="s">
        <v>7</v>
      </c>
      <c r="B20" s="122"/>
      <c r="C20" s="122" t="s">
        <v>3</v>
      </c>
      <c r="D20" s="122"/>
      <c r="E20" s="122" t="s">
        <v>31</v>
      </c>
      <c r="F20" s="122"/>
      <c r="G20" s="122"/>
      <c r="H20" s="122"/>
      <c r="I20" s="122"/>
      <c r="J20" s="122"/>
      <c r="K20" s="122"/>
      <c r="L20" s="240"/>
      <c r="M20" s="102" t="s">
        <v>32</v>
      </c>
      <c r="N20" s="103"/>
      <c r="O20" s="103"/>
      <c r="P20" s="103"/>
      <c r="Q20" s="103"/>
      <c r="R20" s="103"/>
      <c r="S20" s="103"/>
      <c r="T20" s="104"/>
      <c r="U20" s="102" t="s">
        <v>32</v>
      </c>
      <c r="V20" s="103"/>
      <c r="W20" s="103"/>
      <c r="X20" s="103"/>
      <c r="Y20" s="103"/>
      <c r="Z20" s="103"/>
      <c r="AA20" s="103"/>
      <c r="AB20" s="104"/>
      <c r="AC20" s="102" t="s">
        <v>32</v>
      </c>
      <c r="AD20" s="103"/>
      <c r="AE20" s="103"/>
      <c r="AF20" s="103"/>
      <c r="AG20" s="103"/>
      <c r="AH20" s="103"/>
      <c r="AI20" s="103"/>
      <c r="AJ20" s="104"/>
      <c r="AK20" s="102" t="s">
        <v>32</v>
      </c>
      <c r="AL20" s="103"/>
      <c r="AM20" s="103"/>
      <c r="AN20" s="103"/>
      <c r="AO20" s="103"/>
      <c r="AP20" s="103"/>
      <c r="AQ20" s="103"/>
      <c r="AR20" s="104"/>
    </row>
    <row r="21" spans="1:44" x14ac:dyDescent="0.2">
      <c r="A21" s="105">
        <v>110</v>
      </c>
      <c r="B21" s="106"/>
      <c r="C21" s="106" t="s">
        <v>16</v>
      </c>
      <c r="D21" s="106"/>
      <c r="E21" s="107" t="s">
        <v>33</v>
      </c>
      <c r="F21" s="107"/>
      <c r="G21" s="107"/>
      <c r="H21" s="107"/>
      <c r="I21" s="107"/>
      <c r="J21" s="107"/>
      <c r="K21" s="107"/>
      <c r="L21" s="108"/>
      <c r="M21" s="241">
        <v>119</v>
      </c>
      <c r="N21" s="110"/>
      <c r="O21" s="110"/>
      <c r="P21" s="110"/>
      <c r="Q21" s="110"/>
      <c r="R21" s="110"/>
      <c r="S21" s="110"/>
      <c r="T21" s="242"/>
      <c r="U21" s="241">
        <v>118</v>
      </c>
      <c r="V21" s="110"/>
      <c r="W21" s="110"/>
      <c r="X21" s="110"/>
      <c r="Y21" s="110"/>
      <c r="Z21" s="110"/>
      <c r="AA21" s="110"/>
      <c r="AB21" s="242"/>
      <c r="AC21" s="241">
        <v>118</v>
      </c>
      <c r="AD21" s="110"/>
      <c r="AE21" s="110"/>
      <c r="AF21" s="110"/>
      <c r="AG21" s="110"/>
      <c r="AH21" s="110"/>
      <c r="AI21" s="110"/>
      <c r="AJ21" s="242"/>
      <c r="AK21" s="241">
        <v>119</v>
      </c>
      <c r="AL21" s="110"/>
      <c r="AM21" s="110"/>
      <c r="AN21" s="110"/>
      <c r="AO21" s="110"/>
      <c r="AP21" s="110"/>
      <c r="AQ21" s="110"/>
      <c r="AR21" s="242"/>
    </row>
    <row r="22" spans="1:44" x14ac:dyDescent="0.2">
      <c r="A22" s="98">
        <v>110</v>
      </c>
      <c r="B22" s="99"/>
      <c r="C22" s="99" t="s">
        <v>20</v>
      </c>
      <c r="D22" s="99"/>
      <c r="E22" s="100" t="s">
        <v>34</v>
      </c>
      <c r="F22" s="100"/>
      <c r="G22" s="100"/>
      <c r="H22" s="100"/>
      <c r="I22" s="100"/>
      <c r="J22" s="100"/>
      <c r="K22" s="100"/>
      <c r="L22" s="101"/>
      <c r="M22" s="243">
        <v>118</v>
      </c>
      <c r="N22" s="96"/>
      <c r="O22" s="96"/>
      <c r="P22" s="96"/>
      <c r="Q22" s="96"/>
      <c r="R22" s="96"/>
      <c r="S22" s="96"/>
      <c r="T22" s="244"/>
      <c r="U22" s="243">
        <v>119</v>
      </c>
      <c r="V22" s="96"/>
      <c r="W22" s="96"/>
      <c r="X22" s="96"/>
      <c r="Y22" s="96"/>
      <c r="Z22" s="96"/>
      <c r="AA22" s="96"/>
      <c r="AB22" s="244"/>
      <c r="AC22" s="243">
        <v>118</v>
      </c>
      <c r="AD22" s="96"/>
      <c r="AE22" s="96"/>
      <c r="AF22" s="96"/>
      <c r="AG22" s="96"/>
      <c r="AH22" s="96"/>
      <c r="AI22" s="96"/>
      <c r="AJ22" s="244"/>
      <c r="AK22" s="243">
        <v>118</v>
      </c>
      <c r="AL22" s="96"/>
      <c r="AM22" s="96"/>
      <c r="AN22" s="96"/>
      <c r="AO22" s="96"/>
      <c r="AP22" s="96"/>
      <c r="AQ22" s="96"/>
      <c r="AR22" s="244"/>
    </row>
    <row r="23" spans="1:44" x14ac:dyDescent="0.2">
      <c r="A23" s="98">
        <v>6</v>
      </c>
      <c r="B23" s="99"/>
      <c r="C23" s="99" t="s">
        <v>16</v>
      </c>
      <c r="D23" s="99"/>
      <c r="E23" s="100" t="s">
        <v>35</v>
      </c>
      <c r="F23" s="100"/>
      <c r="G23" s="100"/>
      <c r="H23" s="100"/>
      <c r="I23" s="100"/>
      <c r="J23" s="100"/>
      <c r="K23" s="100"/>
      <c r="L23" s="101"/>
      <c r="M23" s="243">
        <v>6.1999998092651367</v>
      </c>
      <c r="N23" s="96"/>
      <c r="O23" s="96"/>
      <c r="P23" s="96"/>
      <c r="Q23" s="96"/>
      <c r="R23" s="96"/>
      <c r="S23" s="96"/>
      <c r="T23" s="244"/>
      <c r="U23" s="243">
        <v>6.3000001907348633</v>
      </c>
      <c r="V23" s="96"/>
      <c r="W23" s="96"/>
      <c r="X23" s="96"/>
      <c r="Y23" s="96"/>
      <c r="Z23" s="96"/>
      <c r="AA23" s="96"/>
      <c r="AB23" s="244"/>
      <c r="AC23" s="243">
        <v>6.4000000953674316</v>
      </c>
      <c r="AD23" s="96"/>
      <c r="AE23" s="96"/>
      <c r="AF23" s="96"/>
      <c r="AG23" s="96"/>
      <c r="AH23" s="96"/>
      <c r="AI23" s="96"/>
      <c r="AJ23" s="244"/>
      <c r="AK23" s="243">
        <v>6.4000000953674316</v>
      </c>
      <c r="AL23" s="96"/>
      <c r="AM23" s="96"/>
      <c r="AN23" s="96"/>
      <c r="AO23" s="96"/>
      <c r="AP23" s="96"/>
      <c r="AQ23" s="96"/>
      <c r="AR23" s="244"/>
    </row>
    <row r="24" spans="1:44" ht="13.5" thickBot="1" x14ac:dyDescent="0.25">
      <c r="A24" s="91">
        <v>6</v>
      </c>
      <c r="B24" s="92"/>
      <c r="C24" s="92" t="s">
        <v>20</v>
      </c>
      <c r="D24" s="92"/>
      <c r="E24" s="93" t="s">
        <v>36</v>
      </c>
      <c r="F24" s="93"/>
      <c r="G24" s="93"/>
      <c r="H24" s="93"/>
      <c r="I24" s="93"/>
      <c r="J24" s="93"/>
      <c r="K24" s="93"/>
      <c r="L24" s="94"/>
      <c r="M24" s="82">
        <v>6.3000001907348633</v>
      </c>
      <c r="N24" s="83"/>
      <c r="O24" s="83"/>
      <c r="P24" s="83"/>
      <c r="Q24" s="83"/>
      <c r="R24" s="83"/>
      <c r="S24" s="83"/>
      <c r="T24" s="84"/>
      <c r="U24" s="82">
        <v>6.4000000953674316</v>
      </c>
      <c r="V24" s="83"/>
      <c r="W24" s="83"/>
      <c r="X24" s="83"/>
      <c r="Y24" s="83"/>
      <c r="Z24" s="83"/>
      <c r="AA24" s="83"/>
      <c r="AB24" s="84"/>
      <c r="AC24" s="82">
        <v>6.5</v>
      </c>
      <c r="AD24" s="83"/>
      <c r="AE24" s="83"/>
      <c r="AF24" s="83"/>
      <c r="AG24" s="83"/>
      <c r="AH24" s="83"/>
      <c r="AI24" s="83"/>
      <c r="AJ24" s="84"/>
      <c r="AK24" s="82">
        <v>6.5</v>
      </c>
      <c r="AL24" s="83"/>
      <c r="AM24" s="83"/>
      <c r="AN24" s="83"/>
      <c r="AO24" s="83"/>
      <c r="AP24" s="83"/>
      <c r="AQ24" s="83"/>
      <c r="AR24" s="84"/>
    </row>
    <row r="25" spans="1:44" ht="30" customHeight="1" thickBo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ht="15" customHeight="1" x14ac:dyDescent="0.2">
      <c r="A26" s="86" t="s">
        <v>3</v>
      </c>
      <c r="B26" s="87"/>
      <c r="C26" s="87"/>
      <c r="D26" s="87"/>
      <c r="E26" s="87" t="s">
        <v>38</v>
      </c>
      <c r="F26" s="87"/>
      <c r="G26" s="87" t="s">
        <v>39</v>
      </c>
      <c r="H26" s="87"/>
      <c r="I26" s="87" t="s">
        <v>40</v>
      </c>
      <c r="J26" s="87"/>
      <c r="K26" s="87" t="s">
        <v>41</v>
      </c>
      <c r="L26" s="90"/>
      <c r="M26" s="227" t="s">
        <v>11</v>
      </c>
      <c r="N26" s="73"/>
      <c r="O26" s="76" t="s">
        <v>12</v>
      </c>
      <c r="P26" s="77"/>
      <c r="Q26" s="73"/>
      <c r="R26" s="76" t="s">
        <v>13</v>
      </c>
      <c r="S26" s="77"/>
      <c r="T26" s="245"/>
      <c r="U26" s="227" t="s">
        <v>11</v>
      </c>
      <c r="V26" s="73"/>
      <c r="W26" s="76" t="s">
        <v>12</v>
      </c>
      <c r="X26" s="77"/>
      <c r="Y26" s="73"/>
      <c r="Z26" s="76" t="s">
        <v>13</v>
      </c>
      <c r="AA26" s="77"/>
      <c r="AB26" s="245"/>
      <c r="AC26" s="227" t="s">
        <v>11</v>
      </c>
      <c r="AD26" s="73"/>
      <c r="AE26" s="76" t="s">
        <v>12</v>
      </c>
      <c r="AF26" s="77"/>
      <c r="AG26" s="73"/>
      <c r="AH26" s="76" t="s">
        <v>13</v>
      </c>
      <c r="AI26" s="77"/>
      <c r="AJ26" s="245"/>
      <c r="AK26" s="227" t="s">
        <v>11</v>
      </c>
      <c r="AL26" s="73"/>
      <c r="AM26" s="76" t="s">
        <v>12</v>
      </c>
      <c r="AN26" s="77"/>
      <c r="AO26" s="73"/>
      <c r="AP26" s="76" t="s">
        <v>13</v>
      </c>
      <c r="AQ26" s="77"/>
      <c r="AR26" s="245"/>
    </row>
    <row r="27" spans="1:44" ht="15.75" customHeight="1" thickBot="1" x14ac:dyDescent="0.25">
      <c r="A27" s="88"/>
      <c r="B27" s="89"/>
      <c r="C27" s="89"/>
      <c r="D27" s="89"/>
      <c r="E27" s="15" t="s">
        <v>42</v>
      </c>
      <c r="F27" s="15" t="s">
        <v>43</v>
      </c>
      <c r="G27" s="15" t="s">
        <v>42</v>
      </c>
      <c r="H27" s="15" t="s">
        <v>43</v>
      </c>
      <c r="I27" s="15" t="s">
        <v>42</v>
      </c>
      <c r="J27" s="15" t="s">
        <v>43</v>
      </c>
      <c r="K27" s="15" t="s">
        <v>42</v>
      </c>
      <c r="L27" s="16" t="s">
        <v>43</v>
      </c>
      <c r="M27" s="74"/>
      <c r="N27" s="75"/>
      <c r="O27" s="78"/>
      <c r="P27" s="79"/>
      <c r="Q27" s="75"/>
      <c r="R27" s="78"/>
      <c r="S27" s="79"/>
      <c r="T27" s="81"/>
      <c r="U27" s="74"/>
      <c r="V27" s="75"/>
      <c r="W27" s="78"/>
      <c r="X27" s="79"/>
      <c r="Y27" s="75"/>
      <c r="Z27" s="78"/>
      <c r="AA27" s="79"/>
      <c r="AB27" s="81"/>
      <c r="AC27" s="74"/>
      <c r="AD27" s="75"/>
      <c r="AE27" s="78"/>
      <c r="AF27" s="79"/>
      <c r="AG27" s="75"/>
      <c r="AH27" s="78"/>
      <c r="AI27" s="79"/>
      <c r="AJ27" s="81"/>
      <c r="AK27" s="74"/>
      <c r="AL27" s="75"/>
      <c r="AM27" s="78"/>
      <c r="AN27" s="79"/>
      <c r="AO27" s="75"/>
      <c r="AP27" s="78"/>
      <c r="AQ27" s="79"/>
      <c r="AR27" s="81"/>
    </row>
    <row r="28" spans="1:44" x14ac:dyDescent="0.2">
      <c r="A28" s="246" t="s">
        <v>136</v>
      </c>
      <c r="B28" s="58"/>
      <c r="C28" s="58"/>
      <c r="D28" s="58"/>
      <c r="E28" s="21"/>
      <c r="F28" s="21"/>
      <c r="G28" s="21"/>
      <c r="H28" s="21"/>
      <c r="I28" s="21"/>
      <c r="J28" s="21"/>
      <c r="K28" s="21"/>
      <c r="L28" s="59"/>
      <c r="M28" s="60"/>
      <c r="N28" s="61"/>
      <c r="O28" s="62"/>
      <c r="P28" s="62"/>
      <c r="Q28" s="62"/>
      <c r="R28" s="62"/>
      <c r="S28" s="62"/>
      <c r="T28" s="63"/>
      <c r="U28" s="60"/>
      <c r="V28" s="61"/>
      <c r="W28" s="62"/>
      <c r="X28" s="62"/>
      <c r="Y28" s="62"/>
      <c r="Z28" s="62"/>
      <c r="AA28" s="62"/>
      <c r="AB28" s="63"/>
      <c r="AC28" s="60"/>
      <c r="AD28" s="61"/>
      <c r="AE28" s="62"/>
      <c r="AF28" s="62"/>
      <c r="AG28" s="62"/>
      <c r="AH28" s="62"/>
      <c r="AI28" s="62"/>
      <c r="AJ28" s="63"/>
      <c r="AK28" s="60"/>
      <c r="AL28" s="61"/>
      <c r="AM28" s="62"/>
      <c r="AN28" s="62"/>
      <c r="AO28" s="62"/>
      <c r="AP28" s="62"/>
      <c r="AQ28" s="62"/>
      <c r="AR28" s="63"/>
    </row>
    <row r="29" spans="1:44" x14ac:dyDescent="0.2">
      <c r="A29" s="48" t="s">
        <v>137</v>
      </c>
      <c r="B29" s="49"/>
      <c r="C29" s="49"/>
      <c r="D29" s="49"/>
      <c r="E29" s="17"/>
      <c r="F29" s="17"/>
      <c r="G29" s="17"/>
      <c r="H29" s="17"/>
      <c r="I29" s="17"/>
      <c r="J29" s="17"/>
      <c r="K29" s="17"/>
      <c r="L29" s="247"/>
      <c r="M29" s="248">
        <f>M6</f>
        <v>19.835538824743306</v>
      </c>
      <c r="N29" s="54"/>
      <c r="O29" s="50">
        <f>-O6</f>
        <v>-3.670689702195403</v>
      </c>
      <c r="P29" s="50"/>
      <c r="Q29" s="50"/>
      <c r="R29" s="50">
        <f>-Q6</f>
        <v>-1.8002538720620418</v>
      </c>
      <c r="S29" s="50"/>
      <c r="T29" s="52"/>
      <c r="U29" s="248">
        <f>U6</f>
        <v>30.328884078725149</v>
      </c>
      <c r="V29" s="54"/>
      <c r="W29" s="50">
        <f>-W6</f>
        <v>-5.1129381802921632</v>
      </c>
      <c r="X29" s="50"/>
      <c r="Y29" s="50"/>
      <c r="Z29" s="50">
        <f>-Y6</f>
        <v>-3.5044928543378449</v>
      </c>
      <c r="AA29" s="50"/>
      <c r="AB29" s="52"/>
      <c r="AC29" s="248">
        <f>AC6</f>
        <v>22.425514867977562</v>
      </c>
      <c r="AD29" s="54"/>
      <c r="AE29" s="50">
        <f>-AE6</f>
        <v>-3.6710598949380313</v>
      </c>
      <c r="AF29" s="50"/>
      <c r="AG29" s="50"/>
      <c r="AH29" s="50">
        <f>-AG6</f>
        <v>-2.7441962973197138</v>
      </c>
      <c r="AI29" s="50"/>
      <c r="AJ29" s="52"/>
      <c r="AK29" s="248">
        <f>AK6</f>
        <v>22.23706516320464</v>
      </c>
      <c r="AL29" s="54"/>
      <c r="AM29" s="50">
        <f>-AM6</f>
        <v>-3.6710598949380313</v>
      </c>
      <c r="AN29" s="50"/>
      <c r="AO29" s="50"/>
      <c r="AP29" s="50">
        <f>-AO6</f>
        <v>-2.7441962973197138</v>
      </c>
      <c r="AQ29" s="50"/>
      <c r="AR29" s="52"/>
    </row>
    <row r="30" spans="1:44" x14ac:dyDescent="0.2">
      <c r="A30" s="48" t="s">
        <v>224</v>
      </c>
      <c r="B30" s="49"/>
      <c r="C30" s="49"/>
      <c r="D30" s="49"/>
      <c r="E30" s="17"/>
      <c r="F30" s="17"/>
      <c r="G30" s="17"/>
      <c r="H30" s="17"/>
      <c r="I30" s="17"/>
      <c r="J30" s="17"/>
      <c r="K30" s="17"/>
      <c r="L30" s="247"/>
      <c r="M30" s="248">
        <v>57</v>
      </c>
      <c r="N30" s="54"/>
      <c r="O30" s="39">
        <f>SQRT(3)*M21*M30*S6/1000</f>
        <v>10.548204153856437</v>
      </c>
      <c r="P30" s="39"/>
      <c r="Q30" s="39"/>
      <c r="R30" s="39">
        <f>SQRT(3)*M21*M30*SIN(ACOS(S6))/1000</f>
        <v>5.1732635858388027</v>
      </c>
      <c r="S30" s="39"/>
      <c r="T30" s="40"/>
      <c r="U30" s="248">
        <v>58</v>
      </c>
      <c r="V30" s="54"/>
      <c r="W30" s="39">
        <f>SQRT(3)*U21*U30*AA6/1000</f>
        <v>9.7778214881624077</v>
      </c>
      <c r="X30" s="39"/>
      <c r="Y30" s="39"/>
      <c r="Z30" s="39">
        <f>SQRT(3)*U21*U30*SIN(ACOS(AA6))/1000</f>
        <v>6.7018814481926983</v>
      </c>
      <c r="AA30" s="39"/>
      <c r="AB30" s="40"/>
      <c r="AC30" s="248">
        <v>68</v>
      </c>
      <c r="AD30" s="54"/>
      <c r="AE30" s="39">
        <f>SQRT(3)*AC21*AC30*AI6/1000</f>
        <v>11.13160943351394</v>
      </c>
      <c r="AF30" s="39"/>
      <c r="AG30" s="39"/>
      <c r="AH30" s="39">
        <f>SQRT(3)*AC21*AC30*SIN(ACOS(AI6))/1000</f>
        <v>8.3211176785155132</v>
      </c>
      <c r="AI30" s="39"/>
      <c r="AJ30" s="40"/>
      <c r="AK30" s="248">
        <v>62</v>
      </c>
      <c r="AL30" s="54"/>
      <c r="AM30" s="39">
        <f>SQRT(3)*AK21*AK30*AQ6/1000</f>
        <v>10.235420538442902</v>
      </c>
      <c r="AN30" s="39"/>
      <c r="AO30" s="39"/>
      <c r="AP30" s="39">
        <f>SQRT(3)*AK21*AK30*SIN(ACOS(AQ6))/1000</f>
        <v>7.6511971874485862</v>
      </c>
      <c r="AQ30" s="39"/>
      <c r="AR30" s="40"/>
    </row>
    <row r="31" spans="1:44" x14ac:dyDescent="0.2">
      <c r="A31" s="48" t="s">
        <v>142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53">
        <v>55</v>
      </c>
      <c r="N31" s="47"/>
      <c r="O31" s="39">
        <f>SQRT(3)*M21*M31*S6/1000</f>
        <v>10.178091727405336</v>
      </c>
      <c r="P31" s="39"/>
      <c r="Q31" s="39"/>
      <c r="R31" s="39">
        <f>SQRT(3)*M21*M31*SIN(ACOS(S6))/1000</f>
        <v>4.9917455652830558</v>
      </c>
      <c r="S31" s="39"/>
      <c r="T31" s="40"/>
      <c r="U31" s="253">
        <v>68</v>
      </c>
      <c r="V31" s="47"/>
      <c r="W31" s="39">
        <f>SQRT(3)*U21*U31*AA6/1000</f>
        <v>11.463652779224892</v>
      </c>
      <c r="X31" s="39"/>
      <c r="Y31" s="39"/>
      <c r="Z31" s="39">
        <f>SQRT(3)*U21*U31*SIN(ACOS(AA6))/1000</f>
        <v>7.8573782496052322</v>
      </c>
      <c r="AA31" s="39"/>
      <c r="AB31" s="40"/>
      <c r="AC31" s="253">
        <v>80</v>
      </c>
      <c r="AD31" s="47"/>
      <c r="AE31" s="39">
        <f>SQRT(3)*AC21*AC31*AI6/1000</f>
        <v>13.096011098251694</v>
      </c>
      <c r="AF31" s="39"/>
      <c r="AG31" s="39"/>
      <c r="AH31" s="39">
        <f>SQRT(3)*AC21*AC31*SIN(ACOS(AI6))/1000</f>
        <v>9.7895502100182519</v>
      </c>
      <c r="AI31" s="39"/>
      <c r="AJ31" s="40"/>
      <c r="AK31" s="253">
        <v>73</v>
      </c>
      <c r="AL31" s="47"/>
      <c r="AM31" s="39">
        <f>SQRT(3)*AK21*AK31*AQ6/1000</f>
        <v>12.051382246876321</v>
      </c>
      <c r="AN31" s="39"/>
      <c r="AO31" s="39"/>
      <c r="AP31" s="39">
        <f>SQRT(3)*AK21*AK31*SIN(ACOS(AQ6))/1000</f>
        <v>9.0086676561894645</v>
      </c>
      <c r="AQ31" s="39"/>
      <c r="AR31" s="40"/>
    </row>
    <row r="32" spans="1:44" ht="13.5" thickBot="1" x14ac:dyDescent="0.25">
      <c r="A32" s="68" t="s">
        <v>139</v>
      </c>
      <c r="B32" s="69"/>
      <c r="C32" s="69"/>
      <c r="D32" s="69"/>
      <c r="E32" s="70"/>
      <c r="F32" s="70"/>
      <c r="G32" s="70"/>
      <c r="H32" s="70"/>
      <c r="I32" s="70"/>
      <c r="J32" s="70"/>
      <c r="K32" s="70"/>
      <c r="L32" s="249"/>
      <c r="M32" s="231"/>
      <c r="N32" s="67"/>
      <c r="O32" s="55">
        <f>SUM(O29:Q31)</f>
        <v>17.05560617906637</v>
      </c>
      <c r="P32" s="55"/>
      <c r="Q32" s="55"/>
      <c r="R32" s="55">
        <f>SUM(R29:T31)</f>
        <v>8.3647552790598176</v>
      </c>
      <c r="S32" s="55"/>
      <c r="T32" s="56"/>
      <c r="U32" s="231"/>
      <c r="V32" s="67"/>
      <c r="W32" s="55">
        <f>SUM(W29:Y31)</f>
        <v>16.128536087095135</v>
      </c>
      <c r="X32" s="55"/>
      <c r="Y32" s="55"/>
      <c r="Z32" s="55">
        <f>SUM(Z29:AB31)</f>
        <v>11.054766843460087</v>
      </c>
      <c r="AA32" s="55"/>
      <c r="AB32" s="56"/>
      <c r="AC32" s="231"/>
      <c r="AD32" s="67"/>
      <c r="AE32" s="55">
        <f>SUM(AE29:AG31)</f>
        <v>20.556560636827605</v>
      </c>
      <c r="AF32" s="55"/>
      <c r="AG32" s="55"/>
      <c r="AH32" s="55">
        <f>SUM(AH29:AJ31)</f>
        <v>15.366471591214051</v>
      </c>
      <c r="AI32" s="55"/>
      <c r="AJ32" s="56"/>
      <c r="AK32" s="231"/>
      <c r="AL32" s="67"/>
      <c r="AM32" s="55">
        <f>SUM(AM29:AO31)</f>
        <v>18.615742890381192</v>
      </c>
      <c r="AN32" s="55"/>
      <c r="AO32" s="55"/>
      <c r="AP32" s="55">
        <f>SUM(AP29:AR31)</f>
        <v>13.915668546318336</v>
      </c>
      <c r="AQ32" s="55"/>
      <c r="AR32" s="56"/>
    </row>
    <row r="33" spans="1:44" x14ac:dyDescent="0.2">
      <c r="A33" s="246" t="s">
        <v>140</v>
      </c>
      <c r="B33" s="58"/>
      <c r="C33" s="58"/>
      <c r="D33" s="58"/>
      <c r="E33" s="21"/>
      <c r="F33" s="21"/>
      <c r="G33" s="21"/>
      <c r="H33" s="21"/>
      <c r="I33" s="21"/>
      <c r="J33" s="21"/>
      <c r="K33" s="21"/>
      <c r="L33" s="59"/>
      <c r="M33" s="60"/>
      <c r="N33" s="61"/>
      <c r="O33" s="62"/>
      <c r="P33" s="62"/>
      <c r="Q33" s="62"/>
      <c r="R33" s="62"/>
      <c r="S33" s="62"/>
      <c r="T33" s="63"/>
      <c r="U33" s="60"/>
      <c r="V33" s="61"/>
      <c r="W33" s="62"/>
      <c r="X33" s="62"/>
      <c r="Y33" s="62"/>
      <c r="Z33" s="62"/>
      <c r="AA33" s="62"/>
      <c r="AB33" s="63"/>
      <c r="AC33" s="60"/>
      <c r="AD33" s="61"/>
      <c r="AE33" s="62"/>
      <c r="AF33" s="62"/>
      <c r="AG33" s="62"/>
      <c r="AH33" s="62"/>
      <c r="AI33" s="62"/>
      <c r="AJ33" s="63"/>
      <c r="AK33" s="60"/>
      <c r="AL33" s="61"/>
      <c r="AM33" s="62"/>
      <c r="AN33" s="62"/>
      <c r="AO33" s="62"/>
      <c r="AP33" s="62"/>
      <c r="AQ33" s="62"/>
      <c r="AR33" s="63"/>
    </row>
    <row r="34" spans="1:44" x14ac:dyDescent="0.2">
      <c r="A34" s="48" t="s">
        <v>141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48">
        <f>M9</f>
        <v>25.83551151556841</v>
      </c>
      <c r="N34" s="54"/>
      <c r="O34" s="50">
        <f>-O9</f>
        <v>-2.9863924376404052</v>
      </c>
      <c r="P34" s="50"/>
      <c r="Q34" s="50"/>
      <c r="R34" s="50">
        <f>-Q9</f>
        <v>-4.3546721732395932</v>
      </c>
      <c r="S34" s="50"/>
      <c r="T34" s="52"/>
      <c r="U34" s="248">
        <f>U9</f>
        <v>38.47312618516807</v>
      </c>
      <c r="V34" s="54"/>
      <c r="W34" s="50">
        <f>-W9</f>
        <v>-6.5885996891037957</v>
      </c>
      <c r="X34" s="50"/>
      <c r="Y34" s="50"/>
      <c r="Z34" s="50">
        <f>-Y9</f>
        <v>-4.4128111433452277</v>
      </c>
      <c r="AA34" s="50"/>
      <c r="AB34" s="52"/>
      <c r="AC34" s="248">
        <f>AC9</f>
        <v>25.94121965503502</v>
      </c>
      <c r="AD34" s="54"/>
      <c r="AE34" s="50">
        <f>-AE9</f>
        <v>-4.426528331713822</v>
      </c>
      <c r="AF34" s="50"/>
      <c r="AG34" s="50"/>
      <c r="AH34" s="50">
        <f>-AG9</f>
        <v>-2.9182501405033658</v>
      </c>
      <c r="AI34" s="50"/>
      <c r="AJ34" s="52"/>
      <c r="AK34" s="248">
        <f>AK9</f>
        <v>21.046948803071288</v>
      </c>
      <c r="AL34" s="54"/>
      <c r="AM34" s="50">
        <f>-AM9</f>
        <v>-3.7059847176105354</v>
      </c>
      <c r="AN34" s="50"/>
      <c r="AO34" s="50"/>
      <c r="AP34" s="50">
        <f>-AO9</f>
        <v>-2.183938976516048</v>
      </c>
      <c r="AQ34" s="50"/>
      <c r="AR34" s="52"/>
    </row>
    <row r="35" spans="1:44" x14ac:dyDescent="0.2">
      <c r="A35" s="48" t="s">
        <v>225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48">
        <v>57</v>
      </c>
      <c r="N35" s="54"/>
      <c r="O35" s="39">
        <f>-SQRT(3)*M22*M35*S9/1000</f>
        <v>-6.5887748668311197</v>
      </c>
      <c r="P35" s="39"/>
      <c r="Q35" s="39"/>
      <c r="R35" s="39">
        <f>-SQRT(3)*M22*M35*SIN(ACOS(S9))/1000</f>
        <v>-9.6075633619672018</v>
      </c>
      <c r="S35" s="39"/>
      <c r="T35" s="40"/>
      <c r="U35" s="248">
        <v>58</v>
      </c>
      <c r="V35" s="54"/>
      <c r="W35" s="39">
        <f>-SQRT(3)*U22*U35*AA9/1000</f>
        <v>-9.9326158245840688</v>
      </c>
      <c r="X35" s="39"/>
      <c r="Y35" s="39"/>
      <c r="Z35" s="39">
        <f>-SQRT(3)*U22*U35*SIN(ACOS(AA9))/1000</f>
        <v>-6.6525149290491701</v>
      </c>
      <c r="AA35" s="39"/>
      <c r="AB35" s="40"/>
      <c r="AC35" s="248">
        <v>68</v>
      </c>
      <c r="AD35" s="54"/>
      <c r="AE35" s="39">
        <f>-SQRT(3)*AC22*AC35*AI9/1000</f>
        <v>-11.603306650931387</v>
      </c>
      <c r="AF35" s="39"/>
      <c r="AG35" s="39"/>
      <c r="AH35" s="39">
        <f>-SQRT(3)*AC22*AC35*SIN(ACOS(AI9))/1000</f>
        <v>-7.6496406951210094</v>
      </c>
      <c r="AI35" s="39"/>
      <c r="AJ35" s="40"/>
      <c r="AK35" s="248">
        <v>62</v>
      </c>
      <c r="AL35" s="54"/>
      <c r="AM35" s="39">
        <f>-SQRT(3)*AK22*AK35*AQ9/1000</f>
        <v>-10.91707185881137</v>
      </c>
      <c r="AN35" s="39"/>
      <c r="AO35" s="39"/>
      <c r="AP35" s="39">
        <f>-SQRT(3)*AK22*AK35*SIN(ACOS(AQ9))/1000</f>
        <v>-6.4334368753838591</v>
      </c>
      <c r="AQ35" s="39"/>
      <c r="AR35" s="40"/>
    </row>
    <row r="36" spans="1:44" x14ac:dyDescent="0.2">
      <c r="A36" s="48" t="s">
        <v>138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53">
        <v>56</v>
      </c>
      <c r="N36" s="47"/>
      <c r="O36" s="39">
        <f>SQRT(3)*M22*M36*S9/1000</f>
        <v>6.473182325307766</v>
      </c>
      <c r="P36" s="39"/>
      <c r="Q36" s="39"/>
      <c r="R36" s="39">
        <f>SQRT(3)*M22*M36*SIN(ACOS(S9))/1000</f>
        <v>9.4390096187747972</v>
      </c>
      <c r="S36" s="39"/>
      <c r="T36" s="40"/>
      <c r="U36" s="253">
        <v>57</v>
      </c>
      <c r="V36" s="47"/>
      <c r="W36" s="39">
        <f>SQRT(3)*U22*U36*AA9/1000</f>
        <v>9.7613638276084824</v>
      </c>
      <c r="X36" s="39"/>
      <c r="Y36" s="39"/>
      <c r="Z36" s="39">
        <f>SQRT(3)*U22*U36*SIN(ACOS(AA9))/1000</f>
        <v>6.5378163957897026</v>
      </c>
      <c r="AA36" s="39"/>
      <c r="AB36" s="40"/>
      <c r="AC36" s="253">
        <v>66</v>
      </c>
      <c r="AD36" s="47"/>
      <c r="AE36" s="39">
        <f>SQRT(3)*AC22*AC36*AI9/1000</f>
        <v>11.262032925903993</v>
      </c>
      <c r="AF36" s="39"/>
      <c r="AG36" s="39"/>
      <c r="AH36" s="39">
        <f>SQRT(3)*AC22*AC36*SIN(ACOS(AI9))/1000</f>
        <v>7.4246512629115671</v>
      </c>
      <c r="AI36" s="39"/>
      <c r="AJ36" s="40"/>
      <c r="AK36" s="253">
        <v>60</v>
      </c>
      <c r="AL36" s="47"/>
      <c r="AM36" s="39">
        <f>SQRT(3)*AK22*AK36*AQ9/1000</f>
        <v>10.564908250462617</v>
      </c>
      <c r="AN36" s="39"/>
      <c r="AO36" s="39"/>
      <c r="AP36" s="39">
        <f>SQRT(3)*AK22*AK36*SIN(ACOS(AQ9))/1000</f>
        <v>6.2259066535972813</v>
      </c>
      <c r="AQ36" s="39"/>
      <c r="AR36" s="40"/>
    </row>
    <row r="37" spans="1:44" ht="13.5" thickBot="1" x14ac:dyDescent="0.25">
      <c r="A37" s="250" t="s">
        <v>143</v>
      </c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4"/>
      <c r="M37" s="33"/>
      <c r="N37" s="34"/>
      <c r="O37" s="31">
        <f>SUM(O34:Q36)</f>
        <v>-3.1019849791637579</v>
      </c>
      <c r="P37" s="31"/>
      <c r="Q37" s="31"/>
      <c r="R37" s="31">
        <f>SUM(R34:T36)</f>
        <v>-4.523225916431997</v>
      </c>
      <c r="S37" s="31"/>
      <c r="T37" s="32"/>
      <c r="U37" s="33"/>
      <c r="V37" s="34"/>
      <c r="W37" s="31">
        <f>SUM(W34:Y36)</f>
        <v>-6.7598516860793811</v>
      </c>
      <c r="X37" s="31"/>
      <c r="Y37" s="31"/>
      <c r="Z37" s="31">
        <f>SUM(Z34:AB36)</f>
        <v>-4.5275096766046961</v>
      </c>
      <c r="AA37" s="31"/>
      <c r="AB37" s="32"/>
      <c r="AC37" s="33"/>
      <c r="AD37" s="34"/>
      <c r="AE37" s="31">
        <f>SUM(AE34:AG36)</f>
        <v>-4.7678020567412158</v>
      </c>
      <c r="AF37" s="31"/>
      <c r="AG37" s="31"/>
      <c r="AH37" s="31">
        <f>SUM(AH34:AJ36)</f>
        <v>-3.1432395727128082</v>
      </c>
      <c r="AI37" s="31"/>
      <c r="AJ37" s="32"/>
      <c r="AK37" s="33"/>
      <c r="AL37" s="34"/>
      <c r="AM37" s="31">
        <f>SUM(AM34:AO36)</f>
        <v>-4.058148325959289</v>
      </c>
      <c r="AN37" s="31"/>
      <c r="AO37" s="31"/>
      <c r="AP37" s="31">
        <f>SUM(AP34:AR36)</f>
        <v>-2.3914691983026266</v>
      </c>
      <c r="AQ37" s="31"/>
      <c r="AR37" s="32"/>
    </row>
    <row r="38" spans="1:44" ht="13.5" thickBot="1" x14ac:dyDescent="0.25">
      <c r="A38" s="251" t="s">
        <v>144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29"/>
      <c r="N38" s="30"/>
      <c r="O38" s="19">
        <f>SUM(O29:Q31)+SUM(O34:Q36)</f>
        <v>13.953621199902612</v>
      </c>
      <c r="P38" s="19"/>
      <c r="Q38" s="19"/>
      <c r="R38" s="19">
        <f>SUM(R29:T31)+SUM(R34:T36)</f>
        <v>3.8415293626278206</v>
      </c>
      <c r="S38" s="19"/>
      <c r="T38" s="28"/>
      <c r="U38" s="29"/>
      <c r="V38" s="30"/>
      <c r="W38" s="19">
        <f>SUM(W29:Y31)+SUM(W34:Y36)</f>
        <v>9.3686844010157539</v>
      </c>
      <c r="X38" s="19"/>
      <c r="Y38" s="19"/>
      <c r="Z38" s="19">
        <f>SUM(Z29:AB31)+SUM(Z34:AB36)</f>
        <v>6.5272571668553905</v>
      </c>
      <c r="AA38" s="19"/>
      <c r="AB38" s="28"/>
      <c r="AC38" s="29"/>
      <c r="AD38" s="30"/>
      <c r="AE38" s="19">
        <f>SUM(AE29:AG31)+SUM(AE34:AG36)</f>
        <v>15.788758580086389</v>
      </c>
      <c r="AF38" s="19"/>
      <c r="AG38" s="19"/>
      <c r="AH38" s="19">
        <f>SUM(AH29:AJ31)+SUM(AH34:AJ36)</f>
        <v>12.223232018501243</v>
      </c>
      <c r="AI38" s="19"/>
      <c r="AJ38" s="28"/>
      <c r="AK38" s="29"/>
      <c r="AL38" s="30"/>
      <c r="AM38" s="19">
        <f>SUM(AM29:AO31)+SUM(AM34:AO36)</f>
        <v>14.557594564421903</v>
      </c>
      <c r="AN38" s="19"/>
      <c r="AO38" s="19"/>
      <c r="AP38" s="19">
        <f>SUM(AP29:AR31)+SUM(AP34:AR36)</f>
        <v>11.52419934801571</v>
      </c>
      <c r="AQ38" s="19"/>
      <c r="AR38" s="28"/>
    </row>
    <row r="39" spans="1:44" x14ac:dyDescent="0.2">
      <c r="A39" s="246" t="s">
        <v>53</v>
      </c>
      <c r="B39" s="58"/>
      <c r="C39" s="58"/>
      <c r="D39" s="58"/>
      <c r="E39" s="21"/>
      <c r="F39" s="21"/>
      <c r="G39" s="21"/>
      <c r="H39" s="21"/>
      <c r="I39" s="21"/>
      <c r="J39" s="21"/>
      <c r="K39" s="21"/>
      <c r="L39" s="59"/>
      <c r="M39" s="60"/>
      <c r="N39" s="61"/>
      <c r="O39" s="62"/>
      <c r="P39" s="62"/>
      <c r="Q39" s="62"/>
      <c r="R39" s="62"/>
      <c r="S39" s="62"/>
      <c r="T39" s="63"/>
      <c r="U39" s="60"/>
      <c r="V39" s="61"/>
      <c r="W39" s="62"/>
      <c r="X39" s="62"/>
      <c r="Y39" s="62"/>
      <c r="Z39" s="62"/>
      <c r="AA39" s="62"/>
      <c r="AB39" s="63"/>
      <c r="AC39" s="60"/>
      <c r="AD39" s="61"/>
      <c r="AE39" s="62"/>
      <c r="AF39" s="62"/>
      <c r="AG39" s="62"/>
      <c r="AH39" s="62"/>
      <c r="AI39" s="62"/>
      <c r="AJ39" s="63"/>
      <c r="AK39" s="60"/>
      <c r="AL39" s="61"/>
      <c r="AM39" s="62"/>
      <c r="AN39" s="62"/>
      <c r="AO39" s="62"/>
      <c r="AP39" s="62"/>
      <c r="AQ39" s="62"/>
      <c r="AR39" s="63"/>
    </row>
    <row r="40" spans="1:44" x14ac:dyDescent="0.2">
      <c r="A40" s="48" t="s">
        <v>54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48">
        <f>M7</f>
        <v>354.08248041771338</v>
      </c>
      <c r="N40" s="54"/>
      <c r="O40" s="50">
        <f>O7</f>
        <v>3.5999999046325684</v>
      </c>
      <c r="P40" s="50"/>
      <c r="Q40" s="50"/>
      <c r="R40" s="50">
        <f>Q7</f>
        <v>1.2239999771118164</v>
      </c>
      <c r="S40" s="50"/>
      <c r="T40" s="52"/>
      <c r="U40" s="248">
        <f>U7</f>
        <v>531.97103534887799</v>
      </c>
      <c r="V40" s="54"/>
      <c r="W40" s="50">
        <f>W7</f>
        <v>5.0399999618530273</v>
      </c>
      <c r="X40" s="50"/>
      <c r="Y40" s="50"/>
      <c r="Z40" s="50">
        <f>Y7</f>
        <v>2.880000114440918</v>
      </c>
      <c r="AA40" s="50"/>
      <c r="AB40" s="52"/>
      <c r="AC40" s="248">
        <f>AC7</f>
        <v>378.73142615154006</v>
      </c>
      <c r="AD40" s="54"/>
      <c r="AE40" s="50">
        <f>AE7</f>
        <v>3.5999999046325684</v>
      </c>
      <c r="AF40" s="50"/>
      <c r="AG40" s="50"/>
      <c r="AH40" s="50">
        <f>AG7</f>
        <v>2.1600000858306885</v>
      </c>
      <c r="AI40" s="50"/>
      <c r="AJ40" s="52"/>
      <c r="AK40" s="248">
        <f>AK7</f>
        <v>378.73142615154006</v>
      </c>
      <c r="AL40" s="54"/>
      <c r="AM40" s="50">
        <f>AM7</f>
        <v>3.5999999046325684</v>
      </c>
      <c r="AN40" s="50"/>
      <c r="AO40" s="50"/>
      <c r="AP40" s="50">
        <f>AO7</f>
        <v>2.1600000858306885</v>
      </c>
      <c r="AQ40" s="50"/>
      <c r="AR40" s="52"/>
    </row>
    <row r="41" spans="1:44" x14ac:dyDescent="0.2">
      <c r="A41" s="48" t="s">
        <v>226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47"/>
      <c r="M41" s="224">
        <f>IF(OR(M23=0,S7=0),0,ABS(1000*O41/(SQRT(3)*M23*S7)))</f>
        <v>7.0816494911044847</v>
      </c>
      <c r="N41" s="220"/>
      <c r="O41" s="221">
        <v>-7.1999996900558472E-2</v>
      </c>
      <c r="P41" s="221"/>
      <c r="Q41" s="221"/>
      <c r="R41" s="39">
        <f>-ABS(O41)*TAN(ACOS(S7))</f>
        <v>-2.4479999136924738E-2</v>
      </c>
      <c r="S41" s="39"/>
      <c r="T41" s="40"/>
      <c r="U41" s="224">
        <f>IF(OR(U23=0,AA7=0),0,ABS(1000*W41/(SQRT(3)*U23*AA7)))</f>
        <v>0</v>
      </c>
      <c r="V41" s="220"/>
      <c r="W41" s="221">
        <v>0</v>
      </c>
      <c r="X41" s="221"/>
      <c r="Y41" s="221"/>
      <c r="Z41" s="39">
        <f>-ABS(W41)*TAN(ACOS(AA7))</f>
        <v>0</v>
      </c>
      <c r="AA41" s="39"/>
      <c r="AB41" s="40"/>
      <c r="AC41" s="224">
        <f>IF(OR(AC23=0,AI7=0),0,ABS(1000*AE41/(SQRT(3)*AC23*AI7)))</f>
        <v>0</v>
      </c>
      <c r="AD41" s="220"/>
      <c r="AE41" s="221">
        <v>0</v>
      </c>
      <c r="AF41" s="221"/>
      <c r="AG41" s="221"/>
      <c r="AH41" s="39">
        <f>-ABS(AE41)*TAN(ACOS(AI7))</f>
        <v>0</v>
      </c>
      <c r="AI41" s="39"/>
      <c r="AJ41" s="40"/>
      <c r="AK41" s="224">
        <f>IF(OR(AK23=0,AQ7=0),0,ABS(1000*AM41/(SQRT(3)*AK23*AQ7)))</f>
        <v>0</v>
      </c>
      <c r="AL41" s="220"/>
      <c r="AM41" s="221">
        <v>0</v>
      </c>
      <c r="AN41" s="221"/>
      <c r="AO41" s="221"/>
      <c r="AP41" s="39">
        <f>-ABS(AM41)*TAN(ACOS(AQ7))</f>
        <v>0</v>
      </c>
      <c r="AQ41" s="39"/>
      <c r="AR41" s="40"/>
    </row>
    <row r="42" spans="1:44" x14ac:dyDescent="0.2">
      <c r="A42" s="48" t="s">
        <v>227</v>
      </c>
      <c r="B42" s="49"/>
      <c r="C42" s="49"/>
      <c r="D42" s="49"/>
      <c r="E42" s="17">
        <v>47.9</v>
      </c>
      <c r="F42" s="17">
        <v>0.5</v>
      </c>
      <c r="G42" s="17">
        <v>48.9</v>
      </c>
      <c r="H42" s="17">
        <v>25</v>
      </c>
      <c r="I42" s="17"/>
      <c r="J42" s="17"/>
      <c r="K42" s="17"/>
      <c r="L42" s="247"/>
      <c r="M42" s="224">
        <f>IF(OR(M23=0,S7=0),0,ABS(1000*O42/(SQRT(3)*M23*S7)))</f>
        <v>0</v>
      </c>
      <c r="N42" s="220"/>
      <c r="O42" s="221">
        <v>0</v>
      </c>
      <c r="P42" s="221"/>
      <c r="Q42" s="221"/>
      <c r="R42" s="39">
        <f>-ABS(O42)*TAN(ACOS(S7))</f>
        <v>0</v>
      </c>
      <c r="S42" s="39"/>
      <c r="T42" s="40"/>
      <c r="U42" s="224">
        <f>IF(OR(U23=0,AA7=0),0,ABS(1000*W42/(SQRT(3)*U23*AA7)))</f>
        <v>0</v>
      </c>
      <c r="V42" s="220"/>
      <c r="W42" s="221">
        <v>0</v>
      </c>
      <c r="X42" s="221"/>
      <c r="Y42" s="221"/>
      <c r="Z42" s="39">
        <f>-ABS(W42)*TAN(ACOS(AA7))</f>
        <v>0</v>
      </c>
      <c r="AA42" s="39"/>
      <c r="AB42" s="40"/>
      <c r="AC42" s="224">
        <f>IF(OR(AC23=0,AI7=0),0,ABS(1000*AE42/(SQRT(3)*AC23*AI7)))</f>
        <v>0</v>
      </c>
      <c r="AD42" s="220"/>
      <c r="AE42" s="221">
        <v>0</v>
      </c>
      <c r="AF42" s="221"/>
      <c r="AG42" s="221"/>
      <c r="AH42" s="39">
        <f>-ABS(AE42)*TAN(ACOS(AI7))</f>
        <v>0</v>
      </c>
      <c r="AI42" s="39"/>
      <c r="AJ42" s="40"/>
      <c r="AK42" s="224">
        <f>IF(OR(AK23=0,AQ7=0),0,ABS(1000*AM42/(SQRT(3)*AK23*AQ7)))</f>
        <v>0</v>
      </c>
      <c r="AL42" s="220"/>
      <c r="AM42" s="221">
        <v>0</v>
      </c>
      <c r="AN42" s="221"/>
      <c r="AO42" s="221"/>
      <c r="AP42" s="39">
        <f>-ABS(AM42)*TAN(ACOS(AQ7))</f>
        <v>0</v>
      </c>
      <c r="AQ42" s="39"/>
      <c r="AR42" s="40"/>
    </row>
    <row r="43" spans="1:44" x14ac:dyDescent="0.2">
      <c r="A43" s="48" t="s">
        <v>228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24">
        <f>IF(OR(M23=0,S7=0),0,ABS(1000*O43/(SQRT(3)*M23*S7)))</f>
        <v>8.8520625966917521</v>
      </c>
      <c r="N43" s="220"/>
      <c r="O43" s="221">
        <v>-9.0000003576278687E-2</v>
      </c>
      <c r="P43" s="221"/>
      <c r="Q43" s="221"/>
      <c r="R43" s="39">
        <f>-ABS(O43)*TAN(ACOS(S7))</f>
        <v>-3.0600001454353345E-2</v>
      </c>
      <c r="S43" s="39"/>
      <c r="T43" s="40"/>
      <c r="U43" s="224">
        <f>IF(OR(U23=0,AA7=0),0,ABS(1000*W43/(SQRT(3)*U23*AA7)))</f>
        <v>15.19917189928861</v>
      </c>
      <c r="V43" s="220"/>
      <c r="W43" s="221">
        <v>-0.14399999380111694</v>
      </c>
      <c r="X43" s="221"/>
      <c r="Y43" s="221"/>
      <c r="Z43" s="39">
        <f>-ABS(W43)*TAN(ACOS(AA7))</f>
        <v>-8.2285714636043492E-2</v>
      </c>
      <c r="AA43" s="39"/>
      <c r="AB43" s="40"/>
      <c r="AC43" s="224">
        <f>IF(OR(AC23=0,AI7=0),0,ABS(1000*AE43/(SQRT(3)*AC23*AI7)))</f>
        <v>13.255600479657719</v>
      </c>
      <c r="AD43" s="220"/>
      <c r="AE43" s="221">
        <v>-0.12600000202655792</v>
      </c>
      <c r="AF43" s="221"/>
      <c r="AG43" s="221"/>
      <c r="AH43" s="39">
        <f>-ABS(AE43)*TAN(ACOS(AI7))</f>
        <v>-7.5600006222725141E-2</v>
      </c>
      <c r="AI43" s="39"/>
      <c r="AJ43" s="40"/>
      <c r="AK43" s="224">
        <f>IF(OR(AK23=0,AQ7=0),0,ABS(1000*AM43/(SQRT(3)*AK23*AQ7)))</f>
        <v>7.5746283976188415</v>
      </c>
      <c r="AL43" s="220"/>
      <c r="AM43" s="221">
        <v>-7.1999996900558472E-2</v>
      </c>
      <c r="AN43" s="221"/>
      <c r="AO43" s="221"/>
      <c r="AP43" s="39">
        <f>-ABS(AM43)*TAN(ACOS(AQ7))</f>
        <v>-4.3200001001357992E-2</v>
      </c>
      <c r="AQ43" s="39"/>
      <c r="AR43" s="40"/>
    </row>
    <row r="44" spans="1:44" x14ac:dyDescent="0.2">
      <c r="A44" s="48" t="s">
        <v>229</v>
      </c>
      <c r="B44" s="49"/>
      <c r="C44" s="49"/>
      <c r="D44" s="49"/>
      <c r="E44" s="17">
        <v>47.9</v>
      </c>
      <c r="F44" s="17">
        <v>0.5</v>
      </c>
      <c r="G44" s="17">
        <v>48.9</v>
      </c>
      <c r="H44" s="17">
        <v>25</v>
      </c>
      <c r="I44" s="17"/>
      <c r="J44" s="17"/>
      <c r="K44" s="17"/>
      <c r="L44" s="247"/>
      <c r="M44" s="224">
        <f>IF(OR(M23=0,S7=0),0,ABS(1000*O44/(SQRT(3)*M23*S7)))</f>
        <v>18.687686727045502</v>
      </c>
      <c r="N44" s="220"/>
      <c r="O44" s="221">
        <v>-0.18999999761581421</v>
      </c>
      <c r="P44" s="221"/>
      <c r="Q44" s="221"/>
      <c r="R44" s="39">
        <f>-ABS(O44)*TAN(ACOS(S7))</f>
        <v>-6.459999969270494E-2</v>
      </c>
      <c r="S44" s="39"/>
      <c r="T44" s="40"/>
      <c r="U44" s="224">
        <f>IF(OR(U23=0,AA7=0),0,ABS(1000*W44/(SQRT(3)*U23*AA7)))</f>
        <v>25.331953689752591</v>
      </c>
      <c r="V44" s="220"/>
      <c r="W44" s="221">
        <v>-0.23999999463558197</v>
      </c>
      <c r="X44" s="221"/>
      <c r="Y44" s="221"/>
      <c r="Z44" s="39">
        <f>-ABS(W44)*TAN(ACOS(AA7))</f>
        <v>-0.1371428605650557</v>
      </c>
      <c r="AA44" s="39"/>
      <c r="AB44" s="40"/>
      <c r="AC44" s="224">
        <f>IF(OR(AC23=0,AI7=0),0,ABS(1000*AE44/(SQRT(3)*AC23*AI7)))</f>
        <v>100.99504739178387</v>
      </c>
      <c r="AD44" s="220"/>
      <c r="AE44" s="221">
        <v>-0.95999997854232788</v>
      </c>
      <c r="AF44" s="221"/>
      <c r="AG44" s="221"/>
      <c r="AH44" s="39">
        <f>-ABS(AE44)*TAN(ACOS(AI7))</f>
        <v>-0.5760000252723696</v>
      </c>
      <c r="AI44" s="39"/>
      <c r="AJ44" s="40"/>
      <c r="AK44" s="224">
        <f>IF(OR(AK23=0,AQ7=0),0,ABS(1000*AM44/(SQRT(3)*AK23*AQ7)))</f>
        <v>25.248761847945968</v>
      </c>
      <c r="AL44" s="220"/>
      <c r="AM44" s="221">
        <v>-0.23999999463558197</v>
      </c>
      <c r="AN44" s="221"/>
      <c r="AO44" s="221"/>
      <c r="AP44" s="39">
        <f>-ABS(AM44)*TAN(ACOS(AQ7))</f>
        <v>-0.1440000063180924</v>
      </c>
      <c r="AQ44" s="39"/>
      <c r="AR44" s="40"/>
    </row>
    <row r="45" spans="1:44" x14ac:dyDescent="0.2">
      <c r="A45" s="48" t="s">
        <v>230</v>
      </c>
      <c r="B45" s="49"/>
      <c r="C45" s="49"/>
      <c r="D45" s="49"/>
      <c r="E45" s="17">
        <v>47.9</v>
      </c>
      <c r="F45" s="17">
        <v>0.5</v>
      </c>
      <c r="G45" s="17">
        <v>48.9</v>
      </c>
      <c r="H45" s="17">
        <v>25</v>
      </c>
      <c r="I45" s="17"/>
      <c r="J45" s="17"/>
      <c r="K45" s="17"/>
      <c r="L45" s="247"/>
      <c r="M45" s="224">
        <f>IF(OR(M23=0,S7=0),0,ABS(1000*O45/(SQRT(3)*M23*S7)))</f>
        <v>70.816500773534017</v>
      </c>
      <c r="N45" s="220"/>
      <c r="O45" s="221">
        <v>-0.72000002861022949</v>
      </c>
      <c r="P45" s="221"/>
      <c r="Q45" s="221"/>
      <c r="R45" s="39">
        <f>-ABS(O45)*TAN(ACOS(S7))</f>
        <v>-0.24480001163482676</v>
      </c>
      <c r="S45" s="39"/>
      <c r="T45" s="40"/>
      <c r="U45" s="224">
        <f>IF(OR(U23=0,AA7=0),0,ABS(1000*W45/(SQRT(3)*U23*AA7)))</f>
        <v>75.995865787701945</v>
      </c>
      <c r="V45" s="220"/>
      <c r="W45" s="221">
        <v>-0.72000002861022949</v>
      </c>
      <c r="X45" s="221"/>
      <c r="Y45" s="221"/>
      <c r="Z45" s="39">
        <f>-ABS(W45)*TAN(ACOS(AA7))</f>
        <v>-0.41142860724001606</v>
      </c>
      <c r="AA45" s="39"/>
      <c r="AB45" s="40"/>
      <c r="AC45" s="224">
        <f>IF(OR(AC23=0,AI7=0),0,ABS(1000*AE45/(SQRT(3)*AC23*AI7)))</f>
        <v>75.746290246786387</v>
      </c>
      <c r="AD45" s="220"/>
      <c r="AE45" s="221">
        <v>-0.72000002861022949</v>
      </c>
      <c r="AF45" s="221"/>
      <c r="AG45" s="221"/>
      <c r="AH45" s="39">
        <f>-ABS(AE45)*TAN(ACOS(AI7))</f>
        <v>-0.43200004577636913</v>
      </c>
      <c r="AI45" s="39"/>
      <c r="AJ45" s="40"/>
      <c r="AK45" s="224">
        <f>IF(OR(AK23=0,AQ7=0),0,ABS(1000*AM45/(SQRT(3)*AK23*AQ7)))</f>
        <v>100.99504739178387</v>
      </c>
      <c r="AL45" s="220"/>
      <c r="AM45" s="221">
        <v>-0.95999997854232788</v>
      </c>
      <c r="AN45" s="221"/>
      <c r="AO45" s="221"/>
      <c r="AP45" s="39">
        <f>-ABS(AM45)*TAN(ACOS(AQ7))</f>
        <v>-0.5760000252723696</v>
      </c>
      <c r="AQ45" s="39"/>
      <c r="AR45" s="40"/>
    </row>
    <row r="46" spans="1:44" x14ac:dyDescent="0.2">
      <c r="A46" s="48" t="s">
        <v>231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24">
        <f>IF(OR(M23=0,S7=0),0,ABS(1000*O46/(SQRT(3)*M23*S7)))</f>
        <v>35.408250386767008</v>
      </c>
      <c r="N46" s="220"/>
      <c r="O46" s="221">
        <v>-0.36000001430511475</v>
      </c>
      <c r="P46" s="221"/>
      <c r="Q46" s="221"/>
      <c r="R46" s="39">
        <f>-ABS(O46)*TAN(ACOS(S7))</f>
        <v>-0.12240000581741338</v>
      </c>
      <c r="S46" s="39"/>
      <c r="T46" s="40"/>
      <c r="U46" s="224">
        <f>IF(OR(U23=0,AA7=0),0,ABS(1000*W46/(SQRT(3)*U23*AA7)))</f>
        <v>37.997932893850972</v>
      </c>
      <c r="V46" s="220"/>
      <c r="W46" s="221">
        <v>-0.36000001430511475</v>
      </c>
      <c r="X46" s="221"/>
      <c r="Y46" s="221"/>
      <c r="Z46" s="39">
        <f>-ABS(W46)*TAN(ACOS(AA7))</f>
        <v>-0.20571430362000803</v>
      </c>
      <c r="AA46" s="39"/>
      <c r="AB46" s="40"/>
      <c r="AC46" s="224">
        <f>IF(OR(AC23=0,AI7=0),0,ABS(1000*AE46/(SQRT(3)*AC23*AI7)))</f>
        <v>25.248761847945968</v>
      </c>
      <c r="AD46" s="220"/>
      <c r="AE46" s="221">
        <v>-0.23999999463558197</v>
      </c>
      <c r="AF46" s="221"/>
      <c r="AG46" s="221"/>
      <c r="AH46" s="39">
        <f>-ABS(AE46)*TAN(ACOS(AI7))</f>
        <v>-0.1440000063180924</v>
      </c>
      <c r="AI46" s="39"/>
      <c r="AJ46" s="40"/>
      <c r="AK46" s="224">
        <f>IF(OR(AK23=0,AQ7=0),0,ABS(1000*AM46/(SQRT(3)*AK23*AQ7)))</f>
        <v>25.248761847945968</v>
      </c>
      <c r="AL46" s="220"/>
      <c r="AM46" s="221">
        <v>-0.23999999463558197</v>
      </c>
      <c r="AN46" s="221"/>
      <c r="AO46" s="221"/>
      <c r="AP46" s="39">
        <f>-ABS(AM46)*TAN(ACOS(AQ7))</f>
        <v>-0.1440000063180924</v>
      </c>
      <c r="AQ46" s="39"/>
      <c r="AR46" s="40"/>
    </row>
    <row r="47" spans="1:44" x14ac:dyDescent="0.2">
      <c r="A47" s="48" t="s">
        <v>232</v>
      </c>
      <c r="B47" s="49"/>
      <c r="C47" s="49"/>
      <c r="D47" s="49"/>
      <c r="E47" s="17"/>
      <c r="F47" s="17"/>
      <c r="G47" s="17"/>
      <c r="H47" s="17"/>
      <c r="I47" s="17"/>
      <c r="J47" s="17"/>
      <c r="K47" s="17"/>
      <c r="L47" s="247"/>
      <c r="M47" s="224">
        <f>IF(OR(M23=0,S7=0),0,ABS(1000*O47/(SQRT(3)*M23*S7)))</f>
        <v>2.3605499525033529</v>
      </c>
      <c r="N47" s="220"/>
      <c r="O47" s="221">
        <v>-2.4000000208616257E-2</v>
      </c>
      <c r="P47" s="221"/>
      <c r="Q47" s="221"/>
      <c r="R47" s="39">
        <f>-ABS(O47)*TAN(ACOS(S7))</f>
        <v>-8.1600001345078169E-3</v>
      </c>
      <c r="S47" s="39"/>
      <c r="T47" s="40"/>
      <c r="U47" s="224">
        <f>IF(OR(U23=0,AA7=0),0,ABS(1000*W47/(SQRT(3)*U23*AA7)))</f>
        <v>10.132781790463982</v>
      </c>
      <c r="V47" s="220"/>
      <c r="W47" s="221">
        <v>-9.6000000834465027E-2</v>
      </c>
      <c r="X47" s="221"/>
      <c r="Y47" s="221"/>
      <c r="Z47" s="39">
        <f>-ABS(W47)*TAN(ACOS(AA7))</f>
        <v>-5.485714592901221E-2</v>
      </c>
      <c r="AA47" s="39"/>
      <c r="AB47" s="40"/>
      <c r="AC47" s="224">
        <f>IF(OR(AC23=0,AI7=0),0,ABS(1000*AE47/(SQRT(3)*AC23*AI7)))</f>
        <v>5.0497525263541432</v>
      </c>
      <c r="AD47" s="220"/>
      <c r="AE47" s="221">
        <v>-4.8000000417232513E-2</v>
      </c>
      <c r="AF47" s="221"/>
      <c r="AG47" s="221"/>
      <c r="AH47" s="39">
        <f>-ABS(AE47)*TAN(ACOS(AI7))</f>
        <v>-2.8800002157688215E-2</v>
      </c>
      <c r="AI47" s="39"/>
      <c r="AJ47" s="40"/>
      <c r="AK47" s="224">
        <f>IF(OR(AK23=0,AQ7=0),0,ABS(1000*AM47/(SQRT(3)*AK23*AQ7)))</f>
        <v>2.5248762631770716</v>
      </c>
      <c r="AL47" s="220"/>
      <c r="AM47" s="221">
        <v>-2.4000000208616257E-2</v>
      </c>
      <c r="AN47" s="221"/>
      <c r="AO47" s="221"/>
      <c r="AP47" s="39">
        <f>-ABS(AM47)*TAN(ACOS(AQ7))</f>
        <v>-1.4400001078844107E-2</v>
      </c>
      <c r="AQ47" s="39"/>
      <c r="AR47" s="40"/>
    </row>
    <row r="48" spans="1:44" x14ac:dyDescent="0.2">
      <c r="A48" s="48" t="s">
        <v>233</v>
      </c>
      <c r="B48" s="49"/>
      <c r="C48" s="49"/>
      <c r="D48" s="49"/>
      <c r="E48" s="17">
        <v>47.9</v>
      </c>
      <c r="F48" s="17">
        <v>0.5</v>
      </c>
      <c r="G48" s="17">
        <v>48.9</v>
      </c>
      <c r="H48" s="17">
        <v>25</v>
      </c>
      <c r="I48" s="17"/>
      <c r="J48" s="17"/>
      <c r="K48" s="17"/>
      <c r="L48" s="247"/>
      <c r="M48" s="224">
        <f>IF(OR(M23=0,S7=0),0,ABS(1000*O48/(SQRT(3)*M23*S7)))</f>
        <v>59.013750644611683</v>
      </c>
      <c r="N48" s="220"/>
      <c r="O48" s="221">
        <v>-0.60000002384185791</v>
      </c>
      <c r="P48" s="221"/>
      <c r="Q48" s="221"/>
      <c r="R48" s="39">
        <f>-ABS(O48)*TAN(ACOS(S7))</f>
        <v>-0.20400000969568896</v>
      </c>
      <c r="S48" s="39"/>
      <c r="T48" s="40"/>
      <c r="U48" s="224">
        <f>IF(OR(U23=0,AA7=0),0,ABS(1000*W48/(SQRT(3)*U23*AA7)))</f>
        <v>12.665976844876296</v>
      </c>
      <c r="V48" s="220"/>
      <c r="W48" s="221">
        <v>-0.11999999731779099</v>
      </c>
      <c r="X48" s="221"/>
      <c r="Y48" s="221"/>
      <c r="Z48" s="39">
        <f>-ABS(W48)*TAN(ACOS(AA7))</f>
        <v>-6.8571430282527851E-2</v>
      </c>
      <c r="AA48" s="39"/>
      <c r="AB48" s="40"/>
      <c r="AC48" s="224">
        <f>IF(OR(AC23=0,AI7=0),0,ABS(1000*AE48/(SQRT(3)*AC23*AI7)))</f>
        <v>37.873145123393194</v>
      </c>
      <c r="AD48" s="220"/>
      <c r="AE48" s="221">
        <v>-0.36000001430511475</v>
      </c>
      <c r="AF48" s="221"/>
      <c r="AG48" s="221"/>
      <c r="AH48" s="39">
        <f>-ABS(AE48)*TAN(ACOS(AI7))</f>
        <v>-0.21600002288818457</v>
      </c>
      <c r="AI48" s="39"/>
      <c r="AJ48" s="40"/>
      <c r="AK48" s="224">
        <f>IF(OR(AK23=0,AQ7=0),0,ABS(1000*AM48/(SQRT(3)*AK23*AQ7)))</f>
        <v>50.497523695891935</v>
      </c>
      <c r="AL48" s="220"/>
      <c r="AM48" s="221">
        <v>-0.47999998927116394</v>
      </c>
      <c r="AN48" s="221"/>
      <c r="AO48" s="221"/>
      <c r="AP48" s="39">
        <f>-ABS(AM48)*TAN(ACOS(AQ7))</f>
        <v>-0.2880000126361848</v>
      </c>
      <c r="AQ48" s="39"/>
      <c r="AR48" s="40"/>
    </row>
    <row r="49" spans="1:44" x14ac:dyDescent="0.2">
      <c r="A49" s="48" t="s">
        <v>234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24">
        <f>IF(OR(M23=0,S7=0),0,ABS(1000*O49/(SQRT(3)*M23*S7)))</f>
        <v>0.98356244967593254</v>
      </c>
      <c r="N49" s="220"/>
      <c r="O49" s="221">
        <v>-9.9999997764825821E-3</v>
      </c>
      <c r="P49" s="221"/>
      <c r="Q49" s="221"/>
      <c r="R49" s="39">
        <f>-ABS(O49)*TAN(ACOS(S7))</f>
        <v>-3.3999999504950307E-3</v>
      </c>
      <c r="S49" s="39"/>
      <c r="T49" s="40"/>
      <c r="U49" s="224">
        <f>IF(OR(U23=0,AA7=0),0,ABS(1000*W49/(SQRT(3)*U23*AA7)))</f>
        <v>1.0554980704063579</v>
      </c>
      <c r="V49" s="220"/>
      <c r="W49" s="221">
        <v>-9.9999997764825821E-3</v>
      </c>
      <c r="X49" s="221"/>
      <c r="Y49" s="221"/>
      <c r="Z49" s="39">
        <f>-ABS(W49)*TAN(ACOS(AA7))</f>
        <v>-5.7142858568773212E-3</v>
      </c>
      <c r="AA49" s="39"/>
      <c r="AB49" s="40"/>
      <c r="AC49" s="224">
        <f>IF(OR(AC23=0,AI7=0),0,ABS(1000*AE49/(SQRT(3)*AC23*AI7)))</f>
        <v>1.0520317436644153</v>
      </c>
      <c r="AD49" s="220"/>
      <c r="AE49" s="221">
        <v>-9.9999997764825821E-3</v>
      </c>
      <c r="AF49" s="221"/>
      <c r="AG49" s="221"/>
      <c r="AH49" s="39">
        <f>-ABS(AE49)*TAN(ACOS(AI7))</f>
        <v>-6.0000002632538503E-3</v>
      </c>
      <c r="AI49" s="39"/>
      <c r="AJ49" s="40"/>
      <c r="AK49" s="224">
        <f>IF(OR(AK23=0,AQ7=0),0,ABS(1000*AM49/(SQRT(3)*AK23*AQ7)))</f>
        <v>0.52601587183220766</v>
      </c>
      <c r="AL49" s="220"/>
      <c r="AM49" s="221">
        <v>-4.999999888241291E-3</v>
      </c>
      <c r="AN49" s="221"/>
      <c r="AO49" s="221"/>
      <c r="AP49" s="39">
        <f>-ABS(AM49)*TAN(ACOS(AQ7))</f>
        <v>-3.0000001316269251E-3</v>
      </c>
      <c r="AQ49" s="39"/>
      <c r="AR49" s="40"/>
    </row>
    <row r="50" spans="1:44" x14ac:dyDescent="0.2">
      <c r="A50" s="48" t="s">
        <v>235</v>
      </c>
      <c r="B50" s="49"/>
      <c r="C50" s="49"/>
      <c r="D50" s="49"/>
      <c r="E50" s="17">
        <v>47.9</v>
      </c>
      <c r="F50" s="17">
        <v>0.5</v>
      </c>
      <c r="G50" s="17">
        <v>48.9</v>
      </c>
      <c r="H50" s="17">
        <v>25</v>
      </c>
      <c r="I50" s="17"/>
      <c r="J50" s="17"/>
      <c r="K50" s="17"/>
      <c r="L50" s="247"/>
      <c r="M50" s="224">
        <f>IF(OR(M23=0,S7=0),0,ABS(1000*O50/(SQRT(3)*M23*S7)))</f>
        <v>0</v>
      </c>
      <c r="N50" s="220"/>
      <c r="O50" s="221">
        <v>0</v>
      </c>
      <c r="P50" s="221"/>
      <c r="Q50" s="221"/>
      <c r="R50" s="39">
        <f>-ABS(O50)*TAN(ACOS(S7))</f>
        <v>0</v>
      </c>
      <c r="S50" s="39"/>
      <c r="T50" s="40"/>
      <c r="U50" s="224">
        <f>IF(OR(U23=0,AA7=0),0,ABS(1000*W50/(SQRT(3)*U23*AA7)))</f>
        <v>0</v>
      </c>
      <c r="V50" s="220"/>
      <c r="W50" s="221">
        <v>0</v>
      </c>
      <c r="X50" s="221"/>
      <c r="Y50" s="221"/>
      <c r="Z50" s="39">
        <f>-ABS(W50)*TAN(ACOS(AA7))</f>
        <v>0</v>
      </c>
      <c r="AA50" s="39"/>
      <c r="AB50" s="40"/>
      <c r="AC50" s="224">
        <f>IF(OR(AC23=0,AI7=0),0,ABS(1000*AE50/(SQRT(3)*AC23*AI7)))</f>
        <v>12.624380923972984</v>
      </c>
      <c r="AD50" s="220"/>
      <c r="AE50" s="221">
        <v>-0.11999999731779099</v>
      </c>
      <c r="AF50" s="221"/>
      <c r="AG50" s="221"/>
      <c r="AH50" s="39">
        <f>-ABS(AE50)*TAN(ACOS(AI7))</f>
        <v>-7.20000031590462E-2</v>
      </c>
      <c r="AI50" s="39"/>
      <c r="AJ50" s="40"/>
      <c r="AK50" s="224">
        <f>IF(OR(AK23=0,AQ7=0),0,ABS(1000*AM50/(SQRT(3)*AK23*AQ7)))</f>
        <v>0</v>
      </c>
      <c r="AL50" s="220"/>
      <c r="AM50" s="221">
        <v>0</v>
      </c>
      <c r="AN50" s="221"/>
      <c r="AO50" s="221"/>
      <c r="AP50" s="39">
        <f>-ABS(AM50)*TAN(ACOS(AQ7))</f>
        <v>0</v>
      </c>
      <c r="AQ50" s="39"/>
      <c r="AR50" s="40"/>
    </row>
    <row r="51" spans="1:44" ht="13.5" thickBot="1" x14ac:dyDescent="0.25">
      <c r="A51" s="68" t="s">
        <v>65</v>
      </c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249"/>
      <c r="M51" s="231"/>
      <c r="N51" s="67"/>
      <c r="O51" s="55">
        <f>SUM(O40:Q50)</f>
        <v>1.533999839797616</v>
      </c>
      <c r="P51" s="55"/>
      <c r="Q51" s="55"/>
      <c r="R51" s="55">
        <f>SUM(R40:T50)</f>
        <v>0.5215599495949016</v>
      </c>
      <c r="S51" s="55"/>
      <c r="T51" s="56"/>
      <c r="U51" s="231"/>
      <c r="V51" s="67"/>
      <c r="W51" s="55">
        <f>SUM(W40:Y50)</f>
        <v>3.3499999325722456</v>
      </c>
      <c r="X51" s="55"/>
      <c r="Y51" s="55"/>
      <c r="Z51" s="55">
        <f>SUM(Z40:AB50)</f>
        <v>1.9142857663113777</v>
      </c>
      <c r="AA51" s="55"/>
      <c r="AB51" s="56"/>
      <c r="AC51" s="231"/>
      <c r="AD51" s="67"/>
      <c r="AE51" s="55">
        <f>SUM(AE40:AG50)</f>
        <v>1.0159998890012503</v>
      </c>
      <c r="AF51" s="55"/>
      <c r="AG51" s="55"/>
      <c r="AH51" s="55">
        <f>SUM(AH40:AJ50)</f>
        <v>0.60959997377295949</v>
      </c>
      <c r="AI51" s="55"/>
      <c r="AJ51" s="56"/>
      <c r="AK51" s="231"/>
      <c r="AL51" s="67"/>
      <c r="AM51" s="55">
        <f>SUM(AM40:AO50)</f>
        <v>1.5789999505504966</v>
      </c>
      <c r="AN51" s="55"/>
      <c r="AO51" s="55"/>
      <c r="AP51" s="55">
        <f>SUM(AP40:AR50)</f>
        <v>0.94740003307412046</v>
      </c>
      <c r="AQ51" s="55"/>
      <c r="AR51" s="56"/>
    </row>
    <row r="52" spans="1:44" x14ac:dyDescent="0.2">
      <c r="A52" s="246" t="s">
        <v>66</v>
      </c>
      <c r="B52" s="58"/>
      <c r="C52" s="58"/>
      <c r="D52" s="58"/>
      <c r="E52" s="21"/>
      <c r="F52" s="21"/>
      <c r="G52" s="21"/>
      <c r="H52" s="21"/>
      <c r="I52" s="21"/>
      <c r="J52" s="21"/>
      <c r="K52" s="21"/>
      <c r="L52" s="59"/>
      <c r="M52" s="60"/>
      <c r="N52" s="61"/>
      <c r="O52" s="62"/>
      <c r="P52" s="62"/>
      <c r="Q52" s="62"/>
      <c r="R52" s="62"/>
      <c r="S52" s="62"/>
      <c r="T52" s="63"/>
      <c r="U52" s="60"/>
      <c r="V52" s="61"/>
      <c r="W52" s="62"/>
      <c r="X52" s="62"/>
      <c r="Y52" s="62"/>
      <c r="Z52" s="62"/>
      <c r="AA52" s="62"/>
      <c r="AB52" s="63"/>
      <c r="AC52" s="60"/>
      <c r="AD52" s="61"/>
      <c r="AE52" s="62"/>
      <c r="AF52" s="62"/>
      <c r="AG52" s="62"/>
      <c r="AH52" s="62"/>
      <c r="AI52" s="62"/>
      <c r="AJ52" s="63"/>
      <c r="AK52" s="60"/>
      <c r="AL52" s="61"/>
      <c r="AM52" s="62"/>
      <c r="AN52" s="62"/>
      <c r="AO52" s="62"/>
      <c r="AP52" s="62"/>
      <c r="AQ52" s="62"/>
      <c r="AR52" s="63"/>
    </row>
    <row r="53" spans="1:44" x14ac:dyDescent="0.2">
      <c r="A53" s="48" t="s">
        <v>67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48">
        <f>M10</f>
        <v>422.49661575136969</v>
      </c>
      <c r="N53" s="54"/>
      <c r="O53" s="50">
        <f>O10</f>
        <v>2.880000114440918</v>
      </c>
      <c r="P53" s="50"/>
      <c r="Q53" s="50"/>
      <c r="R53" s="50">
        <f>Q10</f>
        <v>3.5999999046325684</v>
      </c>
      <c r="S53" s="50"/>
      <c r="T53" s="52"/>
      <c r="U53" s="248">
        <f>U10</f>
        <v>668.72078111607675</v>
      </c>
      <c r="V53" s="54"/>
      <c r="W53" s="50">
        <f>W10</f>
        <v>6.4800000190734863</v>
      </c>
      <c r="X53" s="50"/>
      <c r="Y53" s="50"/>
      <c r="Z53" s="50">
        <f>Y10</f>
        <v>3.5999999046325684</v>
      </c>
      <c r="AA53" s="50"/>
      <c r="AB53" s="52"/>
      <c r="AC53" s="248">
        <f>AC10</f>
        <v>429.00740308865886</v>
      </c>
      <c r="AD53" s="54"/>
      <c r="AE53" s="50">
        <f>AE10</f>
        <v>4.320000171661377</v>
      </c>
      <c r="AF53" s="50"/>
      <c r="AG53" s="50"/>
      <c r="AH53" s="50">
        <f>AG10</f>
        <v>2.1600000858306885</v>
      </c>
      <c r="AI53" s="50"/>
      <c r="AJ53" s="52"/>
      <c r="AK53" s="248">
        <f>AK10</f>
        <v>344.39552829051712</v>
      </c>
      <c r="AL53" s="54"/>
      <c r="AM53" s="50">
        <f>AM10</f>
        <v>3.5999999046325684</v>
      </c>
      <c r="AN53" s="50"/>
      <c r="AO53" s="50"/>
      <c r="AP53" s="50">
        <f>AO10</f>
        <v>1.440000057220459</v>
      </c>
      <c r="AQ53" s="50"/>
      <c r="AR53" s="52"/>
    </row>
    <row r="54" spans="1:44" x14ac:dyDescent="0.2">
      <c r="A54" s="48" t="s">
        <v>236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24">
        <f>IF(OR(M24=0,S10=0),0,ABS(1000*O54/(SQRT(3)*M24*S10)))</f>
        <v>17.604024563305348</v>
      </c>
      <c r="N54" s="220"/>
      <c r="O54" s="221">
        <v>-0.11999999731779099</v>
      </c>
      <c r="P54" s="221"/>
      <c r="Q54" s="221"/>
      <c r="R54" s="39">
        <f>-ABS(O54)*TAN(ACOS(S10))</f>
        <v>-0.14999998671313183</v>
      </c>
      <c r="S54" s="39"/>
      <c r="T54" s="40"/>
      <c r="U54" s="224">
        <f>IF(OR(U24=0,AA10=0),0,ABS(1000*W54/(SQRT(3)*U24*AA10)))</f>
        <v>61.918593122251302</v>
      </c>
      <c r="V54" s="220"/>
      <c r="W54" s="221">
        <v>-0.60000002384185791</v>
      </c>
      <c r="X54" s="221"/>
      <c r="Y54" s="221"/>
      <c r="Z54" s="39">
        <f>-ABS(W54)*TAN(ACOS(AA10))</f>
        <v>-0.33333333676734533</v>
      </c>
      <c r="AA54" s="39"/>
      <c r="AB54" s="40"/>
      <c r="AC54" s="224">
        <f>IF(OR(AC24=0,AI10=0),0,ABS(1000*AE54/(SQRT(3)*AC24*AI10)))</f>
        <v>23.833743136243037</v>
      </c>
      <c r="AD54" s="220"/>
      <c r="AE54" s="221">
        <v>-0.23999999463558197</v>
      </c>
      <c r="AF54" s="221"/>
      <c r="AG54" s="221"/>
      <c r="AH54" s="39">
        <f>-ABS(AE54)*TAN(ACOS(AI10))</f>
        <v>-0.11999999731779099</v>
      </c>
      <c r="AI54" s="39"/>
      <c r="AJ54" s="40"/>
      <c r="AK54" s="224">
        <f>IF(OR(AK24=0,AQ10=0),0,ABS(1000*AM54/(SQRT(3)*AK24*AQ10)))</f>
        <v>22.959701981069539</v>
      </c>
      <c r="AL54" s="220"/>
      <c r="AM54" s="221">
        <v>-0.23999999463558197</v>
      </c>
      <c r="AN54" s="221"/>
      <c r="AO54" s="221"/>
      <c r="AP54" s="39">
        <f>-ABS(AM54)*TAN(ACOS(AQ10))</f>
        <v>-9.6000004212061563E-2</v>
      </c>
      <c r="AQ54" s="39"/>
      <c r="AR54" s="40"/>
    </row>
    <row r="55" spans="1:44" x14ac:dyDescent="0.2">
      <c r="A55" s="48" t="s">
        <v>237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47"/>
      <c r="M55" s="224">
        <f>IF(OR(M24=0,S10=0),0,ABS(1000*O55/(SQRT(3)*M24*S10)))</f>
        <v>0.73350102347105617</v>
      </c>
      <c r="N55" s="220"/>
      <c r="O55" s="221">
        <v>-4.999999888241291E-3</v>
      </c>
      <c r="P55" s="221"/>
      <c r="Q55" s="221"/>
      <c r="R55" s="39">
        <f>-ABS(O55)*TAN(ACOS(S10))</f>
        <v>-6.2499994463804933E-3</v>
      </c>
      <c r="S55" s="39"/>
      <c r="T55" s="40"/>
      <c r="U55" s="224">
        <f>IF(OR(U24=0,AA10=0),0,ABS(1000*W55/(SQRT(3)*U24*AA10)))</f>
        <v>0.5159882439819935</v>
      </c>
      <c r="V55" s="220"/>
      <c r="W55" s="221">
        <v>-4.999999888241291E-3</v>
      </c>
      <c r="X55" s="221"/>
      <c r="Y55" s="221"/>
      <c r="Z55" s="39">
        <f>-ABS(W55)*TAN(ACOS(AA10))</f>
        <v>-2.7777776339274062E-3</v>
      </c>
      <c r="AA55" s="39"/>
      <c r="AB55" s="40"/>
      <c r="AC55" s="224">
        <f>IF(OR(AC24=0,AI10=0),0,ABS(1000*AE55/(SQRT(3)*AC24*AI10)))</f>
        <v>0.49653631533839659</v>
      </c>
      <c r="AD55" s="220"/>
      <c r="AE55" s="221">
        <v>-4.999999888241291E-3</v>
      </c>
      <c r="AF55" s="221"/>
      <c r="AG55" s="221"/>
      <c r="AH55" s="39">
        <f>-ABS(AE55)*TAN(ACOS(AI10))</f>
        <v>-2.4999999441206455E-3</v>
      </c>
      <c r="AI55" s="39"/>
      <c r="AJ55" s="40"/>
      <c r="AK55" s="224">
        <f>IF(OR(AK24=0,AQ10=0),0,ABS(1000*AM55/(SQRT(3)*AK24*AQ10)))</f>
        <v>0.19133086320655193</v>
      </c>
      <c r="AL55" s="220"/>
      <c r="AM55" s="221">
        <v>-2.0000000949949026E-3</v>
      </c>
      <c r="AN55" s="221"/>
      <c r="AO55" s="221"/>
      <c r="AP55" s="39">
        <f>-ABS(AM55)*TAN(ACOS(AQ10))</f>
        <v>-8.0000009097987124E-4</v>
      </c>
      <c r="AQ55" s="39"/>
      <c r="AR55" s="40"/>
    </row>
    <row r="56" spans="1:44" x14ac:dyDescent="0.2">
      <c r="A56" s="48" t="s">
        <v>238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47"/>
      <c r="M56" s="224">
        <f>IF(OR(M24=0,S10=0),0,ABS(1000*O56/(SQRT(3)*M24*S10)))</f>
        <v>14.083220087844968</v>
      </c>
      <c r="N56" s="220"/>
      <c r="O56" s="221">
        <v>-9.6000000834465027E-2</v>
      </c>
      <c r="P56" s="221"/>
      <c r="Q56" s="221"/>
      <c r="R56" s="39">
        <f>-ABS(O56)*TAN(ACOS(S10))</f>
        <v>-0.11999999309579552</v>
      </c>
      <c r="S56" s="39"/>
      <c r="T56" s="40"/>
      <c r="U56" s="224">
        <f>IF(OR(U24=0,AA10=0),0,ABS(1000*W56/(SQRT(3)*U24*AA10)))</f>
        <v>29.72092223825689</v>
      </c>
      <c r="V56" s="220"/>
      <c r="W56" s="221">
        <v>-0.28799998760223389</v>
      </c>
      <c r="X56" s="221"/>
      <c r="Y56" s="221"/>
      <c r="Z56" s="39">
        <f>-ABS(W56)*TAN(ACOS(AA10))</f>
        <v>-0.15999998840284954</v>
      </c>
      <c r="AA56" s="39"/>
      <c r="AB56" s="40"/>
      <c r="AC56" s="224">
        <f>IF(OR(AC24=0,AI10=0),0,ABS(1000*AE56/(SQRT(3)*AC24*AI10)))</f>
        <v>19.066995100911857</v>
      </c>
      <c r="AD56" s="220"/>
      <c r="AE56" s="221">
        <v>-0.19200000166893005</v>
      </c>
      <c r="AF56" s="221"/>
      <c r="AG56" s="221"/>
      <c r="AH56" s="39">
        <f>-ABS(AE56)*TAN(ACOS(AI10))</f>
        <v>-9.6000000834465027E-2</v>
      </c>
      <c r="AI56" s="39"/>
      <c r="AJ56" s="40"/>
      <c r="AK56" s="224">
        <f>IF(OR(AK24=0,AQ10=0),0,ABS(1000*AM56/(SQRT(3)*AK24*AQ10)))</f>
        <v>9.1838810775330053</v>
      </c>
      <c r="AL56" s="220"/>
      <c r="AM56" s="221">
        <v>-9.6000000834465027E-2</v>
      </c>
      <c r="AN56" s="221"/>
      <c r="AO56" s="221"/>
      <c r="AP56" s="39">
        <f>-ABS(AM56)*TAN(ACOS(AQ10))</f>
        <v>-3.8400002876917604E-2</v>
      </c>
      <c r="AQ56" s="39"/>
      <c r="AR56" s="40"/>
    </row>
    <row r="57" spans="1:44" x14ac:dyDescent="0.2">
      <c r="A57" s="48" t="s">
        <v>239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47"/>
      <c r="M57" s="224">
        <f>IF(OR(M24=0,S10=0),0,ABS(1000*O57/(SQRT(3)*M24*S10)))</f>
        <v>13.203019242230303</v>
      </c>
      <c r="N57" s="220"/>
      <c r="O57" s="221">
        <v>-9.0000003576278687E-2</v>
      </c>
      <c r="P57" s="221"/>
      <c r="Q57" s="221"/>
      <c r="R57" s="39">
        <f>-ABS(O57)*TAN(ACOS(S10))</f>
        <v>-0.11249999701976773</v>
      </c>
      <c r="S57" s="39"/>
      <c r="T57" s="40"/>
      <c r="U57" s="224">
        <f>IF(OR(U24=0,AA10=0),0,ABS(1000*W57/(SQRT(3)*U24*AA10)))</f>
        <v>14.860461119128445</v>
      </c>
      <c r="V57" s="220"/>
      <c r="W57" s="221">
        <v>-0.14399999380111694</v>
      </c>
      <c r="X57" s="221"/>
      <c r="Y57" s="221"/>
      <c r="Z57" s="39">
        <f>-ABS(W57)*TAN(ACOS(AA10))</f>
        <v>-7.9999994201424771E-2</v>
      </c>
      <c r="AA57" s="39"/>
      <c r="AB57" s="40"/>
      <c r="AC57" s="224">
        <f>IF(OR(AC24=0,AI10=0),0,ABS(1000*AE57/(SQRT(3)*AC24*AI10)))</f>
        <v>0</v>
      </c>
      <c r="AD57" s="220"/>
      <c r="AE57" s="221">
        <v>0</v>
      </c>
      <c r="AF57" s="221"/>
      <c r="AG57" s="221"/>
      <c r="AH57" s="39">
        <f>-ABS(AE57)*TAN(ACOS(AI10))</f>
        <v>0</v>
      </c>
      <c r="AI57" s="39"/>
      <c r="AJ57" s="40"/>
      <c r="AK57" s="224">
        <f>IF(OR(AK24=0,AQ10=0),0,ABS(1000*AM57/(SQRT(3)*AK24*AQ10)))</f>
        <v>6.8879104517682661</v>
      </c>
      <c r="AL57" s="220"/>
      <c r="AM57" s="221">
        <v>-7.1999996900558472E-2</v>
      </c>
      <c r="AN57" s="221"/>
      <c r="AO57" s="221"/>
      <c r="AP57" s="39">
        <f>-ABS(AM57)*TAN(ACOS(AQ10))</f>
        <v>-2.8800000667571983E-2</v>
      </c>
      <c r="AQ57" s="39"/>
      <c r="AR57" s="40"/>
    </row>
    <row r="58" spans="1:44" x14ac:dyDescent="0.2">
      <c r="A58" s="48" t="s">
        <v>240</v>
      </c>
      <c r="B58" s="49"/>
      <c r="C58" s="49"/>
      <c r="D58" s="49"/>
      <c r="E58" s="17">
        <v>47.9</v>
      </c>
      <c r="F58" s="17">
        <v>0.5</v>
      </c>
      <c r="G58" s="17">
        <v>48.9</v>
      </c>
      <c r="H58" s="17">
        <v>25</v>
      </c>
      <c r="I58" s="17"/>
      <c r="J58" s="17"/>
      <c r="K58" s="17"/>
      <c r="L58" s="247"/>
      <c r="M58" s="224">
        <f>IF(OR(M24=0,S10=0),0,ABS(1000*O58/(SQRT(3)*M24*S10)))</f>
        <v>7.335010507960992</v>
      </c>
      <c r="N58" s="220"/>
      <c r="O58" s="221">
        <v>-5.000000074505806E-2</v>
      </c>
      <c r="P58" s="221"/>
      <c r="Q58" s="221"/>
      <c r="R58" s="39">
        <f>-ABS(O58)*TAN(ACOS(S10))</f>
        <v>-6.2499996792111219E-2</v>
      </c>
      <c r="S58" s="39"/>
      <c r="T58" s="40"/>
      <c r="U58" s="224">
        <f>IF(OR(U24=0,AA10=0),0,ABS(1000*W58/(SQRT(3)*U24*AA10)))</f>
        <v>5.1598826320405387</v>
      </c>
      <c r="V58" s="220"/>
      <c r="W58" s="221">
        <v>-5.000000074505806E-2</v>
      </c>
      <c r="X58" s="221"/>
      <c r="Y58" s="221"/>
      <c r="Z58" s="39">
        <f>-ABS(W58)*TAN(ACOS(AA10))</f>
        <v>-2.7777777374076891E-2</v>
      </c>
      <c r="AA58" s="39"/>
      <c r="AB58" s="40"/>
      <c r="AC58" s="224">
        <f>IF(OR(AC24=0,AI10=0),0,ABS(1000*AE58/(SQRT(3)*AC24*AI10)))</f>
        <v>4.9653633383581619</v>
      </c>
      <c r="AD58" s="220"/>
      <c r="AE58" s="221">
        <v>-5.000000074505806E-2</v>
      </c>
      <c r="AF58" s="221"/>
      <c r="AG58" s="221"/>
      <c r="AH58" s="39">
        <f>-ABS(AE58)*TAN(ACOS(AI10))</f>
        <v>-2.500000037252903E-2</v>
      </c>
      <c r="AI58" s="39"/>
      <c r="AJ58" s="40"/>
      <c r="AK58" s="224">
        <f>IF(OR(AK24=0,AQ10=0),0,ABS(1000*AM58/(SQRT(3)*AK24*AQ10)))</f>
        <v>4.7832714242468972</v>
      </c>
      <c r="AL58" s="220"/>
      <c r="AM58" s="221">
        <v>-5.000000074505806E-2</v>
      </c>
      <c r="AN58" s="221"/>
      <c r="AO58" s="221"/>
      <c r="AP58" s="39">
        <f>-ABS(AM58)*TAN(ACOS(AQ10))</f>
        <v>-2.0000001622570936E-2</v>
      </c>
      <c r="AQ58" s="39"/>
      <c r="AR58" s="40"/>
    </row>
    <row r="59" spans="1:44" x14ac:dyDescent="0.2">
      <c r="A59" s="48" t="s">
        <v>241</v>
      </c>
      <c r="B59" s="49"/>
      <c r="C59" s="49"/>
      <c r="D59" s="49"/>
      <c r="E59" s="17">
        <v>47.9</v>
      </c>
      <c r="F59" s="17">
        <v>0.5</v>
      </c>
      <c r="G59" s="17">
        <v>48.9</v>
      </c>
      <c r="H59" s="17">
        <v>25</v>
      </c>
      <c r="I59" s="17"/>
      <c r="J59" s="17"/>
      <c r="K59" s="17"/>
      <c r="L59" s="247"/>
      <c r="M59" s="224">
        <f>IF(OR(M24=0,S10=0),0,ABS(1000*O59/(SQRT(3)*M24*S10)))</f>
        <v>352.0805131261414</v>
      </c>
      <c r="N59" s="220"/>
      <c r="O59" s="221">
        <v>-2.4000000953674316</v>
      </c>
      <c r="P59" s="221"/>
      <c r="Q59" s="221"/>
      <c r="R59" s="39">
        <f>-ABS(O59)*TAN(ACOS(S10))</f>
        <v>-2.9999999205271393</v>
      </c>
      <c r="S59" s="39"/>
      <c r="T59" s="40"/>
      <c r="U59" s="224">
        <f>IF(OR(U24=0,AA10=0),0,ABS(1000*W59/(SQRT(3)*U24*AA10)))</f>
        <v>37.151155873350781</v>
      </c>
      <c r="V59" s="220"/>
      <c r="W59" s="221">
        <v>-0.36000001430511475</v>
      </c>
      <c r="X59" s="221"/>
      <c r="Y59" s="221"/>
      <c r="Z59" s="39">
        <f>-ABS(W59)*TAN(ACOS(AA10))</f>
        <v>-0.20000000206040719</v>
      </c>
      <c r="AA59" s="39"/>
      <c r="AB59" s="40"/>
      <c r="AC59" s="224">
        <f>IF(OR(AC24=0,AI10=0),0,ABS(1000*AE59/(SQRT(3)*AC24*AI10)))</f>
        <v>35.750616924054903</v>
      </c>
      <c r="AD59" s="220"/>
      <c r="AE59" s="221">
        <v>-0.36000001430511475</v>
      </c>
      <c r="AF59" s="221"/>
      <c r="AG59" s="221"/>
      <c r="AH59" s="39">
        <f>-ABS(AE59)*TAN(ACOS(AI10))</f>
        <v>-0.18000000715255737</v>
      </c>
      <c r="AI59" s="39"/>
      <c r="AJ59" s="40"/>
      <c r="AK59" s="224">
        <f>IF(OR(AK24=0,AQ10=0),0,ABS(1000*AM59/(SQRT(3)*AK24*AQ10)))</f>
        <v>45.919403962139079</v>
      </c>
      <c r="AL59" s="220"/>
      <c r="AM59" s="221">
        <v>-0.47999998927116394</v>
      </c>
      <c r="AN59" s="221"/>
      <c r="AO59" s="221"/>
      <c r="AP59" s="39">
        <f>-ABS(AM59)*TAN(ACOS(AQ10))</f>
        <v>-0.19200000842412313</v>
      </c>
      <c r="AQ59" s="39"/>
      <c r="AR59" s="40"/>
    </row>
    <row r="60" spans="1:44" x14ac:dyDescent="0.2">
      <c r="A60" s="48" t="s">
        <v>242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47"/>
      <c r="M60" s="224">
        <f>IF(OR(M24=0,S10=0),0,ABS(1000*O60/(SQRT(3)*M24*S10)))</f>
        <v>35.208049126610696</v>
      </c>
      <c r="N60" s="220"/>
      <c r="O60" s="221">
        <v>-0.23999999463558197</v>
      </c>
      <c r="P60" s="221"/>
      <c r="Q60" s="221"/>
      <c r="R60" s="39">
        <f>-ABS(O60)*TAN(ACOS(S10))</f>
        <v>-0.29999997342626367</v>
      </c>
      <c r="S60" s="39"/>
      <c r="T60" s="40"/>
      <c r="U60" s="224">
        <f>IF(OR(U24=0,AA10=0),0,ABS(1000*W60/(SQRT(3)*U24*AA10)))</f>
        <v>37.151155873350781</v>
      </c>
      <c r="V60" s="220"/>
      <c r="W60" s="221">
        <v>-0.36000001430511475</v>
      </c>
      <c r="X60" s="221"/>
      <c r="Y60" s="221"/>
      <c r="Z60" s="39">
        <f>-ABS(W60)*TAN(ACOS(AA10))</f>
        <v>-0.20000000206040719</v>
      </c>
      <c r="AA60" s="39"/>
      <c r="AB60" s="40"/>
      <c r="AC60" s="224">
        <f>IF(OR(AC24=0,AI10=0),0,ABS(1000*AE60/(SQRT(3)*AC24*AI10)))</f>
        <v>35.750616924054903</v>
      </c>
      <c r="AD60" s="220"/>
      <c r="AE60" s="221">
        <v>-0.36000001430511475</v>
      </c>
      <c r="AF60" s="221"/>
      <c r="AG60" s="221"/>
      <c r="AH60" s="39">
        <f>-ABS(AE60)*TAN(ACOS(AI10))</f>
        <v>-0.18000000715255737</v>
      </c>
      <c r="AI60" s="39"/>
      <c r="AJ60" s="40"/>
      <c r="AK60" s="224">
        <f>IF(OR(AK24=0,AQ10=0),0,ABS(1000*AM60/(SQRT(3)*AK24*AQ10)))</f>
        <v>22.959701981069539</v>
      </c>
      <c r="AL60" s="220"/>
      <c r="AM60" s="221">
        <v>-0.23999999463558197</v>
      </c>
      <c r="AN60" s="221"/>
      <c r="AO60" s="221"/>
      <c r="AP60" s="39">
        <f>-ABS(AM60)*TAN(ACOS(AQ10))</f>
        <v>-9.6000004212061563E-2</v>
      </c>
      <c r="AQ60" s="39"/>
      <c r="AR60" s="40"/>
    </row>
    <row r="61" spans="1:44" x14ac:dyDescent="0.2">
      <c r="A61" s="48" t="s">
        <v>243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47"/>
      <c r="M61" s="224">
        <f>IF(OR(M24=0,S10=0),0,ABS(1000*O61/(SQRT(3)*M24*S10)))</f>
        <v>7.0416100439224838</v>
      </c>
      <c r="N61" s="220"/>
      <c r="O61" s="221">
        <v>-4.8000000417232513E-2</v>
      </c>
      <c r="P61" s="221"/>
      <c r="Q61" s="221"/>
      <c r="R61" s="39">
        <f>-ABS(O61)*TAN(ACOS(S10))</f>
        <v>-5.9999996547897762E-2</v>
      </c>
      <c r="S61" s="39"/>
      <c r="T61" s="40"/>
      <c r="U61" s="224">
        <f>IF(OR(U24=0,AA10=0),0,ABS(1000*W61/(SQRT(3)*U24*AA10)))</f>
        <v>0</v>
      </c>
      <c r="V61" s="220"/>
      <c r="W61" s="221">
        <v>0</v>
      </c>
      <c r="X61" s="221"/>
      <c r="Y61" s="221"/>
      <c r="Z61" s="39">
        <f>-ABS(W61)*TAN(ACOS(AA10))</f>
        <v>0</v>
      </c>
      <c r="AA61" s="39"/>
      <c r="AB61" s="40"/>
      <c r="AC61" s="224">
        <f>IF(OR(AC24=0,AI10=0),0,ABS(1000*AE61/(SQRT(3)*AC24*AI10)))</f>
        <v>9.5334975504559285</v>
      </c>
      <c r="AD61" s="220"/>
      <c r="AE61" s="221">
        <v>-9.6000000834465027E-2</v>
      </c>
      <c r="AF61" s="221"/>
      <c r="AG61" s="221"/>
      <c r="AH61" s="39">
        <f>-ABS(AE61)*TAN(ACOS(AI10))</f>
        <v>-4.8000000417232513E-2</v>
      </c>
      <c r="AI61" s="39"/>
      <c r="AJ61" s="40"/>
      <c r="AK61" s="224">
        <f>IF(OR(AK24=0,AQ10=0),0,ABS(1000*AM61/(SQRT(3)*AK24*AQ10)))</f>
        <v>4.5919405387665027</v>
      </c>
      <c r="AL61" s="220"/>
      <c r="AM61" s="221">
        <v>-4.8000000417232513E-2</v>
      </c>
      <c r="AN61" s="221"/>
      <c r="AO61" s="221"/>
      <c r="AP61" s="39">
        <f>-ABS(AM61)*TAN(ACOS(AQ10))</f>
        <v>-1.9200001438458802E-2</v>
      </c>
      <c r="AQ61" s="39"/>
      <c r="AR61" s="40"/>
    </row>
    <row r="62" spans="1:44" x14ac:dyDescent="0.2">
      <c r="A62" s="48" t="s">
        <v>244</v>
      </c>
      <c r="B62" s="49"/>
      <c r="C62" s="49"/>
      <c r="D62" s="49"/>
      <c r="E62" s="17"/>
      <c r="F62" s="17"/>
      <c r="G62" s="17"/>
      <c r="H62" s="17"/>
      <c r="I62" s="17"/>
      <c r="J62" s="17"/>
      <c r="K62" s="17"/>
      <c r="L62" s="247"/>
      <c r="M62" s="224">
        <f>IF(OR(M24=0,S10=0),0,ABS(1000*O62/(SQRT(3)*M24*S10)))</f>
        <v>0</v>
      </c>
      <c r="N62" s="220"/>
      <c r="O62" s="221">
        <v>0</v>
      </c>
      <c r="P62" s="221"/>
      <c r="Q62" s="221"/>
      <c r="R62" s="39">
        <f>-ABS(O62)*TAN(ACOS(S10))</f>
        <v>0</v>
      </c>
      <c r="S62" s="39"/>
      <c r="T62" s="40"/>
      <c r="U62" s="224">
        <f>IF(OR(U24=0,AA10=0),0,ABS(1000*W62/(SQRT(3)*U24*AA10)))</f>
        <v>0</v>
      </c>
      <c r="V62" s="220"/>
      <c r="W62" s="221">
        <v>0</v>
      </c>
      <c r="X62" s="221"/>
      <c r="Y62" s="221"/>
      <c r="Z62" s="39">
        <f>-ABS(W62)*TAN(ACOS(AA10))</f>
        <v>0</v>
      </c>
      <c r="AA62" s="39"/>
      <c r="AB62" s="40"/>
      <c r="AC62" s="224">
        <f>IF(OR(AC24=0,AI10=0),0,ABS(1000*AE62/(SQRT(3)*AC24*AI10)))</f>
        <v>0</v>
      </c>
      <c r="AD62" s="220"/>
      <c r="AE62" s="221">
        <v>0</v>
      </c>
      <c r="AF62" s="221"/>
      <c r="AG62" s="221"/>
      <c r="AH62" s="39">
        <f>-ABS(AE62)*TAN(ACOS(AI10))</f>
        <v>0</v>
      </c>
      <c r="AI62" s="39"/>
      <c r="AJ62" s="40"/>
      <c r="AK62" s="224">
        <f>IF(OR(AK24=0,AQ10=0),0,ABS(1000*AM62/(SQRT(3)*AK24*AQ10)))</f>
        <v>0</v>
      </c>
      <c r="AL62" s="220"/>
      <c r="AM62" s="221">
        <v>0</v>
      </c>
      <c r="AN62" s="221"/>
      <c r="AO62" s="221"/>
      <c r="AP62" s="39">
        <f>-ABS(AM62)*TAN(ACOS(AQ10))</f>
        <v>0</v>
      </c>
      <c r="AQ62" s="39"/>
      <c r="AR62" s="40"/>
    </row>
    <row r="63" spans="1:44" x14ac:dyDescent="0.2">
      <c r="A63" s="48" t="s">
        <v>245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47"/>
      <c r="M63" s="224">
        <f>IF(OR(M24=0,S10=0),0,ABS(1000*O63/(SQRT(3)*M24*S10)))</f>
        <v>31.687245744152037</v>
      </c>
      <c r="N63" s="220"/>
      <c r="O63" s="221">
        <v>-0.21600000560283661</v>
      </c>
      <c r="P63" s="221"/>
      <c r="Q63" s="221"/>
      <c r="R63" s="39">
        <f>-ABS(O63)*TAN(ACOS(S10))</f>
        <v>-0.26999998912215251</v>
      </c>
      <c r="S63" s="39"/>
      <c r="T63" s="40"/>
      <c r="U63" s="224">
        <f>IF(OR(U24=0,AA10=0),0,ABS(1000*W63/(SQRT(3)*U24*AA10)))</f>
        <v>37.151155873350781</v>
      </c>
      <c r="V63" s="220"/>
      <c r="W63" s="221">
        <v>-0.36000001430511475</v>
      </c>
      <c r="X63" s="221"/>
      <c r="Y63" s="221"/>
      <c r="Z63" s="39">
        <f>-ABS(W63)*TAN(ACOS(AA10))</f>
        <v>-0.20000000206040719</v>
      </c>
      <c r="AA63" s="39"/>
      <c r="AB63" s="40"/>
      <c r="AC63" s="224">
        <f>IF(OR(AC24=0,AI10=0),0,ABS(1000*AE63/(SQRT(3)*AC24*AI10)))</f>
        <v>21.450369858474229</v>
      </c>
      <c r="AD63" s="220"/>
      <c r="AE63" s="221">
        <v>-0.21600000560283661</v>
      </c>
      <c r="AF63" s="221"/>
      <c r="AG63" s="221"/>
      <c r="AH63" s="39">
        <f>-ABS(AE63)*TAN(ACOS(AI10))</f>
        <v>-0.1080000028014183</v>
      </c>
      <c r="AI63" s="39"/>
      <c r="AJ63" s="40"/>
      <c r="AK63" s="224">
        <f>IF(OR(AK24=0,AQ10=0),0,ABS(1000*AM63/(SQRT(3)*AK24*AQ10)))</f>
        <v>20.663732780830749</v>
      </c>
      <c r="AL63" s="220"/>
      <c r="AM63" s="221">
        <v>-0.21600000560283661</v>
      </c>
      <c r="AN63" s="221"/>
      <c r="AO63" s="221"/>
      <c r="AP63" s="39">
        <f>-ABS(AM63)*TAN(ACOS(AQ10))</f>
        <v>-8.6400007963180828E-2</v>
      </c>
      <c r="AQ63" s="39"/>
      <c r="AR63" s="40"/>
    </row>
    <row r="64" spans="1:44" x14ac:dyDescent="0.2">
      <c r="A64" s="48" t="s">
        <v>246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24">
        <f>IF(OR(M24=0,S10=0),0,ABS(1000*O64/(SQRT(3)*M24*S10)))</f>
        <v>10.562414519382864</v>
      </c>
      <c r="N64" s="220"/>
      <c r="O64" s="221">
        <v>-7.1999996900558472E-2</v>
      </c>
      <c r="P64" s="221"/>
      <c r="Q64" s="221"/>
      <c r="R64" s="39">
        <f>-ABS(O64)*TAN(ACOS(S10))</f>
        <v>-8.9999990165234078E-2</v>
      </c>
      <c r="S64" s="39"/>
      <c r="T64" s="40"/>
      <c r="U64" s="224">
        <f>IF(OR(U24=0,AA10=0),0,ABS(1000*W64/(SQRT(3)*U24*AA10)))</f>
        <v>11.145346608228751</v>
      </c>
      <c r="V64" s="220"/>
      <c r="W64" s="221">
        <v>-0.1080000028014183</v>
      </c>
      <c r="X64" s="221"/>
      <c r="Y64" s="221"/>
      <c r="Z64" s="39">
        <f>-ABS(W64)*TAN(ACOS(AA10))</f>
        <v>-5.9999999790279895E-2</v>
      </c>
      <c r="AA64" s="39"/>
      <c r="AB64" s="40"/>
      <c r="AC64" s="224">
        <f>IF(OR(AC24=0,AI10=0),0,ABS(1000*AE64/(SQRT(3)*AC24*AI10)))</f>
        <v>7.150122792893554</v>
      </c>
      <c r="AD64" s="220"/>
      <c r="AE64" s="221">
        <v>-7.1999996900558472E-2</v>
      </c>
      <c r="AF64" s="221"/>
      <c r="AG64" s="221"/>
      <c r="AH64" s="39">
        <f>-ABS(AE64)*TAN(ACOS(AI10))</f>
        <v>-3.5999998450279236E-2</v>
      </c>
      <c r="AI64" s="39"/>
      <c r="AJ64" s="40"/>
      <c r="AK64" s="224">
        <f>IF(OR(AK24=0,AQ10=0),0,ABS(1000*AM64/(SQRT(3)*AK24*AQ10)))</f>
        <v>6.8879104517682661</v>
      </c>
      <c r="AL64" s="220"/>
      <c r="AM64" s="221">
        <v>-7.1999996900558472E-2</v>
      </c>
      <c r="AN64" s="221"/>
      <c r="AO64" s="221"/>
      <c r="AP64" s="39">
        <f>-ABS(AM64)*TAN(ACOS(AQ10))</f>
        <v>-2.8800000667571983E-2</v>
      </c>
      <c r="AQ64" s="39"/>
      <c r="AR64" s="40"/>
    </row>
    <row r="65" spans="1:44" x14ac:dyDescent="0.2">
      <c r="A65" s="48" t="s">
        <v>247</v>
      </c>
      <c r="B65" s="49"/>
      <c r="C65" s="49"/>
      <c r="D65" s="49"/>
      <c r="E65" s="17">
        <v>47.9</v>
      </c>
      <c r="F65" s="17">
        <v>0.5</v>
      </c>
      <c r="G65" s="17">
        <v>48.9</v>
      </c>
      <c r="H65" s="17">
        <v>25</v>
      </c>
      <c r="I65" s="17"/>
      <c r="J65" s="17"/>
      <c r="K65" s="17"/>
      <c r="L65" s="247"/>
      <c r="M65" s="224">
        <f>IF(OR(M24=0,S10=0),0,ABS(1000*O65/(SQRT(3)*M24*S10)))</f>
        <v>281.66439301288557</v>
      </c>
      <c r="N65" s="220"/>
      <c r="O65" s="221">
        <v>-1.9199999570846558</v>
      </c>
      <c r="P65" s="221"/>
      <c r="Q65" s="221"/>
      <c r="R65" s="39">
        <f>-ABS(O65)*TAN(ACOS(S10))</f>
        <v>-2.3999997874101093</v>
      </c>
      <c r="S65" s="39"/>
      <c r="T65" s="40"/>
      <c r="U65" s="224">
        <f>IF(OR(U24=0,AA10=0),0,ABS(1000*W65/(SQRT(3)*U24*AA10)))</f>
        <v>198.13948568908549</v>
      </c>
      <c r="V65" s="220"/>
      <c r="W65" s="221">
        <v>-1.9199999570846558</v>
      </c>
      <c r="X65" s="221"/>
      <c r="Y65" s="221"/>
      <c r="Z65" s="39">
        <f>-ABS(W65)*TAN(ACOS(AA10))</f>
        <v>-1.066666611428124</v>
      </c>
      <c r="AA65" s="39"/>
      <c r="AB65" s="40"/>
      <c r="AC65" s="224">
        <f>IF(OR(AC24=0,AI10=0),0,ABS(1000*AE65/(SQRT(3)*AC24*AI10)))</f>
        <v>95.334972544972146</v>
      </c>
      <c r="AD65" s="220"/>
      <c r="AE65" s="221">
        <v>-0.95999997854232788</v>
      </c>
      <c r="AF65" s="221"/>
      <c r="AG65" s="221"/>
      <c r="AH65" s="39">
        <f>-ABS(AE65)*TAN(ACOS(AI10))</f>
        <v>-0.47999998927116394</v>
      </c>
      <c r="AI65" s="39"/>
      <c r="AJ65" s="40"/>
      <c r="AK65" s="224">
        <f>IF(OR(AK24=0,AQ10=0),0,ABS(1000*AM65/(SQRT(3)*AK24*AQ10)))</f>
        <v>114.79851703297744</v>
      </c>
      <c r="AL65" s="220"/>
      <c r="AM65" s="221">
        <v>-1.2000000476837158</v>
      </c>
      <c r="AN65" s="221"/>
      <c r="AO65" s="221"/>
      <c r="AP65" s="39">
        <f>-ABS(AM65)*TAN(ACOS(AQ10))</f>
        <v>-0.4800000508626322</v>
      </c>
      <c r="AQ65" s="39"/>
      <c r="AR65" s="40"/>
    </row>
    <row r="66" spans="1:44" ht="13.5" thickBot="1" x14ac:dyDescent="0.25">
      <c r="A66" s="250" t="s">
        <v>77</v>
      </c>
      <c r="B66" s="42"/>
      <c r="C66" s="42"/>
      <c r="D66" s="42"/>
      <c r="E66" s="43"/>
      <c r="F66" s="43"/>
      <c r="G66" s="43"/>
      <c r="H66" s="43"/>
      <c r="I66" s="43"/>
      <c r="J66" s="43"/>
      <c r="K66" s="43"/>
      <c r="L66" s="44"/>
      <c r="M66" s="33"/>
      <c r="N66" s="34"/>
      <c r="O66" s="31">
        <f>SUM(O53:Q65)</f>
        <v>-2.376999937929213</v>
      </c>
      <c r="P66" s="31"/>
      <c r="Q66" s="31"/>
      <c r="R66" s="31">
        <f>SUM(R53:T65)</f>
        <v>-2.9712497256334149</v>
      </c>
      <c r="S66" s="31"/>
      <c r="T66" s="32"/>
      <c r="U66" s="33"/>
      <c r="V66" s="34"/>
      <c r="W66" s="31">
        <f>SUM(W53:Y65)</f>
        <v>2.2850000103935599</v>
      </c>
      <c r="X66" s="31"/>
      <c r="Y66" s="31"/>
      <c r="Z66" s="31">
        <f>SUM(Z53:AB65)</f>
        <v>1.2694444128533193</v>
      </c>
      <c r="AA66" s="31"/>
      <c r="AB66" s="32"/>
      <c r="AC66" s="33"/>
      <c r="AD66" s="34"/>
      <c r="AE66" s="31">
        <f>SUM(AE53:AG65)</f>
        <v>1.7690001642331481</v>
      </c>
      <c r="AF66" s="31"/>
      <c r="AG66" s="31"/>
      <c r="AH66" s="31">
        <f>SUM(AH53:AJ65)</f>
        <v>0.88450008211657405</v>
      </c>
      <c r="AI66" s="31"/>
      <c r="AJ66" s="32"/>
      <c r="AK66" s="33"/>
      <c r="AL66" s="34"/>
      <c r="AM66" s="31">
        <f>SUM(AM53:AO65)</f>
        <v>0.8839998769108206</v>
      </c>
      <c r="AN66" s="31"/>
      <c r="AO66" s="31"/>
      <c r="AP66" s="31">
        <f>SUM(AP53:AR65)</f>
        <v>0.3535999741823288</v>
      </c>
      <c r="AQ66" s="31"/>
      <c r="AR66" s="32"/>
    </row>
    <row r="67" spans="1:44" ht="13.5" thickBot="1" x14ac:dyDescent="0.25">
      <c r="A67" s="251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29"/>
      <c r="N67" s="30"/>
      <c r="O67" s="19">
        <f>SUM(O40:Q50)+SUM(O53:Q65)</f>
        <v>-0.84300009813159704</v>
      </c>
      <c r="P67" s="19"/>
      <c r="Q67" s="19"/>
      <c r="R67" s="19">
        <f>SUM(R40:T50)+SUM(R53:T65)</f>
        <v>-2.4496897760385132</v>
      </c>
      <c r="S67" s="19"/>
      <c r="T67" s="28"/>
      <c r="U67" s="29"/>
      <c r="V67" s="30"/>
      <c r="W67" s="19">
        <f>SUM(W40:Y50)+SUM(W53:Y65)</f>
        <v>5.6349999429658055</v>
      </c>
      <c r="X67" s="19"/>
      <c r="Y67" s="19"/>
      <c r="Z67" s="19">
        <f>SUM(Z40:AB50)+SUM(Z53:AB65)</f>
        <v>3.183730179164697</v>
      </c>
      <c r="AA67" s="19"/>
      <c r="AB67" s="28"/>
      <c r="AC67" s="29"/>
      <c r="AD67" s="30"/>
      <c r="AE67" s="19">
        <f>SUM(AE40:AG50)+SUM(AE53:AG65)</f>
        <v>2.7850000532343984</v>
      </c>
      <c r="AF67" s="19"/>
      <c r="AG67" s="19"/>
      <c r="AH67" s="19">
        <f>SUM(AH40:AJ50)+SUM(AH53:AJ65)</f>
        <v>1.4941000558895334</v>
      </c>
      <c r="AI67" s="19"/>
      <c r="AJ67" s="28"/>
      <c r="AK67" s="29"/>
      <c r="AL67" s="30"/>
      <c r="AM67" s="19">
        <f>SUM(AM40:AO50)+SUM(AM53:AO65)</f>
        <v>2.4629998274613172</v>
      </c>
      <c r="AN67" s="19"/>
      <c r="AO67" s="19"/>
      <c r="AP67" s="19">
        <f>SUM(AP40:AR50)+SUM(AP53:AR65)</f>
        <v>1.3010000072564494</v>
      </c>
      <c r="AQ67" s="19"/>
      <c r="AR67" s="28"/>
    </row>
    <row r="68" spans="1:44" ht="13.5" thickBo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3.5" thickBot="1" x14ac:dyDescent="0.25">
      <c r="A69" s="22" t="s">
        <v>79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25" t="s">
        <v>248</v>
      </c>
      <c r="N69" s="26"/>
      <c r="O69" s="26"/>
      <c r="P69" s="26"/>
      <c r="Q69" s="26"/>
      <c r="R69" s="26"/>
      <c r="S69" s="26"/>
      <c r="T69" s="27"/>
      <c r="U69" s="25" t="s">
        <v>249</v>
      </c>
      <c r="V69" s="26"/>
      <c r="W69" s="26"/>
      <c r="X69" s="26"/>
      <c r="Y69" s="26"/>
      <c r="Z69" s="26"/>
      <c r="AA69" s="26"/>
      <c r="AB69" s="27"/>
      <c r="AC69" s="25" t="s">
        <v>249</v>
      </c>
      <c r="AD69" s="26"/>
      <c r="AE69" s="26"/>
      <c r="AF69" s="26"/>
      <c r="AG69" s="26"/>
      <c r="AH69" s="26"/>
      <c r="AI69" s="26"/>
      <c r="AJ69" s="27"/>
      <c r="AK69" s="25" t="s">
        <v>248</v>
      </c>
      <c r="AL69" s="26"/>
      <c r="AM69" s="26"/>
      <c r="AN69" s="26"/>
      <c r="AO69" s="26"/>
      <c r="AP69" s="26"/>
      <c r="AQ69" s="26"/>
      <c r="AR69" s="27"/>
    </row>
    <row r="74" spans="1:44" ht="15.75" x14ac:dyDescent="0.25">
      <c r="D74"/>
      <c r="E74"/>
      <c r="F74"/>
      <c r="G74" s="252" t="s">
        <v>119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44" ht="15.75" x14ac:dyDescent="0.25">
      <c r="D75"/>
      <c r="E75"/>
      <c r="F75"/>
      <c r="G75" s="252" t="s">
        <v>120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52" t="s">
        <v>121</v>
      </c>
      <c r="AD75"/>
      <c r="AE75"/>
      <c r="AF75"/>
      <c r="AG75"/>
    </row>
    <row r="76" spans="1:44" ht="15" x14ac:dyDescent="0.2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44" ht="15" x14ac:dyDescent="0.2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44" ht="15.75" x14ac:dyDescent="0.25">
      <c r="D78"/>
      <c r="E78"/>
      <c r="F78"/>
      <c r="G78" s="252" t="s">
        <v>122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52" t="s">
        <v>123</v>
      </c>
      <c r="AD78"/>
      <c r="AE78"/>
      <c r="AF78"/>
      <c r="AG78"/>
    </row>
    <row r="81" spans="4:4" x14ac:dyDescent="0.2">
      <c r="D81" s="2" t="s">
        <v>124</v>
      </c>
    </row>
    <row r="82" spans="4:4" x14ac:dyDescent="0.2">
      <c r="D82" s="2" t="s">
        <v>125</v>
      </c>
    </row>
    <row r="83" spans="4:4" x14ac:dyDescent="0.2">
      <c r="D83" s="2" t="s">
        <v>126</v>
      </c>
    </row>
  </sheetData>
  <mergeCells count="776">
    <mergeCell ref="AH67:AJ67"/>
    <mergeCell ref="AK67:AL67"/>
    <mergeCell ref="AM67:AO67"/>
    <mergeCell ref="AP67:AR67"/>
    <mergeCell ref="A68:AR68"/>
    <mergeCell ref="A69:L69"/>
    <mergeCell ref="M69:T69"/>
    <mergeCell ref="U69:AB69"/>
    <mergeCell ref="AC69:AJ69"/>
    <mergeCell ref="AK69:AR69"/>
    <mergeCell ref="AP66:AR66"/>
    <mergeCell ref="A67:L67"/>
    <mergeCell ref="M67:N67"/>
    <mergeCell ref="O67:Q67"/>
    <mergeCell ref="R67:T67"/>
    <mergeCell ref="U67:V67"/>
    <mergeCell ref="W67:Y67"/>
    <mergeCell ref="Z67:AB67"/>
    <mergeCell ref="AC67:AD67"/>
    <mergeCell ref="AE67:AG67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L66"/>
    <mergeCell ref="M66:N66"/>
    <mergeCell ref="O66:Q66"/>
    <mergeCell ref="R66:T66"/>
    <mergeCell ref="U66:V66"/>
    <mergeCell ref="W66:Y66"/>
    <mergeCell ref="AP64:AR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C53:AD53"/>
    <mergeCell ref="AE53:AG53"/>
    <mergeCell ref="AH53:AJ53"/>
    <mergeCell ref="AK53:AL53"/>
    <mergeCell ref="AM53:AO53"/>
    <mergeCell ref="AP53:AR53"/>
    <mergeCell ref="AP51:AR51"/>
    <mergeCell ref="A52:D52"/>
    <mergeCell ref="E52:AR52"/>
    <mergeCell ref="A53:D53"/>
    <mergeCell ref="M53:N53"/>
    <mergeCell ref="O53:Q53"/>
    <mergeCell ref="R53:T53"/>
    <mergeCell ref="U53:V53"/>
    <mergeCell ref="W53:Y53"/>
    <mergeCell ref="Z53:AB53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L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5:AR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Z45:AB45"/>
    <mergeCell ref="AC45:AD45"/>
    <mergeCell ref="AE45:AG45"/>
    <mergeCell ref="AH45:AJ45"/>
    <mergeCell ref="AK45:AL45"/>
    <mergeCell ref="AM45:AO45"/>
    <mergeCell ref="AH44:AJ44"/>
    <mergeCell ref="AK44:AL44"/>
    <mergeCell ref="AM44:AO44"/>
    <mergeCell ref="AP44:AR44"/>
    <mergeCell ref="A45:D45"/>
    <mergeCell ref="M45:N45"/>
    <mergeCell ref="O45:Q45"/>
    <mergeCell ref="R45:T45"/>
    <mergeCell ref="U45:V45"/>
    <mergeCell ref="W45:Y45"/>
    <mergeCell ref="AP43:AR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Z43:AB43"/>
    <mergeCell ref="AC43:AD43"/>
    <mergeCell ref="AE43:AG43"/>
    <mergeCell ref="AH43:AJ43"/>
    <mergeCell ref="AK43:AL43"/>
    <mergeCell ref="AM43:AO43"/>
    <mergeCell ref="AH42:AJ42"/>
    <mergeCell ref="AK42:AL42"/>
    <mergeCell ref="AM42:AO42"/>
    <mergeCell ref="AP42:AR42"/>
    <mergeCell ref="A43:D43"/>
    <mergeCell ref="M43:N43"/>
    <mergeCell ref="O43:Q43"/>
    <mergeCell ref="R43:T43"/>
    <mergeCell ref="U43:V43"/>
    <mergeCell ref="W43:Y43"/>
    <mergeCell ref="AP41:AR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1:D41"/>
    <mergeCell ref="M41:N41"/>
    <mergeCell ref="O41:Q41"/>
    <mergeCell ref="R41:T41"/>
    <mergeCell ref="U41:V41"/>
    <mergeCell ref="W41:Y41"/>
    <mergeCell ref="AC40:AD40"/>
    <mergeCell ref="AE40:AG40"/>
    <mergeCell ref="AH40:AJ40"/>
    <mergeCell ref="AK40:AL40"/>
    <mergeCell ref="AM40:AO40"/>
    <mergeCell ref="AP40:AR40"/>
    <mergeCell ref="AP38:AR38"/>
    <mergeCell ref="A39:D39"/>
    <mergeCell ref="E39:AR39"/>
    <mergeCell ref="A40:D40"/>
    <mergeCell ref="M40:N40"/>
    <mergeCell ref="O40:Q40"/>
    <mergeCell ref="R40:T40"/>
    <mergeCell ref="U40:V40"/>
    <mergeCell ref="W40:Y40"/>
    <mergeCell ref="Z40:AB40"/>
    <mergeCell ref="Z38:AB38"/>
    <mergeCell ref="AC38:AD38"/>
    <mergeCell ref="AE38:AG38"/>
    <mergeCell ref="AH38:AJ38"/>
    <mergeCell ref="AK38:AL38"/>
    <mergeCell ref="AM38:AO38"/>
    <mergeCell ref="AH37:AJ37"/>
    <mergeCell ref="AK37:AL37"/>
    <mergeCell ref="AM37:AO37"/>
    <mergeCell ref="AP37:AR37"/>
    <mergeCell ref="A38:L38"/>
    <mergeCell ref="M38:N38"/>
    <mergeCell ref="O38:Q38"/>
    <mergeCell ref="R38:T38"/>
    <mergeCell ref="U38:V38"/>
    <mergeCell ref="W38:Y38"/>
    <mergeCell ref="AP36:AR36"/>
    <mergeCell ref="A37:L37"/>
    <mergeCell ref="M37:N37"/>
    <mergeCell ref="O37:Q37"/>
    <mergeCell ref="R37:T37"/>
    <mergeCell ref="U37:V37"/>
    <mergeCell ref="W37:Y37"/>
    <mergeCell ref="Z37:AB37"/>
    <mergeCell ref="AC37:AD37"/>
    <mergeCell ref="AE37:AG37"/>
    <mergeCell ref="Z36:AB36"/>
    <mergeCell ref="AC36:AD36"/>
    <mergeCell ref="AE36:AG36"/>
    <mergeCell ref="AH36:AJ36"/>
    <mergeCell ref="AK36:AL36"/>
    <mergeCell ref="AM36:AO36"/>
    <mergeCell ref="AH35:AJ35"/>
    <mergeCell ref="AK35:AL35"/>
    <mergeCell ref="AM35:AO35"/>
    <mergeCell ref="AP35:AR35"/>
    <mergeCell ref="A36:D36"/>
    <mergeCell ref="M36:N36"/>
    <mergeCell ref="O36:Q36"/>
    <mergeCell ref="R36:T36"/>
    <mergeCell ref="U36:V36"/>
    <mergeCell ref="W36:Y36"/>
    <mergeCell ref="AP34:AR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AH32:AJ32"/>
    <mergeCell ref="AK32:AL32"/>
    <mergeCell ref="AM32:AO32"/>
    <mergeCell ref="AP32:AR32"/>
    <mergeCell ref="A33:D33"/>
    <mergeCell ref="E33:AR33"/>
    <mergeCell ref="AP31:AR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H30:AJ30"/>
    <mergeCell ref="AK30:AL30"/>
    <mergeCell ref="AM30:AO30"/>
    <mergeCell ref="AP30:AR30"/>
    <mergeCell ref="A31:D31"/>
    <mergeCell ref="M31:N31"/>
    <mergeCell ref="O31:Q31"/>
    <mergeCell ref="R31:T31"/>
    <mergeCell ref="U31:V31"/>
    <mergeCell ref="W31:Y31"/>
    <mergeCell ref="AP29:AR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Z29:AB29"/>
    <mergeCell ref="AC29:AD29"/>
    <mergeCell ref="AE29:AG29"/>
    <mergeCell ref="AH29:AJ29"/>
    <mergeCell ref="AK29:AL29"/>
    <mergeCell ref="AM29:AO29"/>
    <mergeCell ref="AM26:AO27"/>
    <mergeCell ref="AP26:AR27"/>
    <mergeCell ref="A28:D28"/>
    <mergeCell ref="E28:AR28"/>
    <mergeCell ref="A29:D29"/>
    <mergeCell ref="M29:N29"/>
    <mergeCell ref="O29:Q29"/>
    <mergeCell ref="R29:T29"/>
    <mergeCell ref="U29:V29"/>
    <mergeCell ref="W29:Y29"/>
    <mergeCell ref="W26:Y27"/>
    <mergeCell ref="Z26:AB27"/>
    <mergeCell ref="AC26:AD27"/>
    <mergeCell ref="AE26:AG27"/>
    <mergeCell ref="AH26:AJ27"/>
    <mergeCell ref="AK26:AL27"/>
    <mergeCell ref="A25:AR25"/>
    <mergeCell ref="A26:D27"/>
    <mergeCell ref="E26:F26"/>
    <mergeCell ref="G26:H26"/>
    <mergeCell ref="I26:J26"/>
    <mergeCell ref="K26:L26"/>
    <mergeCell ref="M26:N27"/>
    <mergeCell ref="O26:Q27"/>
    <mergeCell ref="R26:T27"/>
    <mergeCell ref="U26:V27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K21:AR21"/>
    <mergeCell ref="A22:B22"/>
    <mergeCell ref="C22:D22"/>
    <mergeCell ref="E22:L22"/>
    <mergeCell ref="M22:T22"/>
    <mergeCell ref="U22:AB22"/>
    <mergeCell ref="AC22:AJ22"/>
    <mergeCell ref="AK22:AR22"/>
    <mergeCell ref="A21:B21"/>
    <mergeCell ref="C21:D21"/>
    <mergeCell ref="E21:L21"/>
    <mergeCell ref="M21:T21"/>
    <mergeCell ref="U21:AB21"/>
    <mergeCell ref="AC21:AJ21"/>
    <mergeCell ref="AP18:AR18"/>
    <mergeCell ref="A19:AR19"/>
    <mergeCell ref="A20:B20"/>
    <mergeCell ref="C20:D20"/>
    <mergeCell ref="E20:L20"/>
    <mergeCell ref="M20:T20"/>
    <mergeCell ref="U20:AB20"/>
    <mergeCell ref="AC20:AJ20"/>
    <mergeCell ref="AK20:AR20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C17:AE17"/>
    <mergeCell ref="AF17:AG17"/>
    <mergeCell ref="AH17:AJ17"/>
    <mergeCell ref="AK17:AM17"/>
    <mergeCell ref="AN17:AO17"/>
    <mergeCell ref="AP17:AR17"/>
    <mergeCell ref="AK16:AM16"/>
    <mergeCell ref="AN16:AO16"/>
    <mergeCell ref="AP16:AR16"/>
    <mergeCell ref="I17:L17"/>
    <mergeCell ref="M17:O17"/>
    <mergeCell ref="P17:Q17"/>
    <mergeCell ref="R17:T17"/>
    <mergeCell ref="U17:W17"/>
    <mergeCell ref="X17:Y17"/>
    <mergeCell ref="Z17:AB17"/>
    <mergeCell ref="U16:W16"/>
    <mergeCell ref="X16:Y16"/>
    <mergeCell ref="Z16:AB16"/>
    <mergeCell ref="AC16:AE16"/>
    <mergeCell ref="AF16:AG16"/>
    <mergeCell ref="AH16:AJ16"/>
    <mergeCell ref="AH15:AJ15"/>
    <mergeCell ref="AK15:AM15"/>
    <mergeCell ref="AN15:AO15"/>
    <mergeCell ref="AP15:AR15"/>
    <mergeCell ref="A16:D18"/>
    <mergeCell ref="E16:H18"/>
    <mergeCell ref="I16:L16"/>
    <mergeCell ref="M16:O16"/>
    <mergeCell ref="P16:Q16"/>
    <mergeCell ref="R16:T16"/>
    <mergeCell ref="AP14:AR14"/>
    <mergeCell ref="I15:L15"/>
    <mergeCell ref="M15:O15"/>
    <mergeCell ref="P15:Q15"/>
    <mergeCell ref="R15:T15"/>
    <mergeCell ref="U15:W15"/>
    <mergeCell ref="X15:Y15"/>
    <mergeCell ref="Z15:AB15"/>
    <mergeCell ref="AC15:AE15"/>
    <mergeCell ref="AF15:AG15"/>
    <mergeCell ref="Z14:AB14"/>
    <mergeCell ref="AC14:AE14"/>
    <mergeCell ref="AF14:AG14"/>
    <mergeCell ref="AH14:AJ14"/>
    <mergeCell ref="AK14:AM14"/>
    <mergeCell ref="AN14:AO14"/>
    <mergeCell ref="AO13:AP13"/>
    <mergeCell ref="AQ13:AR13"/>
    <mergeCell ref="A14:D15"/>
    <mergeCell ref="E14:H15"/>
    <mergeCell ref="I14:L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Q12:AR12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F11:AG11"/>
    <mergeCell ref="AH11:AJ11"/>
    <mergeCell ref="AK11:AM11"/>
    <mergeCell ref="AN11:AO11"/>
    <mergeCell ref="AP11:AR11"/>
    <mergeCell ref="A12:D13"/>
    <mergeCell ref="E12:L12"/>
    <mergeCell ref="M12:N12"/>
    <mergeCell ref="O12:P12"/>
    <mergeCell ref="Q12:R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workbookViewId="0">
      <pane ySplit="3" topLeftCell="A4" activePane="bottomLeft" state="frozenSplit"/>
      <selection pane="bottomLeft" activeCell="L107" sqref="L107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250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63</v>
      </c>
      <c r="C6" s="11">
        <v>4.6999998390674591E-2</v>
      </c>
      <c r="D6" s="12">
        <v>0.19499999284744263</v>
      </c>
      <c r="E6" s="105">
        <v>110</v>
      </c>
      <c r="F6" s="106"/>
      <c r="G6" s="107" t="s">
        <v>251</v>
      </c>
      <c r="H6" s="107"/>
      <c r="I6" s="204">
        <v>0.25200000405311584</v>
      </c>
      <c r="J6" s="204"/>
      <c r="K6" s="204">
        <v>10.520000457763672</v>
      </c>
      <c r="L6" s="215"/>
      <c r="M6" s="254">
        <f>IF(OR(M38=0,O6=0),0,ABS(1000*O6/(SQRT(3)*M38*COS(ATAN(Q6/O6)))))</f>
        <v>37.596943133131852</v>
      </c>
      <c r="N6" s="255"/>
      <c r="O6" s="189">
        <f>M27</f>
        <v>7.7507953630848583</v>
      </c>
      <c r="P6" s="189"/>
      <c r="Q6" s="189">
        <f>R27</f>
        <v>0.99482309144857184</v>
      </c>
      <c r="R6" s="189"/>
      <c r="S6" s="190">
        <f>IF(O6=0,0,COS(ATAN(Q6/O6)))</f>
        <v>0.99186339287055725</v>
      </c>
      <c r="T6" s="191"/>
      <c r="U6" s="256">
        <f>IF(OR(U38=0,W6=0),0,ABS(1000*W6/(SQRT(3)*U38*COS(ATAN(Y6/W6)))))</f>
        <v>24.239443115954135</v>
      </c>
      <c r="V6" s="255"/>
      <c r="W6" s="189">
        <f>U27</f>
        <v>4.9485245382864091</v>
      </c>
      <c r="X6" s="189"/>
      <c r="Y6" s="189">
        <f>Z27</f>
        <v>0.23509288504155484</v>
      </c>
      <c r="Z6" s="189"/>
      <c r="AA6" s="190">
        <f>IF(W6=0,0,COS(ATAN(Y6/W6)))</f>
        <v>0.9988734171554825</v>
      </c>
      <c r="AB6" s="191"/>
      <c r="AC6" s="256">
        <f>IF(OR(AC38=0,AE6=0),0,ABS(1000*AE6/(SQRT(3)*AC38*COS(ATAN(AG6/AE6)))))</f>
        <v>35.86041604538125</v>
      </c>
      <c r="AD6" s="255"/>
      <c r="AE6" s="189">
        <f>AC27</f>
        <v>6.6502633950423435</v>
      </c>
      <c r="AF6" s="189"/>
      <c r="AG6" s="189">
        <f>AH27</f>
        <v>3.0808297876203627</v>
      </c>
      <c r="AH6" s="189"/>
      <c r="AI6" s="190">
        <f>IF(AE6=0,0,COS(ATAN(AG6/AE6)))</f>
        <v>0.90736262863914785</v>
      </c>
      <c r="AJ6" s="191"/>
      <c r="AK6" s="256">
        <f>IF(OR(AK38=0,AM6=0),0,ABS(1000*AM6/(SQRT(3)*AK38*COS(ATAN(AO6/AM6)))))</f>
        <v>48.971716406464729</v>
      </c>
      <c r="AL6" s="255"/>
      <c r="AM6" s="189">
        <f>AK27</f>
        <v>9.8532224116809566</v>
      </c>
      <c r="AN6" s="189"/>
      <c r="AO6" s="189">
        <f>AP27</f>
        <v>1.7586444267018639</v>
      </c>
      <c r="AP6" s="189"/>
      <c r="AQ6" s="190">
        <f>IF(AM6=0,0,COS(ATAN(AO6/AM6)))</f>
        <v>0.98444243393101938</v>
      </c>
      <c r="AR6" s="191"/>
    </row>
    <row r="7" spans="1:44" x14ac:dyDescent="0.2">
      <c r="A7" s="198"/>
      <c r="B7" s="199"/>
      <c r="C7" s="199"/>
      <c r="D7" s="200"/>
      <c r="E7" s="98">
        <v>35</v>
      </c>
      <c r="F7" s="99"/>
      <c r="G7" s="100" t="s">
        <v>16</v>
      </c>
      <c r="H7" s="100"/>
      <c r="I7" s="193">
        <f>I6</f>
        <v>0.25200000405311584</v>
      </c>
      <c r="J7" s="193"/>
      <c r="K7" s="193">
        <f>K6</f>
        <v>10.520000457763672</v>
      </c>
      <c r="L7" s="218"/>
      <c r="M7" s="219">
        <f>IF(OR(M40=0,O7=0),0,ABS(1000*O7/(SQRT(3)*M40*COS(ATAN(Q7/O7)))))</f>
        <v>127.54083998020191</v>
      </c>
      <c r="N7" s="220"/>
      <c r="O7" s="221">
        <v>7.6999998092651367</v>
      </c>
      <c r="P7" s="221"/>
      <c r="Q7" s="221">
        <v>0.69999998807907104</v>
      </c>
      <c r="R7" s="221"/>
      <c r="S7" s="222">
        <f>IF(O7=0,0,COS(ATAN(Q7/O7)))</f>
        <v>0.99589320640451473</v>
      </c>
      <c r="T7" s="223"/>
      <c r="U7" s="224">
        <f>IF(OR(U40=0,W7=0),0,ABS(1000*W7/(SQRT(3)*U40*COS(ATAN(Y7/W7)))))</f>
        <v>80.829039259702256</v>
      </c>
      <c r="V7" s="220"/>
      <c r="W7" s="221">
        <v>4.9000000953674316</v>
      </c>
      <c r="X7" s="221"/>
      <c r="Y7" s="221">
        <v>0</v>
      </c>
      <c r="Z7" s="221"/>
      <c r="AA7" s="222">
        <f>IF(W7=0,0,COS(ATAN(Y7/W7)))</f>
        <v>1</v>
      </c>
      <c r="AB7" s="223"/>
      <c r="AC7" s="224">
        <f>IF(OR(AC40=0,AE7=0),0,ABS(1000*AE7/(SQRT(3)*AC40*COS(ATAN(AG7/AE7)))))</f>
        <v>118.26408644477827</v>
      </c>
      <c r="AD7" s="220"/>
      <c r="AE7" s="221">
        <v>6.5999999046325684</v>
      </c>
      <c r="AF7" s="221"/>
      <c r="AG7" s="221">
        <v>2.7999999523162842</v>
      </c>
      <c r="AH7" s="221"/>
      <c r="AI7" s="222">
        <f>IF(AE7=0,0,COS(ATAN(AG7/AE7)))</f>
        <v>0.92058178223756926</v>
      </c>
      <c r="AJ7" s="223"/>
      <c r="AK7" s="224">
        <f>IF(OR(AK40=0,AM7=0),0,ABS(1000*AM7/(SQRT(3)*AK40*COS(ATAN(AO7/AM7)))))</f>
        <v>163.29931924461306</v>
      </c>
      <c r="AL7" s="220"/>
      <c r="AM7" s="221">
        <v>9.8000001907348633</v>
      </c>
      <c r="AN7" s="221"/>
      <c r="AO7" s="221">
        <v>1.3999999761581421</v>
      </c>
      <c r="AP7" s="221"/>
      <c r="AQ7" s="222">
        <f>IF(AM7=0,0,COS(ATAN(AO7/AM7)))</f>
        <v>0.98994949438368396</v>
      </c>
      <c r="AR7" s="223"/>
    </row>
    <row r="8" spans="1:44" ht="15.75" customHeight="1" thickBot="1" x14ac:dyDescent="0.25">
      <c r="A8" s="201"/>
      <c r="B8" s="202"/>
      <c r="C8" s="202"/>
      <c r="D8" s="202"/>
      <c r="E8" s="225" t="s">
        <v>17</v>
      </c>
      <c r="F8" s="178"/>
      <c r="G8" s="178"/>
      <c r="H8" s="178"/>
      <c r="I8" s="178"/>
      <c r="J8" s="178"/>
      <c r="K8" s="178"/>
      <c r="L8" s="226"/>
      <c r="M8" s="178">
        <v>1</v>
      </c>
      <c r="N8" s="178"/>
      <c r="O8" s="178"/>
      <c r="P8" s="162" t="s">
        <v>18</v>
      </c>
      <c r="Q8" s="162"/>
      <c r="R8" s="175"/>
      <c r="S8" s="175"/>
      <c r="T8" s="179"/>
      <c r="U8" s="225">
        <v>1</v>
      </c>
      <c r="V8" s="178"/>
      <c r="W8" s="178"/>
      <c r="X8" s="162" t="s">
        <v>18</v>
      </c>
      <c r="Y8" s="162"/>
      <c r="Z8" s="175"/>
      <c r="AA8" s="175"/>
      <c r="AB8" s="179"/>
      <c r="AC8" s="225">
        <v>1</v>
      </c>
      <c r="AD8" s="178"/>
      <c r="AE8" s="178"/>
      <c r="AF8" s="162" t="s">
        <v>18</v>
      </c>
      <c r="AG8" s="162"/>
      <c r="AH8" s="175"/>
      <c r="AI8" s="175"/>
      <c r="AJ8" s="179"/>
      <c r="AK8" s="225">
        <v>1</v>
      </c>
      <c r="AL8" s="178"/>
      <c r="AM8" s="178"/>
      <c r="AN8" s="162" t="s">
        <v>18</v>
      </c>
      <c r="AO8" s="162"/>
      <c r="AP8" s="175"/>
      <c r="AQ8" s="175"/>
      <c r="AR8" s="179"/>
    </row>
    <row r="9" spans="1:44" x14ac:dyDescent="0.2">
      <c r="A9" s="14" t="s">
        <v>19</v>
      </c>
      <c r="B9" s="10">
        <v>63</v>
      </c>
      <c r="C9" s="11">
        <v>4.6000000089406967E-2</v>
      </c>
      <c r="D9" s="12">
        <v>0.31499999761581421</v>
      </c>
      <c r="E9" s="105">
        <v>110</v>
      </c>
      <c r="F9" s="106"/>
      <c r="G9" s="107" t="s">
        <v>252</v>
      </c>
      <c r="H9" s="107"/>
      <c r="I9" s="204">
        <v>0.25</v>
      </c>
      <c r="J9" s="204"/>
      <c r="K9" s="204">
        <v>10.340000152587891</v>
      </c>
      <c r="L9" s="215"/>
      <c r="M9" s="254">
        <f>IF(OR(M39=0,O9=0),0,ABS(1000*O9/(SQRT(3)*M39*COS(ATAN(Q9/O9)))))</f>
        <v>32.98912975742612</v>
      </c>
      <c r="N9" s="255"/>
      <c r="O9" s="189">
        <f>M28</f>
        <v>5.6487468182349438</v>
      </c>
      <c r="P9" s="189"/>
      <c r="Q9" s="189">
        <f>R28</f>
        <v>3.886575774696774</v>
      </c>
      <c r="R9" s="189"/>
      <c r="S9" s="190">
        <f>IF(O9=0,0,COS(ATAN(Q9/O9)))</f>
        <v>0.82383336573613852</v>
      </c>
      <c r="T9" s="191"/>
      <c r="U9" s="256">
        <f>IF(OR(U39=0,W9=0),0,ABS(1000*W9/(SQRT(3)*U39*COS(ATAN(Y9/W9)))))</f>
        <v>44.289906890041117</v>
      </c>
      <c r="V9" s="255"/>
      <c r="W9" s="189">
        <f>U28</f>
        <v>8.450937889804127</v>
      </c>
      <c r="X9" s="189"/>
      <c r="Y9" s="189">
        <f>Z28</f>
        <v>3.2436754964298675</v>
      </c>
      <c r="Z9" s="189"/>
      <c r="AA9" s="190">
        <f>IF(W9=0,0,COS(ATAN(Y9/W9)))</f>
        <v>0.93359283056290188</v>
      </c>
      <c r="AB9" s="191"/>
      <c r="AC9" s="256">
        <f>IF(OR(AC39=0,AE9=0),0,ABS(1000*AE9/(SQRT(3)*AC39*COS(ATAN(AG9/AE9)))))</f>
        <v>17.430924500517204</v>
      </c>
      <c r="AD9" s="255"/>
      <c r="AE9" s="189">
        <f>AC28</f>
        <v>3.5467716050276787</v>
      </c>
      <c r="AF9" s="189"/>
      <c r="AG9" s="189">
        <f>AH28</f>
        <v>0.33510555346806842</v>
      </c>
      <c r="AH9" s="189"/>
      <c r="AI9" s="190">
        <f>IF(AE9=0,0,COS(ATAN(AG9/AE9)))</f>
        <v>0.99556625219428496</v>
      </c>
      <c r="AJ9" s="191"/>
      <c r="AK9" s="256">
        <f>IF(OR(AK39=0,AM9=0),0,ABS(1000*AM9/(SQRT(3)*AK39*COS(ATAN(AO9/AM9)))))</f>
        <v>39.537737578993536</v>
      </c>
      <c r="AL9" s="255"/>
      <c r="AM9" s="189">
        <f>AK28</f>
        <v>7.7500121548233105</v>
      </c>
      <c r="AN9" s="189"/>
      <c r="AO9" s="189">
        <f>AP28</f>
        <v>2.5195487872017752</v>
      </c>
      <c r="AP9" s="189"/>
      <c r="AQ9" s="190">
        <f>IF(AM9=0,0,COS(ATAN(AO9/AM9)))</f>
        <v>0.95100539421525376</v>
      </c>
      <c r="AR9" s="191"/>
    </row>
    <row r="10" spans="1:44" x14ac:dyDescent="0.2">
      <c r="A10" s="198"/>
      <c r="B10" s="199"/>
      <c r="C10" s="199"/>
      <c r="D10" s="200"/>
      <c r="E10" s="98">
        <v>35</v>
      </c>
      <c r="F10" s="99"/>
      <c r="G10" s="100" t="s">
        <v>20</v>
      </c>
      <c r="H10" s="100"/>
      <c r="I10" s="193">
        <f>I9</f>
        <v>0.25</v>
      </c>
      <c r="J10" s="193"/>
      <c r="K10" s="193">
        <f>K9</f>
        <v>10.340000152587891</v>
      </c>
      <c r="L10" s="218"/>
      <c r="M10" s="219">
        <f>IF(OR(M41=0,O10=0),0,ABS(1000*O10/(SQRT(3)*M41*COS(ATAN(Q10/O10)))))</f>
        <v>108.93422958842216</v>
      </c>
      <c r="N10" s="220"/>
      <c r="O10" s="221">
        <v>5.5999999046325684</v>
      </c>
      <c r="P10" s="221"/>
      <c r="Q10" s="221">
        <v>3.5</v>
      </c>
      <c r="R10" s="221"/>
      <c r="S10" s="222">
        <f>IF(O10=0,0,COS(ATAN(Q10/O10)))</f>
        <v>0.84799829994853593</v>
      </c>
      <c r="T10" s="223"/>
      <c r="U10" s="224">
        <f>IF(OR(U41=0,W10=0),0,ABS(1000*W10/(SQRT(3)*U41*COS(ATAN(Y10/W10)))))</f>
        <v>146.05934244960463</v>
      </c>
      <c r="V10" s="220"/>
      <c r="W10" s="221">
        <v>8.3999996185302734</v>
      </c>
      <c r="X10" s="221"/>
      <c r="Y10" s="221">
        <v>2.7999999523162842</v>
      </c>
      <c r="Z10" s="221"/>
      <c r="AA10" s="222">
        <f>IF(W10=0,0,COS(ATAN(Y10/W10)))</f>
        <v>0.94868329535785023</v>
      </c>
      <c r="AB10" s="223"/>
      <c r="AC10" s="224">
        <f>IF(OR(AC41=0,AE10=0),0,ABS(1000*AE10/(SQRT(3)*AC41*COS(ATAN(AG10/AE10)))))</f>
        <v>57.735026918962582</v>
      </c>
      <c r="AD10" s="220"/>
      <c r="AE10" s="221">
        <v>3.5</v>
      </c>
      <c r="AF10" s="221"/>
      <c r="AG10" s="221">
        <v>0</v>
      </c>
      <c r="AH10" s="221"/>
      <c r="AI10" s="222">
        <f>IF(AE10=0,0,COS(ATAN(AG10/AE10)))</f>
        <v>1</v>
      </c>
      <c r="AJ10" s="223"/>
      <c r="AK10" s="224">
        <f>IF(OR(AK41=0,AM10=0),0,ABS(1000*AM10/(SQRT(3)*AK41*COS(ATAN(AO10/AM10)))))</f>
        <v>131.65611427150694</v>
      </c>
      <c r="AL10" s="220"/>
      <c r="AM10" s="221">
        <v>7.6999998092651367</v>
      </c>
      <c r="AN10" s="221"/>
      <c r="AO10" s="221">
        <v>2.0999999046325684</v>
      </c>
      <c r="AP10" s="221"/>
      <c r="AQ10" s="222">
        <f>IF(AM10=0,0,COS(ATAN(AO10/AM10)))</f>
        <v>0.9647638226164591</v>
      </c>
      <c r="AR10" s="223"/>
    </row>
    <row r="11" spans="1:44" ht="15.75" customHeight="1" thickBot="1" x14ac:dyDescent="0.25">
      <c r="A11" s="201"/>
      <c r="B11" s="202"/>
      <c r="C11" s="202"/>
      <c r="D11" s="202"/>
      <c r="E11" s="225" t="s">
        <v>17</v>
      </c>
      <c r="F11" s="178"/>
      <c r="G11" s="178"/>
      <c r="H11" s="178"/>
      <c r="I11" s="178"/>
      <c r="J11" s="178"/>
      <c r="K11" s="178"/>
      <c r="L11" s="226"/>
      <c r="M11" s="178">
        <v>1</v>
      </c>
      <c r="N11" s="178"/>
      <c r="O11" s="178"/>
      <c r="P11" s="162" t="s">
        <v>18</v>
      </c>
      <c r="Q11" s="162"/>
      <c r="R11" s="175"/>
      <c r="S11" s="175"/>
      <c r="T11" s="179"/>
      <c r="U11" s="225">
        <v>1</v>
      </c>
      <c r="V11" s="178"/>
      <c r="W11" s="178"/>
      <c r="X11" s="162" t="s">
        <v>18</v>
      </c>
      <c r="Y11" s="162"/>
      <c r="Z11" s="175"/>
      <c r="AA11" s="175"/>
      <c r="AB11" s="179"/>
      <c r="AC11" s="225">
        <v>1</v>
      </c>
      <c r="AD11" s="178"/>
      <c r="AE11" s="178"/>
      <c r="AF11" s="162" t="s">
        <v>18</v>
      </c>
      <c r="AG11" s="162"/>
      <c r="AH11" s="175"/>
      <c r="AI11" s="175"/>
      <c r="AJ11" s="179"/>
      <c r="AK11" s="225">
        <v>1</v>
      </c>
      <c r="AL11" s="178"/>
      <c r="AM11" s="178"/>
      <c r="AN11" s="162" t="s">
        <v>18</v>
      </c>
      <c r="AO11" s="162"/>
      <c r="AP11" s="175"/>
      <c r="AQ11" s="175"/>
      <c r="AR11" s="179"/>
    </row>
    <row r="12" spans="1:44" x14ac:dyDescent="0.2">
      <c r="A12" s="14" t="s">
        <v>253</v>
      </c>
      <c r="B12" s="10">
        <v>40</v>
      </c>
      <c r="C12" s="11">
        <v>3.2000001519918442E-2</v>
      </c>
      <c r="D12" s="12">
        <v>0.12399999797344208</v>
      </c>
      <c r="E12" s="105">
        <v>110</v>
      </c>
      <c r="F12" s="106"/>
      <c r="G12" s="107" t="s">
        <v>251</v>
      </c>
      <c r="H12" s="107"/>
      <c r="I12" s="204">
        <v>0.16699999570846558</v>
      </c>
      <c r="J12" s="204"/>
      <c r="K12" s="204">
        <v>10.470000267028809</v>
      </c>
      <c r="L12" s="215"/>
      <c r="M12" s="254">
        <f>IF(OR(M38=0,O12=0),0,ABS(1000*O12/(SQRT(3)*M38*COS(ATAN(Q12/O12)))))</f>
        <v>40.745734455101314</v>
      </c>
      <c r="N12" s="255"/>
      <c r="O12" s="189">
        <f>M29</f>
        <v>6.7591184170043555</v>
      </c>
      <c r="P12" s="189"/>
      <c r="Q12" s="189">
        <f>R29</f>
        <v>5.1025092729412806</v>
      </c>
      <c r="R12" s="189"/>
      <c r="S12" s="190">
        <f>IF(O12=0,0,COS(ATAN(Q12/O12)))</f>
        <v>0.79811602566688</v>
      </c>
      <c r="T12" s="191"/>
      <c r="U12" s="256">
        <f>IF(OR(U38=0,W12=0),0,ABS(1000*W12/(SQRT(3)*U38*COS(ATAN(Y12/W12)))))</f>
        <v>37.608115228689236</v>
      </c>
      <c r="V12" s="255"/>
      <c r="W12" s="189">
        <f>U29</f>
        <v>5.3178197675767001</v>
      </c>
      <c r="X12" s="189"/>
      <c r="Y12" s="189">
        <f>Z29</f>
        <v>5.5499432779419919</v>
      </c>
      <c r="Z12" s="189"/>
      <c r="AA12" s="190">
        <f>IF(W12=0,0,COS(ATAN(Y12/W12)))</f>
        <v>0.69184596211339</v>
      </c>
      <c r="AB12" s="191"/>
      <c r="AC12" s="256">
        <f>IF(OR(AC38=0,AE12=0),0,ABS(1000*AE12/(SQRT(3)*AC38*COS(ATAN(AG12/AE12)))))</f>
        <v>44.823013077641328</v>
      </c>
      <c r="AD12" s="255"/>
      <c r="AE12" s="189">
        <f>AC29</f>
        <v>7.2403207764184083</v>
      </c>
      <c r="AF12" s="189"/>
      <c r="AG12" s="189">
        <f>AH29</f>
        <v>5.6126628921847113</v>
      </c>
      <c r="AH12" s="189"/>
      <c r="AI12" s="190">
        <f>IF(AE12=0,0,COS(ATAN(AG12/AE12)))</f>
        <v>0.79034029700655917</v>
      </c>
      <c r="AJ12" s="191"/>
      <c r="AK12" s="256">
        <f>IF(OR(AK38=0,AM12=0),0,ABS(1000*AM12/(SQRT(3)*AK38*COS(ATAN(AO12/AM12)))))</f>
        <v>46.173810345243282</v>
      </c>
      <c r="AL12" s="255"/>
      <c r="AM12" s="189">
        <f>AK29</f>
        <v>6.7607777888654566</v>
      </c>
      <c r="AN12" s="189"/>
      <c r="AO12" s="189">
        <f>AP29</f>
        <v>6.5841214259330183</v>
      </c>
      <c r="AP12" s="189"/>
      <c r="AQ12" s="190">
        <f>IF(AM12=0,0,COS(ATAN(AO12/AM12)))</f>
        <v>0.71640451206609068</v>
      </c>
      <c r="AR12" s="191"/>
    </row>
    <row r="13" spans="1:44" x14ac:dyDescent="0.2">
      <c r="A13" s="198"/>
      <c r="B13" s="199"/>
      <c r="C13" s="199"/>
      <c r="D13" s="200"/>
      <c r="E13" s="98">
        <v>6</v>
      </c>
      <c r="F13" s="99"/>
      <c r="G13" s="100" t="s">
        <v>16</v>
      </c>
      <c r="H13" s="100"/>
      <c r="I13" s="193">
        <f>I12</f>
        <v>0.16699999570846558</v>
      </c>
      <c r="J13" s="193"/>
      <c r="K13" s="193">
        <f>K12</f>
        <v>10.470000267028809</v>
      </c>
      <c r="L13" s="218"/>
      <c r="M13" s="219">
        <f>IF(OR(M42=0,O13=0),0,ABS(1000*O13/(SQRT(3)*M42*COS(ATAN(Q13/O13)))))</f>
        <v>631.14543553806595</v>
      </c>
      <c r="N13" s="220"/>
      <c r="O13" s="221">
        <v>5.7600002288818359</v>
      </c>
      <c r="P13" s="221"/>
      <c r="Q13" s="221">
        <v>3.3599998950958252</v>
      </c>
      <c r="R13" s="221"/>
      <c r="S13" s="222">
        <f>IF(O13=0,0,COS(ATAN(Q13/O13)))</f>
        <v>0.86377891645960037</v>
      </c>
      <c r="T13" s="223"/>
      <c r="U13" s="224">
        <f>IF(OR(U42=0,W13=0),0,ABS(1000*W13/(SQRT(3)*U42*COS(ATAN(Y13/W13)))))</f>
        <v>517.99129766361341</v>
      </c>
      <c r="V13" s="220"/>
      <c r="W13" s="221">
        <v>4.320000171661377</v>
      </c>
      <c r="X13" s="221"/>
      <c r="Y13" s="221">
        <v>3.3599998950958252</v>
      </c>
      <c r="Z13" s="221"/>
      <c r="AA13" s="222">
        <f>IF(W13=0,0,COS(ATAN(Y13/W13)))</f>
        <v>0.78935223848808256</v>
      </c>
      <c r="AB13" s="223"/>
      <c r="AC13" s="224">
        <f>IF(OR(AC42=0,AE13=0),0,ABS(1000*AE13/(SQRT(3)*AC42*COS(ATAN(AG13/AE13)))))</f>
        <v>617.92626300866164</v>
      </c>
      <c r="AD13" s="220"/>
      <c r="AE13" s="221">
        <v>5.2800002098083496</v>
      </c>
      <c r="AF13" s="221"/>
      <c r="AG13" s="221">
        <v>3.8399999141693115</v>
      </c>
      <c r="AH13" s="221"/>
      <c r="AI13" s="222">
        <f>IF(AE13=0,0,COS(ATAN(AG13/AE13)))</f>
        <v>0.80873610167415255</v>
      </c>
      <c r="AJ13" s="223"/>
      <c r="AK13" s="224">
        <f>IF(OR(AK42=0,AM13=0),0,ABS(1000*AM13/(SQRT(3)*AK42*COS(ATAN(AO13/AM13)))))</f>
        <v>645.69360297023184</v>
      </c>
      <c r="AL13" s="220"/>
      <c r="AM13" s="221">
        <v>5.2800002098083496</v>
      </c>
      <c r="AN13" s="221"/>
      <c r="AO13" s="221">
        <v>4.320000171661377</v>
      </c>
      <c r="AP13" s="221"/>
      <c r="AQ13" s="222">
        <f>IF(AM13=0,0,COS(ATAN(AO13/AM13)))</f>
        <v>0.77395729920332101</v>
      </c>
      <c r="AR13" s="223"/>
    </row>
    <row r="14" spans="1:44" x14ac:dyDescent="0.2">
      <c r="A14" s="198"/>
      <c r="B14" s="199"/>
      <c r="C14" s="199"/>
      <c r="D14" s="200"/>
      <c r="E14" s="98">
        <v>6</v>
      </c>
      <c r="F14" s="99"/>
      <c r="G14" s="100" t="s">
        <v>83</v>
      </c>
      <c r="H14" s="100"/>
      <c r="I14" s="193">
        <f>I12</f>
        <v>0.16699999570846558</v>
      </c>
      <c r="J14" s="193"/>
      <c r="K14" s="193">
        <f>K12</f>
        <v>10.470000267028809</v>
      </c>
      <c r="L14" s="218"/>
      <c r="M14" s="219">
        <f>IF(OR(M44=0,O14=0),0,ABS(1000*O14/(SQRT(3)*M44*COS(ATAN(Q14/O14)))))</f>
        <v>163.80323212804956</v>
      </c>
      <c r="N14" s="220"/>
      <c r="O14" s="221">
        <v>0.95999997854232788</v>
      </c>
      <c r="P14" s="221"/>
      <c r="Q14" s="221">
        <v>1.440000057220459</v>
      </c>
      <c r="R14" s="221"/>
      <c r="S14" s="222">
        <f>IF(O14=0,0,COS(ATAN(Q14/O14)))</f>
        <v>0.55470017238193026</v>
      </c>
      <c r="T14" s="223"/>
      <c r="U14" s="224">
        <f>IF(OR(U44=0,W14=0),0,ABS(1000*W14/(SQRT(3)*U44*COS(ATAN(Y14/W14)))))</f>
        <v>203.17289548536309</v>
      </c>
      <c r="V14" s="220"/>
      <c r="W14" s="221">
        <v>0.95999997854232788</v>
      </c>
      <c r="X14" s="221"/>
      <c r="Y14" s="221">
        <v>1.9199999570846558</v>
      </c>
      <c r="Z14" s="221"/>
      <c r="AA14" s="222">
        <f>IF(W14=0,0,COS(ATAN(Y14/W14)))</f>
        <v>0.44721359549995804</v>
      </c>
      <c r="AB14" s="223"/>
      <c r="AC14" s="224">
        <f>IF(OR(AC44=0,AE14=0),0,ABS(1000*AE14/(SQRT(3)*AC44*COS(ATAN(AG14/AE14)))))</f>
        <v>227.15420782265835</v>
      </c>
      <c r="AD14" s="220"/>
      <c r="AE14" s="221">
        <v>1.9199999570846558</v>
      </c>
      <c r="AF14" s="221"/>
      <c r="AG14" s="221">
        <v>1.440000057220459</v>
      </c>
      <c r="AH14" s="221"/>
      <c r="AI14" s="222">
        <f>IF(AE14=0,0,COS(ATAN(AG14/AE14)))</f>
        <v>0.79999998211860623</v>
      </c>
      <c r="AJ14" s="223"/>
      <c r="AK14" s="224">
        <f>IF(OR(AK44=0,AM14=0),0,ABS(1000*AM14/(SQRT(3)*AK44*COS(ATAN(AO14/AM14)))))</f>
        <v>227.15420782265832</v>
      </c>
      <c r="AL14" s="220"/>
      <c r="AM14" s="221">
        <v>1.440000057220459</v>
      </c>
      <c r="AN14" s="221"/>
      <c r="AO14" s="221">
        <v>1.9199999570846558</v>
      </c>
      <c r="AP14" s="221"/>
      <c r="AQ14" s="222">
        <f>IF(AM14=0,0,COS(ATAN(AO14/AM14)))</f>
        <v>0.60000002384185769</v>
      </c>
      <c r="AR14" s="223"/>
    </row>
    <row r="15" spans="1:44" ht="15.75" customHeight="1" thickBot="1" x14ac:dyDescent="0.25">
      <c r="A15" s="201"/>
      <c r="B15" s="202"/>
      <c r="C15" s="202"/>
      <c r="D15" s="202"/>
      <c r="E15" s="225" t="s">
        <v>17</v>
      </c>
      <c r="F15" s="178"/>
      <c r="G15" s="178"/>
      <c r="H15" s="178"/>
      <c r="I15" s="178"/>
      <c r="J15" s="178"/>
      <c r="K15" s="178"/>
      <c r="L15" s="226"/>
      <c r="M15" s="178">
        <v>1</v>
      </c>
      <c r="N15" s="178"/>
      <c r="O15" s="178"/>
      <c r="P15" s="162" t="s">
        <v>18</v>
      </c>
      <c r="Q15" s="162"/>
      <c r="R15" s="175"/>
      <c r="S15" s="175"/>
      <c r="T15" s="179"/>
      <c r="U15" s="225">
        <v>1</v>
      </c>
      <c r="V15" s="178"/>
      <c r="W15" s="178"/>
      <c r="X15" s="162" t="s">
        <v>18</v>
      </c>
      <c r="Y15" s="162"/>
      <c r="Z15" s="175"/>
      <c r="AA15" s="175"/>
      <c r="AB15" s="179"/>
      <c r="AC15" s="225">
        <v>1</v>
      </c>
      <c r="AD15" s="178"/>
      <c r="AE15" s="178"/>
      <c r="AF15" s="162" t="s">
        <v>18</v>
      </c>
      <c r="AG15" s="162"/>
      <c r="AH15" s="175"/>
      <c r="AI15" s="175"/>
      <c r="AJ15" s="179"/>
      <c r="AK15" s="225">
        <v>1</v>
      </c>
      <c r="AL15" s="178"/>
      <c r="AM15" s="178"/>
      <c r="AN15" s="162" t="s">
        <v>18</v>
      </c>
      <c r="AO15" s="162"/>
      <c r="AP15" s="175"/>
      <c r="AQ15" s="175"/>
      <c r="AR15" s="179"/>
    </row>
    <row r="16" spans="1:44" x14ac:dyDescent="0.2">
      <c r="A16" s="14" t="s">
        <v>254</v>
      </c>
      <c r="B16" s="10">
        <v>40</v>
      </c>
      <c r="C16" s="11">
        <v>3.2000001519918442E-2</v>
      </c>
      <c r="D16" s="12">
        <v>0.14399999380111694</v>
      </c>
      <c r="E16" s="105">
        <v>110</v>
      </c>
      <c r="F16" s="106"/>
      <c r="G16" s="107" t="s">
        <v>252</v>
      </c>
      <c r="H16" s="107"/>
      <c r="I16" s="204">
        <v>0.17599999904632568</v>
      </c>
      <c r="J16" s="204"/>
      <c r="K16" s="204">
        <v>10.520000457763672</v>
      </c>
      <c r="L16" s="215"/>
      <c r="M16" s="254">
        <f>IF(OR(M39=0,O16=0),0,ABS(1000*O16/(SQRT(3)*M39*COS(ATAN(Q16/O16)))))</f>
        <v>59.170711347811846</v>
      </c>
      <c r="N16" s="255"/>
      <c r="O16" s="189">
        <f>M30</f>
        <v>9.1676370150261448</v>
      </c>
      <c r="P16" s="189"/>
      <c r="Q16" s="189">
        <f>R30</f>
        <v>8.1978722042652432</v>
      </c>
      <c r="R16" s="189"/>
      <c r="S16" s="190">
        <f>IF(O16=0,0,COS(ATAN(Q16/O16)))</f>
        <v>0.74543322446382609</v>
      </c>
      <c r="T16" s="191"/>
      <c r="U16" s="256">
        <f>IF(OR(U39=0,W16=0),0,ABS(1000*W16/(SQRT(3)*U39*COS(ATAN(Y16/W16)))))</f>
        <v>55.077476874669216</v>
      </c>
      <c r="V16" s="255"/>
      <c r="W16" s="189">
        <f>U30</f>
        <v>7.2450269841187644</v>
      </c>
      <c r="X16" s="189"/>
      <c r="Y16" s="189">
        <f>Z30</f>
        <v>8.6154590582112736</v>
      </c>
      <c r="Z16" s="189"/>
      <c r="AA16" s="190">
        <f>IF(W16=0,0,COS(ATAN(Y16/W16)))</f>
        <v>0.64361081893775496</v>
      </c>
      <c r="AB16" s="191"/>
      <c r="AC16" s="256">
        <f>IF(OR(AC39=0,AE16=0),0,ABS(1000*AE16/(SQRT(3)*AC39*COS(ATAN(AG16/AE16)))))</f>
        <v>66.345081351850226</v>
      </c>
      <c r="AD16" s="255"/>
      <c r="AE16" s="189">
        <f>AC30</f>
        <v>11.091109279030798</v>
      </c>
      <c r="AF16" s="189"/>
      <c r="AG16" s="189">
        <f>AH30</f>
        <v>7.8008875561851347</v>
      </c>
      <c r="AH16" s="189"/>
      <c r="AI16" s="190">
        <f>IF(AE16=0,0,COS(ATAN(AG16/AE16)))</f>
        <v>0.81794408989357203</v>
      </c>
      <c r="AJ16" s="191"/>
      <c r="AK16" s="256">
        <f>IF(OR(AK39=0,AM16=0),0,ABS(1000*AM16/(SQRT(3)*AK39*COS(ATAN(AO16/AM16)))))</f>
        <v>58.079957418258076</v>
      </c>
      <c r="AL16" s="255"/>
      <c r="AM16" s="189">
        <f>AK30</f>
        <v>9.1668514703723734</v>
      </c>
      <c r="AN16" s="189"/>
      <c r="AO16" s="189">
        <f>AP30</f>
        <v>7.6990876159420543</v>
      </c>
      <c r="AP16" s="189"/>
      <c r="AQ16" s="190">
        <f>IF(AM16=0,0,COS(ATAN(AO16/AM16)))</f>
        <v>0.76574878525475565</v>
      </c>
      <c r="AR16" s="191"/>
    </row>
    <row r="17" spans="1:44" x14ac:dyDescent="0.2">
      <c r="A17" s="198"/>
      <c r="B17" s="199"/>
      <c r="C17" s="199"/>
      <c r="D17" s="200"/>
      <c r="E17" s="98">
        <v>6</v>
      </c>
      <c r="F17" s="99"/>
      <c r="G17" s="100" t="s">
        <v>20</v>
      </c>
      <c r="H17" s="100"/>
      <c r="I17" s="193">
        <f>I16</f>
        <v>0.17599999904632568</v>
      </c>
      <c r="J17" s="193"/>
      <c r="K17" s="193">
        <f>K16</f>
        <v>10.520000457763672</v>
      </c>
      <c r="L17" s="218"/>
      <c r="M17" s="219">
        <f>IF(OR(M43=0,O17=0),0,ABS(1000*O17/(SQRT(3)*M43*COS(ATAN(Q17/O17)))))</f>
        <v>227.15420782265835</v>
      </c>
      <c r="N17" s="220"/>
      <c r="O17" s="221">
        <v>1.9199999570846558</v>
      </c>
      <c r="P17" s="221"/>
      <c r="Q17" s="221">
        <v>1.440000057220459</v>
      </c>
      <c r="R17" s="221"/>
      <c r="S17" s="222">
        <f>IF(O17=0,0,COS(ATAN(Q17/O17)))</f>
        <v>0.79999998211860623</v>
      </c>
      <c r="T17" s="223"/>
      <c r="U17" s="224">
        <f>IF(OR(U43=0,W17=0),0,ABS(1000*W17/(SQRT(3)*U43*COS(ATAN(Y17/W17)))))</f>
        <v>256.99564341803551</v>
      </c>
      <c r="V17" s="220"/>
      <c r="W17" s="221">
        <v>1.9199999570846558</v>
      </c>
      <c r="X17" s="221"/>
      <c r="Y17" s="221">
        <v>1.9199999570846558</v>
      </c>
      <c r="Z17" s="221"/>
      <c r="AA17" s="222">
        <f>IF(W17=0,0,COS(ATAN(Y17/W17)))</f>
        <v>0.70710678118654757</v>
      </c>
      <c r="AB17" s="223"/>
      <c r="AC17" s="224">
        <f>IF(OR(AC43=0,AE17=0),0,ABS(1000*AE17/(SQRT(3)*AC43*COS(ATAN(AG17/AE17)))))</f>
        <v>128.49782170901776</v>
      </c>
      <c r="AD17" s="220"/>
      <c r="AE17" s="221">
        <v>0.95999997854232788</v>
      </c>
      <c r="AF17" s="221"/>
      <c r="AG17" s="221">
        <v>0.95999997854232788</v>
      </c>
      <c r="AH17" s="221"/>
      <c r="AI17" s="222">
        <f>IF(AE17=0,0,COS(ATAN(AG17/AE17)))</f>
        <v>0.70710678118654757</v>
      </c>
      <c r="AJ17" s="223"/>
      <c r="AK17" s="224">
        <f>IF(OR(AK43=0,AM17=0),0,ABS(1000*AM17/(SQRT(3)*AK43*COS(ATAN(AO17/AM17)))))</f>
        <v>163.80323212804953</v>
      </c>
      <c r="AL17" s="220"/>
      <c r="AM17" s="221">
        <v>1.440000057220459</v>
      </c>
      <c r="AN17" s="221"/>
      <c r="AO17" s="221">
        <v>0.95999997854232788</v>
      </c>
      <c r="AP17" s="221"/>
      <c r="AQ17" s="222">
        <f>IF(AM17=0,0,COS(ATAN(AO17/AM17)))</f>
        <v>0.83205031023337583</v>
      </c>
      <c r="AR17" s="223"/>
    </row>
    <row r="18" spans="1:44" x14ac:dyDescent="0.2">
      <c r="A18" s="198"/>
      <c r="B18" s="199"/>
      <c r="C18" s="199"/>
      <c r="D18" s="200"/>
      <c r="E18" s="98">
        <v>6</v>
      </c>
      <c r="F18" s="99"/>
      <c r="G18" s="100" t="s">
        <v>84</v>
      </c>
      <c r="H18" s="100"/>
      <c r="I18" s="193">
        <f>I16</f>
        <v>0.17599999904632568</v>
      </c>
      <c r="J18" s="193"/>
      <c r="K18" s="193">
        <f>K16</f>
        <v>10.520000457763672</v>
      </c>
      <c r="L18" s="218"/>
      <c r="M18" s="219">
        <f>IF(OR(M45=0,O18=0),0,ABS(1000*O18/(SQRT(3)*M45*COS(ATAN(Q18/O18)))))</f>
        <v>901.77642890032064</v>
      </c>
      <c r="N18" s="220"/>
      <c r="O18" s="221">
        <v>7.1999998092651367</v>
      </c>
      <c r="P18" s="221"/>
      <c r="Q18" s="221">
        <v>6.2399997711181641</v>
      </c>
      <c r="R18" s="221"/>
      <c r="S18" s="222">
        <f>IF(O18=0,0,COS(ATAN(Q18/O18)))</f>
        <v>0.75568908609243202</v>
      </c>
      <c r="T18" s="223"/>
      <c r="U18" s="224">
        <f>IF(OR(U45=0,W18=0),0,ABS(1000*W18/(SQRT(3)*U45*COS(ATAN(Y18/W18)))))</f>
        <v>773.65935022130134</v>
      </c>
      <c r="V18" s="220"/>
      <c r="W18" s="221">
        <v>5.2800002098083496</v>
      </c>
      <c r="X18" s="221"/>
      <c r="Y18" s="221">
        <v>6.2399997711181641</v>
      </c>
      <c r="Z18" s="221"/>
      <c r="AA18" s="222">
        <f>IF(W18=0,0,COS(ATAN(Y18/W18)))</f>
        <v>0.64594227023140638</v>
      </c>
      <c r="AB18" s="223"/>
      <c r="AC18" s="224">
        <f>IF(OR(AC45=0,AE18=0),0,ABS(1000*AE18/(SQRT(3)*AC45*COS(ATAN(AG18/AE18)))))</f>
        <v>1122.0589973092428</v>
      </c>
      <c r="AD18" s="220"/>
      <c r="AE18" s="221">
        <v>10.079999923706055</v>
      </c>
      <c r="AF18" s="221"/>
      <c r="AG18" s="221">
        <v>6.2399997711181641</v>
      </c>
      <c r="AH18" s="221"/>
      <c r="AI18" s="222">
        <f>IF(AE18=0,0,COS(ATAN(AG18/AE18)))</f>
        <v>0.85026515354538745</v>
      </c>
      <c r="AJ18" s="223"/>
      <c r="AK18" s="224">
        <f>IF(OR(AK45=0,AM18=0),0,ABS(1000*AM18/(SQRT(3)*AK45*COS(ATAN(AO18/AM18)))))</f>
        <v>936.58076588594179</v>
      </c>
      <c r="AL18" s="220"/>
      <c r="AM18" s="221">
        <v>7.679999828338623</v>
      </c>
      <c r="AN18" s="221"/>
      <c r="AO18" s="221">
        <v>6.2399997711181641</v>
      </c>
      <c r="AP18" s="221"/>
      <c r="AQ18" s="222">
        <f>IF(AM18=0,0,COS(ATAN(AO18/AM18)))</f>
        <v>0.77611400453817725</v>
      </c>
      <c r="AR18" s="223"/>
    </row>
    <row r="19" spans="1:44" ht="15.75" customHeight="1" thickBot="1" x14ac:dyDescent="0.25">
      <c r="A19" s="201"/>
      <c r="B19" s="202"/>
      <c r="C19" s="202"/>
      <c r="D19" s="202"/>
      <c r="E19" s="225" t="s">
        <v>17</v>
      </c>
      <c r="F19" s="178"/>
      <c r="G19" s="178"/>
      <c r="H19" s="178"/>
      <c r="I19" s="178"/>
      <c r="J19" s="178"/>
      <c r="K19" s="178"/>
      <c r="L19" s="226"/>
      <c r="M19" s="178">
        <v>1</v>
      </c>
      <c r="N19" s="178"/>
      <c r="O19" s="178"/>
      <c r="P19" s="162" t="s">
        <v>18</v>
      </c>
      <c r="Q19" s="162"/>
      <c r="R19" s="175"/>
      <c r="S19" s="175"/>
      <c r="T19" s="179"/>
      <c r="U19" s="225">
        <v>1</v>
      </c>
      <c r="V19" s="178"/>
      <c r="W19" s="178"/>
      <c r="X19" s="162" t="s">
        <v>18</v>
      </c>
      <c r="Y19" s="162"/>
      <c r="Z19" s="175"/>
      <c r="AA19" s="175"/>
      <c r="AB19" s="179"/>
      <c r="AC19" s="225">
        <v>1</v>
      </c>
      <c r="AD19" s="178"/>
      <c r="AE19" s="178"/>
      <c r="AF19" s="162" t="s">
        <v>18</v>
      </c>
      <c r="AG19" s="162"/>
      <c r="AH19" s="175"/>
      <c r="AI19" s="175"/>
      <c r="AJ19" s="179"/>
      <c r="AK19" s="225">
        <v>1</v>
      </c>
      <c r="AL19" s="178"/>
      <c r="AM19" s="178"/>
      <c r="AN19" s="162" t="s">
        <v>18</v>
      </c>
      <c r="AO19" s="162"/>
      <c r="AP19" s="175"/>
      <c r="AQ19" s="175"/>
      <c r="AR19" s="179"/>
    </row>
    <row r="20" spans="1:44" x14ac:dyDescent="0.2">
      <c r="A20" s="227" t="s">
        <v>21</v>
      </c>
      <c r="B20" s="77"/>
      <c r="C20" s="77"/>
      <c r="D20" s="77"/>
      <c r="E20" s="228" t="s">
        <v>85</v>
      </c>
      <c r="F20" s="107"/>
      <c r="G20" s="107"/>
      <c r="H20" s="107"/>
      <c r="I20" s="107"/>
      <c r="J20" s="107"/>
      <c r="K20" s="107"/>
      <c r="L20" s="108"/>
      <c r="M20" s="182">
        <f>SUM(M6,M9,M12,M16)</f>
        <v>170.50251869347113</v>
      </c>
      <c r="N20" s="167"/>
      <c r="O20" s="172">
        <f>SUM(O6,O9,O12,O16)</f>
        <v>29.326297613350302</v>
      </c>
      <c r="P20" s="167"/>
      <c r="Q20" s="172">
        <f>SUM(Q6,Q9,Q12,Q16)</f>
        <v>18.181780343351868</v>
      </c>
      <c r="R20" s="167"/>
      <c r="S20" s="167"/>
      <c r="T20" s="168"/>
      <c r="U20" s="229">
        <f>SUM(U6,U9,U12,U16)</f>
        <v>161.21494210935373</v>
      </c>
      <c r="V20" s="167"/>
      <c r="W20" s="172">
        <f>SUM(W6,W9,W12,W16)</f>
        <v>25.962309179786004</v>
      </c>
      <c r="X20" s="167"/>
      <c r="Y20" s="172">
        <f>SUM(Y6,Y9,Y12,Y16)</f>
        <v>17.644170717624689</v>
      </c>
      <c r="Z20" s="167"/>
      <c r="AA20" s="167"/>
      <c r="AB20" s="168"/>
      <c r="AC20" s="229">
        <f>SUM(AC6,AC9,AC12,AC16)</f>
        <v>164.45943497539002</v>
      </c>
      <c r="AD20" s="167"/>
      <c r="AE20" s="172">
        <f>SUM(AE6,AE9,AE12,AE16)</f>
        <v>28.528465055519227</v>
      </c>
      <c r="AF20" s="167"/>
      <c r="AG20" s="172">
        <f>SUM(AG6,AG9,AG12,AG16)</f>
        <v>16.829485789458275</v>
      </c>
      <c r="AH20" s="167"/>
      <c r="AI20" s="167"/>
      <c r="AJ20" s="168"/>
      <c r="AK20" s="229">
        <f>SUM(AK6,AK9,AK12,AK16)</f>
        <v>192.76322174895961</v>
      </c>
      <c r="AL20" s="167"/>
      <c r="AM20" s="172">
        <f>SUM(AM6,AM9,AM12,AM16)</f>
        <v>33.530863825742095</v>
      </c>
      <c r="AN20" s="167"/>
      <c r="AO20" s="172">
        <f>SUM(AO6,AO9,AO12,AO16)</f>
        <v>18.561402255778713</v>
      </c>
      <c r="AP20" s="167"/>
      <c r="AQ20" s="167"/>
      <c r="AR20" s="168"/>
    </row>
    <row r="21" spans="1:44" x14ac:dyDescent="0.2">
      <c r="A21" s="257"/>
      <c r="B21" s="120"/>
      <c r="C21" s="120"/>
      <c r="D21" s="120"/>
      <c r="E21" s="258" t="s">
        <v>22</v>
      </c>
      <c r="F21" s="100"/>
      <c r="G21" s="100"/>
      <c r="H21" s="100"/>
      <c r="I21" s="100"/>
      <c r="J21" s="100"/>
      <c r="K21" s="100"/>
      <c r="L21" s="101"/>
      <c r="M21" s="259">
        <f>SUM(M7,M10)</f>
        <v>236.47506956862406</v>
      </c>
      <c r="N21" s="260"/>
      <c r="O21" s="261">
        <f>SUM(O7,O10)</f>
        <v>13.299999713897705</v>
      </c>
      <c r="P21" s="260"/>
      <c r="Q21" s="261">
        <f>SUM(Q7,Q10)</f>
        <v>4.199999988079071</v>
      </c>
      <c r="R21" s="260"/>
      <c r="S21" s="260"/>
      <c r="T21" s="262"/>
      <c r="U21" s="263">
        <f>SUM(U7,U10)</f>
        <v>226.88838170930688</v>
      </c>
      <c r="V21" s="260"/>
      <c r="W21" s="261">
        <f>SUM(W7,W10)</f>
        <v>13.299999713897705</v>
      </c>
      <c r="X21" s="260"/>
      <c r="Y21" s="261">
        <f>SUM(Y7,Y10)</f>
        <v>2.7999999523162842</v>
      </c>
      <c r="Z21" s="260"/>
      <c r="AA21" s="260"/>
      <c r="AB21" s="262"/>
      <c r="AC21" s="263">
        <f>SUM(AC7,AC10)</f>
        <v>175.99911336374086</v>
      </c>
      <c r="AD21" s="260"/>
      <c r="AE21" s="261">
        <f>SUM(AE7,AE10)</f>
        <v>10.099999904632568</v>
      </c>
      <c r="AF21" s="260"/>
      <c r="AG21" s="261">
        <f>SUM(AG7,AG10)</f>
        <v>2.7999999523162842</v>
      </c>
      <c r="AH21" s="260"/>
      <c r="AI21" s="260"/>
      <c r="AJ21" s="262"/>
      <c r="AK21" s="263">
        <f>SUM(AK7,AK10)</f>
        <v>294.95543351612002</v>
      </c>
      <c r="AL21" s="260"/>
      <c r="AM21" s="261">
        <f>SUM(AM7,AM10)</f>
        <v>17.5</v>
      </c>
      <c r="AN21" s="260"/>
      <c r="AO21" s="261">
        <f>SUM(AO7,AO10)</f>
        <v>3.4999998807907104</v>
      </c>
      <c r="AP21" s="260"/>
      <c r="AQ21" s="260"/>
      <c r="AR21" s="262"/>
    </row>
    <row r="22" spans="1:44" ht="13.5" thickBot="1" x14ac:dyDescent="0.25">
      <c r="A22" s="74"/>
      <c r="B22" s="79"/>
      <c r="C22" s="79"/>
      <c r="D22" s="79"/>
      <c r="E22" s="230" t="s">
        <v>23</v>
      </c>
      <c r="F22" s="93"/>
      <c r="G22" s="93"/>
      <c r="H22" s="93"/>
      <c r="I22" s="93"/>
      <c r="J22" s="93"/>
      <c r="K22" s="93"/>
      <c r="L22" s="94"/>
      <c r="M22" s="171">
        <f>SUM(M13,M14,M17,M18)</f>
        <v>1923.8793043890946</v>
      </c>
      <c r="N22" s="164"/>
      <c r="O22" s="55">
        <f>SUM(O13,O14,O17,O18)</f>
        <v>15.839999973773956</v>
      </c>
      <c r="P22" s="164"/>
      <c r="Q22" s="55">
        <f>SUM(Q13,Q14,Q17,Q18)</f>
        <v>12.479999780654907</v>
      </c>
      <c r="R22" s="164"/>
      <c r="S22" s="164"/>
      <c r="T22" s="165"/>
      <c r="U22" s="231">
        <f>SUM(U13,U14,U17,U18)</f>
        <v>1751.8191867883133</v>
      </c>
      <c r="V22" s="164"/>
      <c r="W22" s="55">
        <f>SUM(W13,W14,W17,W18)</f>
        <v>12.48000031709671</v>
      </c>
      <c r="X22" s="164"/>
      <c r="Y22" s="55">
        <f>SUM(Y13,Y14,Y17,Y18)</f>
        <v>13.439999580383301</v>
      </c>
      <c r="Z22" s="164"/>
      <c r="AA22" s="164"/>
      <c r="AB22" s="165"/>
      <c r="AC22" s="231">
        <f>SUM(AC13,AC14,AC17,AC18)</f>
        <v>2095.6372898495806</v>
      </c>
      <c r="AD22" s="164"/>
      <c r="AE22" s="55">
        <f>SUM(AE13,AE14,AE17,AE18)</f>
        <v>18.240000069141388</v>
      </c>
      <c r="AF22" s="164"/>
      <c r="AG22" s="55">
        <f>SUM(AG13,AG14,AG17,AG18)</f>
        <v>12.479999721050262</v>
      </c>
      <c r="AH22" s="164"/>
      <c r="AI22" s="164"/>
      <c r="AJ22" s="165"/>
      <c r="AK22" s="231">
        <f>SUM(AK13,AK14,AK17,AK18)</f>
        <v>1973.2318088068814</v>
      </c>
      <c r="AL22" s="164"/>
      <c r="AM22" s="55">
        <f>SUM(AM13,AM14,AM17,AM18)</f>
        <v>15.840000152587891</v>
      </c>
      <c r="AN22" s="164"/>
      <c r="AO22" s="55">
        <f>SUM(AO13,AO14,AO17,AO18)</f>
        <v>13.439999878406525</v>
      </c>
      <c r="AP22" s="164"/>
      <c r="AQ22" s="164"/>
      <c r="AR22" s="165"/>
    </row>
    <row r="23" spans="1:44" x14ac:dyDescent="0.2">
      <c r="A23" s="227" t="s">
        <v>24</v>
      </c>
      <c r="B23" s="77"/>
      <c r="C23" s="77"/>
      <c r="D23" s="77"/>
      <c r="E23" s="77" t="s">
        <v>25</v>
      </c>
      <c r="F23" s="77"/>
      <c r="G23" s="77"/>
      <c r="H23" s="77"/>
      <c r="I23" s="232" t="s">
        <v>15</v>
      </c>
      <c r="J23" s="150"/>
      <c r="K23" s="150"/>
      <c r="L23" s="233"/>
      <c r="M23" s="159">
        <f>I6*(POWER(O7,2)+POWER(Q7,2))/POWER(B6,2)</f>
        <v>3.7955554290465356E-3</v>
      </c>
      <c r="N23" s="159"/>
      <c r="O23" s="159"/>
      <c r="P23" s="155" t="s">
        <v>26</v>
      </c>
      <c r="Q23" s="155"/>
      <c r="R23" s="156">
        <f>K6*(POWER(O7,2)+POWER(Q7,2))/(100*B6)</f>
        <v>9.9823110522058112E-2</v>
      </c>
      <c r="S23" s="156"/>
      <c r="T23" s="157"/>
      <c r="U23" s="158">
        <f>I6*(POWER(W7,2)+POWER(Y7,2))/POWER(B6,2)</f>
        <v>1.52444452830303E-3</v>
      </c>
      <c r="V23" s="159"/>
      <c r="W23" s="159"/>
      <c r="X23" s="155" t="s">
        <v>26</v>
      </c>
      <c r="Y23" s="155"/>
      <c r="Z23" s="156">
        <f>K6*(POWER(W7,2)+POWER(Y7,2))/(100*B6)</f>
        <v>4.0092892194112224E-2</v>
      </c>
      <c r="AA23" s="156"/>
      <c r="AB23" s="157"/>
      <c r="AC23" s="158">
        <f>I6*(POWER(AE7,2)+POWER(AG7,2))/POWER(B6,2)</f>
        <v>3.263492019100193E-3</v>
      </c>
      <c r="AD23" s="159"/>
      <c r="AE23" s="159"/>
      <c r="AF23" s="155" t="s">
        <v>26</v>
      </c>
      <c r="AG23" s="155"/>
      <c r="AH23" s="156">
        <f>K6*(POWER(AE7,2)+POWER(AG7,2))/(100*B6)</f>
        <v>8.5829842456635885E-2</v>
      </c>
      <c r="AI23" s="156"/>
      <c r="AJ23" s="157"/>
      <c r="AK23" s="158">
        <f>I6*(POWER(AM7,2)+POWER(AO7,2))/POWER(B6,2)</f>
        <v>6.222222555419551E-3</v>
      </c>
      <c r="AL23" s="159"/>
      <c r="AM23" s="159"/>
      <c r="AN23" s="155" t="s">
        <v>26</v>
      </c>
      <c r="AO23" s="155"/>
      <c r="AP23" s="156">
        <f>K6*(POWER(AM7,2)+POWER(AO7,2))/(100*B6)</f>
        <v>0.16364445769627922</v>
      </c>
      <c r="AQ23" s="156"/>
      <c r="AR23" s="157"/>
    </row>
    <row r="24" spans="1:44" x14ac:dyDescent="0.2">
      <c r="A24" s="257"/>
      <c r="B24" s="120"/>
      <c r="C24" s="120"/>
      <c r="D24" s="120"/>
      <c r="E24" s="120"/>
      <c r="F24" s="120"/>
      <c r="G24" s="120"/>
      <c r="H24" s="120"/>
      <c r="I24" s="236" t="s">
        <v>19</v>
      </c>
      <c r="J24" s="140"/>
      <c r="K24" s="140"/>
      <c r="L24" s="237"/>
      <c r="M24" s="264">
        <f>I9*(POWER(O10,2)+POWER(Q10,2))/POWER(B9,2)</f>
        <v>2.7469135129683029E-3</v>
      </c>
      <c r="N24" s="264"/>
      <c r="O24" s="264"/>
      <c r="P24" s="265" t="s">
        <v>26</v>
      </c>
      <c r="Q24" s="265"/>
      <c r="R24" s="266">
        <f>K9*(POWER(O10,2)+POWER(Q10,2))/(100*B9)</f>
        <v>7.1575777080959732E-2</v>
      </c>
      <c r="S24" s="266"/>
      <c r="T24" s="267"/>
      <c r="U24" s="268">
        <f>I9*(POWER(W10,2)+POWER(Y10,2))/POWER(B9,2)</f>
        <v>4.9382711844469596E-3</v>
      </c>
      <c r="V24" s="264"/>
      <c r="W24" s="264"/>
      <c r="X24" s="265" t="s">
        <v>26</v>
      </c>
      <c r="Y24" s="265"/>
      <c r="Z24" s="266">
        <f>K9*(POWER(W10,2)+POWER(Y10,2))/(100*B9)</f>
        <v>0.12867554649776891</v>
      </c>
      <c r="AA24" s="266"/>
      <c r="AB24" s="267"/>
      <c r="AC24" s="268">
        <f>I9*(POWER(AE10,2)+POWER(AG10,2))/POWER(B9,2)</f>
        <v>7.716049382716049E-4</v>
      </c>
      <c r="AD24" s="264"/>
      <c r="AE24" s="264"/>
      <c r="AF24" s="265" t="s">
        <v>26</v>
      </c>
      <c r="AG24" s="265"/>
      <c r="AH24" s="266">
        <f>K9*(POWER(AE10,2)+POWER(AG10,2))/(100*B9)</f>
        <v>2.0105555852254233E-2</v>
      </c>
      <c r="AI24" s="266"/>
      <c r="AJ24" s="267"/>
      <c r="AK24" s="268">
        <f>I9*(POWER(AM10,2)+POWER(AO10,2))/POWER(B9,2)</f>
        <v>4.0123454687666883E-3</v>
      </c>
      <c r="AL24" s="264"/>
      <c r="AM24" s="264"/>
      <c r="AN24" s="265" t="s">
        <v>26</v>
      </c>
      <c r="AO24" s="265"/>
      <c r="AP24" s="266">
        <f>K9*(POWER(AM10,2)+POWER(AO10,2))/(100*B9)</f>
        <v>0.10454888495339287</v>
      </c>
      <c r="AQ24" s="266"/>
      <c r="AR24" s="267"/>
    </row>
    <row r="25" spans="1:44" x14ac:dyDescent="0.2">
      <c r="A25" s="257"/>
      <c r="B25" s="120"/>
      <c r="C25" s="120"/>
      <c r="D25" s="120"/>
      <c r="E25" s="120"/>
      <c r="F25" s="120"/>
      <c r="G25" s="120"/>
      <c r="H25" s="120"/>
      <c r="I25" s="236" t="s">
        <v>253</v>
      </c>
      <c r="J25" s="140"/>
      <c r="K25" s="140"/>
      <c r="L25" s="237"/>
      <c r="M25" s="264">
        <f>I12*(POWER(O13+O14,2)+POWER(Q13+Q14,2))/POWER(B12,2)</f>
        <v>7.1182080602731693E-3</v>
      </c>
      <c r="N25" s="264"/>
      <c r="O25" s="264"/>
      <c r="P25" s="265" t="s">
        <v>26</v>
      </c>
      <c r="Q25" s="265"/>
      <c r="R25" s="266">
        <f>K12*(POWER(O13+O14,2)+POWER(Q13+Q14,2))/(100*B12)</f>
        <v>0.17850932265155439</v>
      </c>
      <c r="S25" s="266"/>
      <c r="T25" s="267"/>
      <c r="U25" s="268">
        <f>I12*(POWER(W13+W14,2)+POWER(Y13+Y14,2))/POWER(B12,2)</f>
        <v>5.8196158530764621E-3</v>
      </c>
      <c r="V25" s="264"/>
      <c r="W25" s="264"/>
      <c r="X25" s="265" t="s">
        <v>26</v>
      </c>
      <c r="Y25" s="265"/>
      <c r="Z25" s="266">
        <f>K12*(POWER(W13+W14,2)+POWER(Y13+Y14,2))/(100*B12)</f>
        <v>0.14594342778806887</v>
      </c>
      <c r="AA25" s="266"/>
      <c r="AB25" s="267"/>
      <c r="AC25" s="268">
        <f>I12*(POWER(AE13+AE14,2)+POWER(AG13+AG14,2))/POWER(B12,2)</f>
        <v>8.3206080054845782E-3</v>
      </c>
      <c r="AD25" s="264"/>
      <c r="AE25" s="264"/>
      <c r="AF25" s="265" t="s">
        <v>26</v>
      </c>
      <c r="AG25" s="265"/>
      <c r="AH25" s="266">
        <f>K12*(POWER(AE13+AE14,2)+POWER(AG13+AG14,2))/(100*B12)</f>
        <v>0.20866292282149909</v>
      </c>
      <c r="AI25" s="266"/>
      <c r="AJ25" s="267"/>
      <c r="AK25" s="268">
        <f>I12*(POWER(AM13+AM14,2)+POWER(AO13+AO14,2))/POWER(B12,2)</f>
        <v>8.7775203167295406E-3</v>
      </c>
      <c r="AL25" s="264"/>
      <c r="AM25" s="264"/>
      <c r="AN25" s="265" t="s">
        <v>26</v>
      </c>
      <c r="AO25" s="265"/>
      <c r="AP25" s="266">
        <f>K12*(POWER(AM13+AM14,2)+POWER(AO13+AO14,2))/(100*B12)</f>
        <v>0.22012129921354354</v>
      </c>
      <c r="AQ25" s="266"/>
      <c r="AR25" s="267"/>
    </row>
    <row r="26" spans="1:44" ht="13.5" thickBot="1" x14ac:dyDescent="0.25">
      <c r="A26" s="74"/>
      <c r="B26" s="79"/>
      <c r="C26" s="79"/>
      <c r="D26" s="79"/>
      <c r="E26" s="79"/>
      <c r="F26" s="79"/>
      <c r="G26" s="79"/>
      <c r="H26" s="79"/>
      <c r="I26" s="161" t="s">
        <v>254</v>
      </c>
      <c r="J26" s="162"/>
      <c r="K26" s="162"/>
      <c r="L26" s="163"/>
      <c r="M26" s="154">
        <f>I16*(POWER(O17+O18,2)+POWER(Q17+Q18,2))/POWER(B16,2)</f>
        <v>1.563724715643312E-2</v>
      </c>
      <c r="N26" s="154"/>
      <c r="O26" s="154"/>
      <c r="P26" s="146" t="s">
        <v>26</v>
      </c>
      <c r="Q26" s="146"/>
      <c r="R26" s="147">
        <f>K16*(POWER(O17+O18,2)+POWER(Q17+Q18,2))/(100*B16)</f>
        <v>0.37387238212550294</v>
      </c>
      <c r="S26" s="147"/>
      <c r="T26" s="148"/>
      <c r="U26" s="234">
        <f>I16*(POWER(W17+W18,2)+POWER(Y17+Y18,2))/POWER(B16,2)</f>
        <v>1.3026815705841077E-2</v>
      </c>
      <c r="V26" s="154"/>
      <c r="W26" s="154"/>
      <c r="X26" s="146" t="s">
        <v>26</v>
      </c>
      <c r="Y26" s="146"/>
      <c r="Z26" s="147">
        <f>K16*(POWER(W17+W18,2)+POWER(Y17+Y18,2))/(100*B16)</f>
        <v>0.31145933620733646</v>
      </c>
      <c r="AA26" s="147"/>
      <c r="AB26" s="148"/>
      <c r="AC26" s="234">
        <f>I16*(POWER(AE17+AE18,2)+POWER(AG17+AG18,2))/POWER(B16,2)</f>
        <v>1.910937526249696E-2</v>
      </c>
      <c r="AD26" s="154"/>
      <c r="AE26" s="154"/>
      <c r="AF26" s="146" t="s">
        <v>26</v>
      </c>
      <c r="AG26" s="146"/>
      <c r="AH26" s="147">
        <f>K16*(POWER(AE17+AE18,2)+POWER(AG17+AG18,2))/(100*B16)</f>
        <v>0.45688781272352547</v>
      </c>
      <c r="AI26" s="147"/>
      <c r="AJ26" s="148"/>
      <c r="AK26" s="234">
        <f>I16*(POWER(AM17+AM18,2)+POWER(AO17+AO18,2))/POWER(B16,2)</f>
        <v>1.4851583293373119E-2</v>
      </c>
      <c r="AL26" s="154"/>
      <c r="AM26" s="154"/>
      <c r="AN26" s="146" t="s">
        <v>26</v>
      </c>
      <c r="AO26" s="146"/>
      <c r="AP26" s="147">
        <f>K16*(POWER(AM17+AM18,2)+POWER(AO17+AO18,2))/(100*B16)</f>
        <v>0.35508787248044543</v>
      </c>
      <c r="AQ26" s="147"/>
      <c r="AR26" s="148"/>
    </row>
    <row r="27" spans="1:44" x14ac:dyDescent="0.2">
      <c r="A27" s="235" t="s">
        <v>87</v>
      </c>
      <c r="B27" s="115"/>
      <c r="C27" s="115"/>
      <c r="D27" s="115"/>
      <c r="E27" s="77" t="s">
        <v>28</v>
      </c>
      <c r="F27" s="77"/>
      <c r="G27" s="77"/>
      <c r="H27" s="77"/>
      <c r="I27" s="232" t="s">
        <v>15</v>
      </c>
      <c r="J27" s="150"/>
      <c r="K27" s="150"/>
      <c r="L27" s="233"/>
      <c r="M27" s="144">
        <f>SUM(O7:P7)+C6+M23</f>
        <v>7.7507953630848583</v>
      </c>
      <c r="N27" s="144"/>
      <c r="O27" s="144"/>
      <c r="P27" s="145" t="s">
        <v>26</v>
      </c>
      <c r="Q27" s="145"/>
      <c r="R27" s="137">
        <f>SUM(Q7:R7)+D6+R23</f>
        <v>0.99482309144857184</v>
      </c>
      <c r="S27" s="137"/>
      <c r="T27" s="142"/>
      <c r="U27" s="143">
        <f>SUM(W7:X7)+C6+U23</f>
        <v>4.9485245382864091</v>
      </c>
      <c r="V27" s="144"/>
      <c r="W27" s="144"/>
      <c r="X27" s="145" t="s">
        <v>26</v>
      </c>
      <c r="Y27" s="145"/>
      <c r="Z27" s="137">
        <f>SUM(Y7:Z7)+D6+Z23</f>
        <v>0.23509288504155484</v>
      </c>
      <c r="AA27" s="137"/>
      <c r="AB27" s="142"/>
      <c r="AC27" s="143">
        <f>SUM(AE7:AF7)+C6+AC23</f>
        <v>6.6502633950423435</v>
      </c>
      <c r="AD27" s="144"/>
      <c r="AE27" s="144"/>
      <c r="AF27" s="145" t="s">
        <v>26</v>
      </c>
      <c r="AG27" s="145"/>
      <c r="AH27" s="137">
        <f>SUM(AG7:AH7)+D6+AH23</f>
        <v>3.0808297876203627</v>
      </c>
      <c r="AI27" s="137"/>
      <c r="AJ27" s="142"/>
      <c r="AK27" s="143">
        <f>SUM(AM7:AN7)+C6+AK23</f>
        <v>9.8532224116809566</v>
      </c>
      <c r="AL27" s="144"/>
      <c r="AM27" s="144"/>
      <c r="AN27" s="145" t="s">
        <v>26</v>
      </c>
      <c r="AO27" s="145"/>
      <c r="AP27" s="137">
        <f>SUM(AO7:AP7)+D6+AP23</f>
        <v>1.7586444267018639</v>
      </c>
      <c r="AQ27" s="137"/>
      <c r="AR27" s="142"/>
    </row>
    <row r="28" spans="1:44" x14ac:dyDescent="0.2">
      <c r="A28" s="116"/>
      <c r="B28" s="117"/>
      <c r="C28" s="117"/>
      <c r="D28" s="117"/>
      <c r="E28" s="120"/>
      <c r="F28" s="120"/>
      <c r="G28" s="120"/>
      <c r="H28" s="120"/>
      <c r="I28" s="236" t="s">
        <v>19</v>
      </c>
      <c r="J28" s="140"/>
      <c r="K28" s="140"/>
      <c r="L28" s="237"/>
      <c r="M28" s="131">
        <f>SUM(O10:P10)+C9+M24</f>
        <v>5.6487468182349438</v>
      </c>
      <c r="N28" s="131"/>
      <c r="O28" s="131"/>
      <c r="P28" s="132" t="s">
        <v>26</v>
      </c>
      <c r="Q28" s="132"/>
      <c r="R28" s="128">
        <f>SUM(Q10:R10)+D9+R24</f>
        <v>3.886575774696774</v>
      </c>
      <c r="S28" s="128"/>
      <c r="T28" s="129"/>
      <c r="U28" s="130">
        <f>SUM(W10:X10)+C9+U24</f>
        <v>8.450937889804127</v>
      </c>
      <c r="V28" s="131"/>
      <c r="W28" s="131"/>
      <c r="X28" s="132" t="s">
        <v>26</v>
      </c>
      <c r="Y28" s="132"/>
      <c r="Z28" s="128">
        <f>SUM(Y10:Z10)+D9+Z24</f>
        <v>3.2436754964298675</v>
      </c>
      <c r="AA28" s="128"/>
      <c r="AB28" s="129"/>
      <c r="AC28" s="130">
        <f>SUM(AE10:AF10)+C9+AC24</f>
        <v>3.5467716050276787</v>
      </c>
      <c r="AD28" s="131"/>
      <c r="AE28" s="131"/>
      <c r="AF28" s="132" t="s">
        <v>26</v>
      </c>
      <c r="AG28" s="132"/>
      <c r="AH28" s="128">
        <f>SUM(AG10:AH10)+D9+AH24</f>
        <v>0.33510555346806842</v>
      </c>
      <c r="AI28" s="128"/>
      <c r="AJ28" s="129"/>
      <c r="AK28" s="130">
        <f>SUM(AM10:AN10)+C9+AK24</f>
        <v>7.7500121548233105</v>
      </c>
      <c r="AL28" s="131"/>
      <c r="AM28" s="131"/>
      <c r="AN28" s="132" t="s">
        <v>26</v>
      </c>
      <c r="AO28" s="132"/>
      <c r="AP28" s="128">
        <f>SUM(AO10:AP10)+D9+AP24</f>
        <v>2.5195487872017752</v>
      </c>
      <c r="AQ28" s="128"/>
      <c r="AR28" s="129"/>
    </row>
    <row r="29" spans="1:44" x14ac:dyDescent="0.2">
      <c r="A29" s="116"/>
      <c r="B29" s="117"/>
      <c r="C29" s="117"/>
      <c r="D29" s="117"/>
      <c r="E29" s="120"/>
      <c r="F29" s="120"/>
      <c r="G29" s="120"/>
      <c r="H29" s="120"/>
      <c r="I29" s="236" t="s">
        <v>253</v>
      </c>
      <c r="J29" s="140"/>
      <c r="K29" s="140"/>
      <c r="L29" s="237"/>
      <c r="M29" s="131">
        <f>SUM(O13:P14)+C12+M25</f>
        <v>6.7591184170043555</v>
      </c>
      <c r="N29" s="131"/>
      <c r="O29" s="131"/>
      <c r="P29" s="132" t="s">
        <v>26</v>
      </c>
      <c r="Q29" s="132"/>
      <c r="R29" s="128">
        <f>SUM(Q13:R14)+D12+R25</f>
        <v>5.1025092729412806</v>
      </c>
      <c r="S29" s="128"/>
      <c r="T29" s="129"/>
      <c r="U29" s="130">
        <f>SUM(W13:X14)+C12+U25</f>
        <v>5.3178197675767001</v>
      </c>
      <c r="V29" s="131"/>
      <c r="W29" s="131"/>
      <c r="X29" s="132" t="s">
        <v>26</v>
      </c>
      <c r="Y29" s="132"/>
      <c r="Z29" s="128">
        <f>SUM(Y13:Z14)+D12+Z25</f>
        <v>5.5499432779419919</v>
      </c>
      <c r="AA29" s="128"/>
      <c r="AB29" s="129"/>
      <c r="AC29" s="130">
        <f>SUM(AE13:AF14)+C12+AC25</f>
        <v>7.2403207764184083</v>
      </c>
      <c r="AD29" s="131"/>
      <c r="AE29" s="131"/>
      <c r="AF29" s="132" t="s">
        <v>26</v>
      </c>
      <c r="AG29" s="132"/>
      <c r="AH29" s="128">
        <f>SUM(AG13:AH14)+D12+AH25</f>
        <v>5.6126628921847113</v>
      </c>
      <c r="AI29" s="128"/>
      <c r="AJ29" s="129"/>
      <c r="AK29" s="130">
        <f>SUM(AM13:AN14)+C12+AK25</f>
        <v>6.7607777888654566</v>
      </c>
      <c r="AL29" s="131"/>
      <c r="AM29" s="131"/>
      <c r="AN29" s="132" t="s">
        <v>26</v>
      </c>
      <c r="AO29" s="132"/>
      <c r="AP29" s="128">
        <f>SUM(AO13:AP14)+D12+AP25</f>
        <v>6.5841214259330183</v>
      </c>
      <c r="AQ29" s="128"/>
      <c r="AR29" s="129"/>
    </row>
    <row r="30" spans="1:44" x14ac:dyDescent="0.2">
      <c r="A30" s="116"/>
      <c r="B30" s="117"/>
      <c r="C30" s="117"/>
      <c r="D30" s="117"/>
      <c r="E30" s="120"/>
      <c r="F30" s="120"/>
      <c r="G30" s="120"/>
      <c r="H30" s="120"/>
      <c r="I30" s="236" t="s">
        <v>254</v>
      </c>
      <c r="J30" s="140"/>
      <c r="K30" s="140"/>
      <c r="L30" s="237"/>
      <c r="M30" s="131">
        <f>SUM(O17:P18)+C16+M26</f>
        <v>9.1676370150261448</v>
      </c>
      <c r="N30" s="131"/>
      <c r="O30" s="131"/>
      <c r="P30" s="132" t="s">
        <v>26</v>
      </c>
      <c r="Q30" s="132"/>
      <c r="R30" s="128">
        <f>SUM(Q17:R18)+D16+R26</f>
        <v>8.1978722042652432</v>
      </c>
      <c r="S30" s="128"/>
      <c r="T30" s="129"/>
      <c r="U30" s="130">
        <f>SUM(W17:X18)+C16+U26</f>
        <v>7.2450269841187644</v>
      </c>
      <c r="V30" s="131"/>
      <c r="W30" s="131"/>
      <c r="X30" s="132" t="s">
        <v>26</v>
      </c>
      <c r="Y30" s="132"/>
      <c r="Z30" s="128">
        <f>SUM(Y17:Z18)+D16+Z26</f>
        <v>8.6154590582112736</v>
      </c>
      <c r="AA30" s="128"/>
      <c r="AB30" s="129"/>
      <c r="AC30" s="130">
        <f>SUM(AE17:AF18)+C16+AC26</f>
        <v>11.091109279030798</v>
      </c>
      <c r="AD30" s="131"/>
      <c r="AE30" s="131"/>
      <c r="AF30" s="132" t="s">
        <v>26</v>
      </c>
      <c r="AG30" s="132"/>
      <c r="AH30" s="128">
        <f>SUM(AG17:AH18)+D16+AH26</f>
        <v>7.8008875561851347</v>
      </c>
      <c r="AI30" s="128"/>
      <c r="AJ30" s="129"/>
      <c r="AK30" s="130">
        <f>SUM(AM17:AN18)+C16+AK26</f>
        <v>9.1668514703723734</v>
      </c>
      <c r="AL30" s="131"/>
      <c r="AM30" s="131"/>
      <c r="AN30" s="132" t="s">
        <v>26</v>
      </c>
      <c r="AO30" s="132"/>
      <c r="AP30" s="128">
        <f>SUM(AO17:AP18)+D16+AP26</f>
        <v>7.6990876159420543</v>
      </c>
      <c r="AQ30" s="128"/>
      <c r="AR30" s="129"/>
    </row>
    <row r="31" spans="1:44" ht="13.5" thickBot="1" x14ac:dyDescent="0.25">
      <c r="A31" s="118"/>
      <c r="B31" s="119"/>
      <c r="C31" s="119"/>
      <c r="D31" s="119"/>
      <c r="E31" s="79"/>
      <c r="F31" s="79"/>
      <c r="G31" s="79"/>
      <c r="H31" s="79"/>
      <c r="I31" s="134" t="s">
        <v>29</v>
      </c>
      <c r="J31" s="135"/>
      <c r="K31" s="135"/>
      <c r="L31" s="136"/>
      <c r="M31" s="126">
        <f>SUM(M27,M28,M29,M30)</f>
        <v>29.326297613350302</v>
      </c>
      <c r="N31" s="126"/>
      <c r="O31" s="126"/>
      <c r="P31" s="127" t="s">
        <v>26</v>
      </c>
      <c r="Q31" s="127"/>
      <c r="R31" s="112">
        <f>SUM(R27,R28,R29,R30)</f>
        <v>18.181780343351868</v>
      </c>
      <c r="S31" s="112"/>
      <c r="T31" s="113"/>
      <c r="U31" s="238">
        <f>SUM(U27,U28,U29,U30)</f>
        <v>25.962309179786004</v>
      </c>
      <c r="V31" s="126"/>
      <c r="W31" s="126"/>
      <c r="X31" s="127" t="s">
        <v>26</v>
      </c>
      <c r="Y31" s="127"/>
      <c r="Z31" s="112">
        <f>SUM(Z27,Z28,Z29,Z30)</f>
        <v>17.644170717624689</v>
      </c>
      <c r="AA31" s="112"/>
      <c r="AB31" s="113"/>
      <c r="AC31" s="238">
        <f>SUM(AC27,AC28,AC29,AC30)</f>
        <v>28.528465055519227</v>
      </c>
      <c r="AD31" s="126"/>
      <c r="AE31" s="126"/>
      <c r="AF31" s="127" t="s">
        <v>26</v>
      </c>
      <c r="AG31" s="127"/>
      <c r="AH31" s="112">
        <f>SUM(AH27,AH28,AH29,AH30)</f>
        <v>16.829485789458275</v>
      </c>
      <c r="AI31" s="112"/>
      <c r="AJ31" s="113"/>
      <c r="AK31" s="238">
        <f>SUM(AK27,AK28,AK29,AK30)</f>
        <v>33.530863825742095</v>
      </c>
      <c r="AL31" s="126"/>
      <c r="AM31" s="126"/>
      <c r="AN31" s="127" t="s">
        <v>26</v>
      </c>
      <c r="AO31" s="127"/>
      <c r="AP31" s="112">
        <f>SUM(AP27,AP28,AP29,AP30)</f>
        <v>18.561402255778713</v>
      </c>
      <c r="AQ31" s="112"/>
      <c r="AR31" s="113"/>
    </row>
    <row r="32" spans="1:44" ht="30" customHeight="1" thickBot="1" x14ac:dyDescent="0.25">
      <c r="A32" s="85" t="s">
        <v>255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1:44" ht="15.75" customHeight="1" thickBot="1" x14ac:dyDescent="0.25">
      <c r="A33" s="102" t="s">
        <v>256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02" t="s">
        <v>13</v>
      </c>
      <c r="N33" s="103"/>
      <c r="O33" s="103"/>
      <c r="P33" s="103"/>
      <c r="Q33" s="103"/>
      <c r="R33" s="103"/>
      <c r="S33" s="103"/>
      <c r="T33" s="104"/>
      <c r="U33" s="102" t="s">
        <v>13</v>
      </c>
      <c r="V33" s="103"/>
      <c r="W33" s="103"/>
      <c r="X33" s="103"/>
      <c r="Y33" s="103"/>
      <c r="Z33" s="103"/>
      <c r="AA33" s="103"/>
      <c r="AB33" s="104"/>
      <c r="AC33" s="102" t="s">
        <v>13</v>
      </c>
      <c r="AD33" s="103"/>
      <c r="AE33" s="103"/>
      <c r="AF33" s="103"/>
      <c r="AG33" s="103"/>
      <c r="AH33" s="103"/>
      <c r="AI33" s="103"/>
      <c r="AJ33" s="104"/>
      <c r="AK33" s="102" t="s">
        <v>13</v>
      </c>
      <c r="AL33" s="103"/>
      <c r="AM33" s="103"/>
      <c r="AN33" s="103"/>
      <c r="AO33" s="103"/>
      <c r="AP33" s="103"/>
      <c r="AQ33" s="103"/>
      <c r="AR33" s="104"/>
    </row>
    <row r="34" spans="1:44" x14ac:dyDescent="0.2">
      <c r="A34" s="269" t="s">
        <v>257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1"/>
      <c r="M34" s="241"/>
      <c r="N34" s="110"/>
      <c r="O34" s="110"/>
      <c r="P34" s="110"/>
      <c r="Q34" s="110"/>
      <c r="R34" s="110"/>
      <c r="S34" s="110"/>
      <c r="T34" s="242"/>
      <c r="U34" s="241"/>
      <c r="V34" s="110"/>
      <c r="W34" s="110"/>
      <c r="X34" s="110"/>
      <c r="Y34" s="110"/>
      <c r="Z34" s="110"/>
      <c r="AA34" s="110"/>
      <c r="AB34" s="242"/>
      <c r="AC34" s="241"/>
      <c r="AD34" s="110"/>
      <c r="AE34" s="110"/>
      <c r="AF34" s="110"/>
      <c r="AG34" s="110"/>
      <c r="AH34" s="110"/>
      <c r="AI34" s="110"/>
      <c r="AJ34" s="242"/>
      <c r="AK34" s="241"/>
      <c r="AL34" s="110"/>
      <c r="AM34" s="110"/>
      <c r="AN34" s="110"/>
      <c r="AO34" s="110"/>
      <c r="AP34" s="110"/>
      <c r="AQ34" s="110"/>
      <c r="AR34" s="242"/>
    </row>
    <row r="35" spans="1:44" ht="13.5" thickBot="1" x14ac:dyDescent="0.25">
      <c r="A35" s="134" t="s">
        <v>257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82"/>
      <c r="N35" s="83"/>
      <c r="O35" s="83"/>
      <c r="P35" s="83"/>
      <c r="Q35" s="83"/>
      <c r="R35" s="83"/>
      <c r="S35" s="83"/>
      <c r="T35" s="84"/>
      <c r="U35" s="82"/>
      <c r="V35" s="83"/>
      <c r="W35" s="83"/>
      <c r="X35" s="83"/>
      <c r="Y35" s="83"/>
      <c r="Z35" s="83"/>
      <c r="AA35" s="83"/>
      <c r="AB35" s="84"/>
      <c r="AC35" s="82"/>
      <c r="AD35" s="83"/>
      <c r="AE35" s="83"/>
      <c r="AF35" s="83"/>
      <c r="AG35" s="83"/>
      <c r="AH35" s="83"/>
      <c r="AI35" s="83"/>
      <c r="AJ35" s="84"/>
      <c r="AK35" s="82"/>
      <c r="AL35" s="83"/>
      <c r="AM35" s="83"/>
      <c r="AN35" s="83"/>
      <c r="AO35" s="83"/>
      <c r="AP35" s="83"/>
      <c r="AQ35" s="83"/>
      <c r="AR35" s="84"/>
    </row>
    <row r="36" spans="1:44" ht="30" customHeight="1" thickBot="1" x14ac:dyDescent="0.25">
      <c r="A36" s="85" t="s">
        <v>30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1:44" ht="15.75" customHeight="1" thickBot="1" x14ac:dyDescent="0.25">
      <c r="A37" s="239" t="s">
        <v>7</v>
      </c>
      <c r="B37" s="122"/>
      <c r="C37" s="122" t="s">
        <v>3</v>
      </c>
      <c r="D37" s="122"/>
      <c r="E37" s="122" t="s">
        <v>31</v>
      </c>
      <c r="F37" s="122"/>
      <c r="G37" s="122"/>
      <c r="H37" s="122"/>
      <c r="I37" s="122"/>
      <c r="J37" s="122"/>
      <c r="K37" s="122"/>
      <c r="L37" s="240"/>
      <c r="M37" s="102" t="s">
        <v>32</v>
      </c>
      <c r="N37" s="103"/>
      <c r="O37" s="103"/>
      <c r="P37" s="103"/>
      <c r="Q37" s="103"/>
      <c r="R37" s="103"/>
      <c r="S37" s="103"/>
      <c r="T37" s="104"/>
      <c r="U37" s="102" t="s">
        <v>32</v>
      </c>
      <c r="V37" s="103"/>
      <c r="W37" s="103"/>
      <c r="X37" s="103"/>
      <c r="Y37" s="103"/>
      <c r="Z37" s="103"/>
      <c r="AA37" s="103"/>
      <c r="AB37" s="104"/>
      <c r="AC37" s="102" t="s">
        <v>32</v>
      </c>
      <c r="AD37" s="103"/>
      <c r="AE37" s="103"/>
      <c r="AF37" s="103"/>
      <c r="AG37" s="103"/>
      <c r="AH37" s="103"/>
      <c r="AI37" s="103"/>
      <c r="AJ37" s="104"/>
      <c r="AK37" s="102" t="s">
        <v>32</v>
      </c>
      <c r="AL37" s="103"/>
      <c r="AM37" s="103"/>
      <c r="AN37" s="103"/>
      <c r="AO37" s="103"/>
      <c r="AP37" s="103"/>
      <c r="AQ37" s="103"/>
      <c r="AR37" s="104"/>
    </row>
    <row r="38" spans="1:44" x14ac:dyDescent="0.2">
      <c r="A38" s="105">
        <v>110</v>
      </c>
      <c r="B38" s="106"/>
      <c r="C38" s="106" t="s">
        <v>251</v>
      </c>
      <c r="D38" s="106"/>
      <c r="E38" s="107" t="s">
        <v>33</v>
      </c>
      <c r="F38" s="107"/>
      <c r="G38" s="107"/>
      <c r="H38" s="107"/>
      <c r="I38" s="107"/>
      <c r="J38" s="107"/>
      <c r="K38" s="107"/>
      <c r="L38" s="108"/>
      <c r="M38" s="241">
        <v>120</v>
      </c>
      <c r="N38" s="110"/>
      <c r="O38" s="110"/>
      <c r="P38" s="110"/>
      <c r="Q38" s="110"/>
      <c r="R38" s="110"/>
      <c r="S38" s="110"/>
      <c r="T38" s="242"/>
      <c r="U38" s="241">
        <v>118</v>
      </c>
      <c r="V38" s="110"/>
      <c r="W38" s="110"/>
      <c r="X38" s="110"/>
      <c r="Y38" s="110"/>
      <c r="Z38" s="110"/>
      <c r="AA38" s="110"/>
      <c r="AB38" s="242"/>
      <c r="AC38" s="241">
        <v>118</v>
      </c>
      <c r="AD38" s="110"/>
      <c r="AE38" s="110"/>
      <c r="AF38" s="110"/>
      <c r="AG38" s="110"/>
      <c r="AH38" s="110"/>
      <c r="AI38" s="110"/>
      <c r="AJ38" s="242"/>
      <c r="AK38" s="241">
        <v>118</v>
      </c>
      <c r="AL38" s="110"/>
      <c r="AM38" s="110"/>
      <c r="AN38" s="110"/>
      <c r="AO38" s="110"/>
      <c r="AP38" s="110"/>
      <c r="AQ38" s="110"/>
      <c r="AR38" s="242"/>
    </row>
    <row r="39" spans="1:44" x14ac:dyDescent="0.2">
      <c r="A39" s="98">
        <v>110</v>
      </c>
      <c r="B39" s="99"/>
      <c r="C39" s="99" t="s">
        <v>252</v>
      </c>
      <c r="D39" s="99"/>
      <c r="E39" s="100" t="s">
        <v>34</v>
      </c>
      <c r="F39" s="100"/>
      <c r="G39" s="100"/>
      <c r="H39" s="100"/>
      <c r="I39" s="100"/>
      <c r="J39" s="100"/>
      <c r="K39" s="100"/>
      <c r="L39" s="101"/>
      <c r="M39" s="243">
        <v>120</v>
      </c>
      <c r="N39" s="96"/>
      <c r="O39" s="96"/>
      <c r="P39" s="96"/>
      <c r="Q39" s="96"/>
      <c r="R39" s="96"/>
      <c r="S39" s="96"/>
      <c r="T39" s="244"/>
      <c r="U39" s="243">
        <v>118</v>
      </c>
      <c r="V39" s="96"/>
      <c r="W39" s="96"/>
      <c r="X39" s="96"/>
      <c r="Y39" s="96"/>
      <c r="Z39" s="96"/>
      <c r="AA39" s="96"/>
      <c r="AB39" s="244"/>
      <c r="AC39" s="243">
        <v>118</v>
      </c>
      <c r="AD39" s="96"/>
      <c r="AE39" s="96"/>
      <c r="AF39" s="96"/>
      <c r="AG39" s="96"/>
      <c r="AH39" s="96"/>
      <c r="AI39" s="96"/>
      <c r="AJ39" s="244"/>
      <c r="AK39" s="243">
        <v>119</v>
      </c>
      <c r="AL39" s="96"/>
      <c r="AM39" s="96"/>
      <c r="AN39" s="96"/>
      <c r="AO39" s="96"/>
      <c r="AP39" s="96"/>
      <c r="AQ39" s="96"/>
      <c r="AR39" s="244"/>
    </row>
    <row r="40" spans="1:44" x14ac:dyDescent="0.2">
      <c r="A40" s="98">
        <v>35</v>
      </c>
      <c r="B40" s="99"/>
      <c r="C40" s="99" t="s">
        <v>16</v>
      </c>
      <c r="D40" s="99"/>
      <c r="E40" s="100" t="s">
        <v>35</v>
      </c>
      <c r="F40" s="100"/>
      <c r="G40" s="100"/>
      <c r="H40" s="100"/>
      <c r="I40" s="100"/>
      <c r="J40" s="100"/>
      <c r="K40" s="100"/>
      <c r="L40" s="101"/>
      <c r="M40" s="243">
        <v>35</v>
      </c>
      <c r="N40" s="96"/>
      <c r="O40" s="96"/>
      <c r="P40" s="96"/>
      <c r="Q40" s="96"/>
      <c r="R40" s="96"/>
      <c r="S40" s="96"/>
      <c r="T40" s="244"/>
      <c r="U40" s="243">
        <v>35</v>
      </c>
      <c r="V40" s="96"/>
      <c r="W40" s="96"/>
      <c r="X40" s="96"/>
      <c r="Y40" s="96"/>
      <c r="Z40" s="96"/>
      <c r="AA40" s="96"/>
      <c r="AB40" s="244"/>
      <c r="AC40" s="243">
        <v>35</v>
      </c>
      <c r="AD40" s="96"/>
      <c r="AE40" s="96"/>
      <c r="AF40" s="96"/>
      <c r="AG40" s="96"/>
      <c r="AH40" s="96"/>
      <c r="AI40" s="96"/>
      <c r="AJ40" s="244"/>
      <c r="AK40" s="243">
        <v>35</v>
      </c>
      <c r="AL40" s="96"/>
      <c r="AM40" s="96"/>
      <c r="AN40" s="96"/>
      <c r="AO40" s="96"/>
      <c r="AP40" s="96"/>
      <c r="AQ40" s="96"/>
      <c r="AR40" s="244"/>
    </row>
    <row r="41" spans="1:44" x14ac:dyDescent="0.2">
      <c r="A41" s="98">
        <v>35</v>
      </c>
      <c r="B41" s="99"/>
      <c r="C41" s="99" t="s">
        <v>20</v>
      </c>
      <c r="D41" s="99"/>
      <c r="E41" s="100" t="s">
        <v>36</v>
      </c>
      <c r="F41" s="100"/>
      <c r="G41" s="100"/>
      <c r="H41" s="100"/>
      <c r="I41" s="100"/>
      <c r="J41" s="100"/>
      <c r="K41" s="100"/>
      <c r="L41" s="101"/>
      <c r="M41" s="243">
        <v>35</v>
      </c>
      <c r="N41" s="96"/>
      <c r="O41" s="96"/>
      <c r="P41" s="96"/>
      <c r="Q41" s="96"/>
      <c r="R41" s="96"/>
      <c r="S41" s="96"/>
      <c r="T41" s="244"/>
      <c r="U41" s="243">
        <v>35</v>
      </c>
      <c r="V41" s="96"/>
      <c r="W41" s="96"/>
      <c r="X41" s="96"/>
      <c r="Y41" s="96"/>
      <c r="Z41" s="96"/>
      <c r="AA41" s="96"/>
      <c r="AB41" s="244"/>
      <c r="AC41" s="243">
        <v>35</v>
      </c>
      <c r="AD41" s="96"/>
      <c r="AE41" s="96"/>
      <c r="AF41" s="96"/>
      <c r="AG41" s="96"/>
      <c r="AH41" s="96"/>
      <c r="AI41" s="96"/>
      <c r="AJ41" s="244"/>
      <c r="AK41" s="243">
        <v>35</v>
      </c>
      <c r="AL41" s="96"/>
      <c r="AM41" s="96"/>
      <c r="AN41" s="96"/>
      <c r="AO41" s="96"/>
      <c r="AP41" s="96"/>
      <c r="AQ41" s="96"/>
      <c r="AR41" s="244"/>
    </row>
    <row r="42" spans="1:44" x14ac:dyDescent="0.2">
      <c r="A42" s="98">
        <v>6</v>
      </c>
      <c r="B42" s="99"/>
      <c r="C42" s="99" t="s">
        <v>16</v>
      </c>
      <c r="D42" s="99"/>
      <c r="E42" s="100" t="s">
        <v>258</v>
      </c>
      <c r="F42" s="100"/>
      <c r="G42" s="100"/>
      <c r="H42" s="100"/>
      <c r="I42" s="100"/>
      <c r="J42" s="100"/>
      <c r="K42" s="100"/>
      <c r="L42" s="101"/>
      <c r="M42" s="243">
        <v>6.0999999046325684</v>
      </c>
      <c r="N42" s="96"/>
      <c r="O42" s="96"/>
      <c r="P42" s="96"/>
      <c r="Q42" s="96"/>
      <c r="R42" s="96"/>
      <c r="S42" s="96"/>
      <c r="T42" s="244"/>
      <c r="U42" s="243">
        <v>6.0999999046325684</v>
      </c>
      <c r="V42" s="96"/>
      <c r="W42" s="96"/>
      <c r="X42" s="96"/>
      <c r="Y42" s="96"/>
      <c r="Z42" s="96"/>
      <c r="AA42" s="96"/>
      <c r="AB42" s="244"/>
      <c r="AC42" s="243">
        <v>6.0999999046325684</v>
      </c>
      <c r="AD42" s="96"/>
      <c r="AE42" s="96"/>
      <c r="AF42" s="96"/>
      <c r="AG42" s="96"/>
      <c r="AH42" s="96"/>
      <c r="AI42" s="96"/>
      <c r="AJ42" s="244"/>
      <c r="AK42" s="243">
        <v>6.0999999046325684</v>
      </c>
      <c r="AL42" s="96"/>
      <c r="AM42" s="96"/>
      <c r="AN42" s="96"/>
      <c r="AO42" s="96"/>
      <c r="AP42" s="96"/>
      <c r="AQ42" s="96"/>
      <c r="AR42" s="244"/>
    </row>
    <row r="43" spans="1:44" x14ac:dyDescent="0.2">
      <c r="A43" s="98">
        <v>6</v>
      </c>
      <c r="B43" s="99"/>
      <c r="C43" s="99" t="s">
        <v>20</v>
      </c>
      <c r="D43" s="99"/>
      <c r="E43" s="100" t="s">
        <v>259</v>
      </c>
      <c r="F43" s="100"/>
      <c r="G43" s="100"/>
      <c r="H43" s="100"/>
      <c r="I43" s="100"/>
      <c r="J43" s="100"/>
      <c r="K43" s="100"/>
      <c r="L43" s="101"/>
      <c r="M43" s="243">
        <v>6.0999999046325684</v>
      </c>
      <c r="N43" s="96"/>
      <c r="O43" s="96"/>
      <c r="P43" s="96"/>
      <c r="Q43" s="96"/>
      <c r="R43" s="96"/>
      <c r="S43" s="96"/>
      <c r="T43" s="244"/>
      <c r="U43" s="243">
        <v>6.0999999046325684</v>
      </c>
      <c r="V43" s="96"/>
      <c r="W43" s="96"/>
      <c r="X43" s="96"/>
      <c r="Y43" s="96"/>
      <c r="Z43" s="96"/>
      <c r="AA43" s="96"/>
      <c r="AB43" s="244"/>
      <c r="AC43" s="243">
        <v>6.0999999046325684</v>
      </c>
      <c r="AD43" s="96"/>
      <c r="AE43" s="96"/>
      <c r="AF43" s="96"/>
      <c r="AG43" s="96"/>
      <c r="AH43" s="96"/>
      <c r="AI43" s="96"/>
      <c r="AJ43" s="244"/>
      <c r="AK43" s="243">
        <v>6.0999999046325684</v>
      </c>
      <c r="AL43" s="96"/>
      <c r="AM43" s="96"/>
      <c r="AN43" s="96"/>
      <c r="AO43" s="96"/>
      <c r="AP43" s="96"/>
      <c r="AQ43" s="96"/>
      <c r="AR43" s="244"/>
    </row>
    <row r="44" spans="1:44" x14ac:dyDescent="0.2">
      <c r="A44" s="98">
        <v>6</v>
      </c>
      <c r="B44" s="99"/>
      <c r="C44" s="99" t="s">
        <v>83</v>
      </c>
      <c r="D44" s="99"/>
      <c r="E44" s="100" t="s">
        <v>260</v>
      </c>
      <c r="F44" s="100"/>
      <c r="G44" s="100"/>
      <c r="H44" s="100"/>
      <c r="I44" s="100"/>
      <c r="J44" s="100"/>
      <c r="K44" s="100"/>
      <c r="L44" s="101"/>
      <c r="M44" s="243">
        <v>6.0999999046325684</v>
      </c>
      <c r="N44" s="96"/>
      <c r="O44" s="96"/>
      <c r="P44" s="96"/>
      <c r="Q44" s="96"/>
      <c r="R44" s="96"/>
      <c r="S44" s="96"/>
      <c r="T44" s="244"/>
      <c r="U44" s="243">
        <v>6.0999999046325684</v>
      </c>
      <c r="V44" s="96"/>
      <c r="W44" s="96"/>
      <c r="X44" s="96"/>
      <c r="Y44" s="96"/>
      <c r="Z44" s="96"/>
      <c r="AA44" s="96"/>
      <c r="AB44" s="244"/>
      <c r="AC44" s="243">
        <v>6.0999999046325684</v>
      </c>
      <c r="AD44" s="96"/>
      <c r="AE44" s="96"/>
      <c r="AF44" s="96"/>
      <c r="AG44" s="96"/>
      <c r="AH44" s="96"/>
      <c r="AI44" s="96"/>
      <c r="AJ44" s="244"/>
      <c r="AK44" s="243">
        <v>6.0999999046325684</v>
      </c>
      <c r="AL44" s="96"/>
      <c r="AM44" s="96"/>
      <c r="AN44" s="96"/>
      <c r="AO44" s="96"/>
      <c r="AP44" s="96"/>
      <c r="AQ44" s="96"/>
      <c r="AR44" s="244"/>
    </row>
    <row r="45" spans="1:44" ht="13.5" thickBot="1" x14ac:dyDescent="0.25">
      <c r="A45" s="91">
        <v>6</v>
      </c>
      <c r="B45" s="92"/>
      <c r="C45" s="92" t="s">
        <v>84</v>
      </c>
      <c r="D45" s="92"/>
      <c r="E45" s="93" t="s">
        <v>261</v>
      </c>
      <c r="F45" s="93"/>
      <c r="G45" s="93"/>
      <c r="H45" s="93"/>
      <c r="I45" s="93"/>
      <c r="J45" s="93"/>
      <c r="K45" s="93"/>
      <c r="L45" s="94"/>
      <c r="M45" s="82">
        <v>6.0999999046325684</v>
      </c>
      <c r="N45" s="83"/>
      <c r="O45" s="83"/>
      <c r="P45" s="83"/>
      <c r="Q45" s="83"/>
      <c r="R45" s="83"/>
      <c r="S45" s="83"/>
      <c r="T45" s="84"/>
      <c r="U45" s="82">
        <v>6.0999999046325684</v>
      </c>
      <c r="V45" s="83"/>
      <c r="W45" s="83"/>
      <c r="X45" s="83"/>
      <c r="Y45" s="83"/>
      <c r="Z45" s="83"/>
      <c r="AA45" s="83"/>
      <c r="AB45" s="84"/>
      <c r="AC45" s="82">
        <v>6.0999999046325684</v>
      </c>
      <c r="AD45" s="83"/>
      <c r="AE45" s="83"/>
      <c r="AF45" s="83"/>
      <c r="AG45" s="83"/>
      <c r="AH45" s="83"/>
      <c r="AI45" s="83"/>
      <c r="AJ45" s="84"/>
      <c r="AK45" s="82">
        <v>6.0999999046325684</v>
      </c>
      <c r="AL45" s="83"/>
      <c r="AM45" s="83"/>
      <c r="AN45" s="83"/>
      <c r="AO45" s="83"/>
      <c r="AP45" s="83"/>
      <c r="AQ45" s="83"/>
      <c r="AR45" s="84"/>
    </row>
    <row r="46" spans="1:44" ht="30" customHeight="1" thickBot="1" x14ac:dyDescent="0.25">
      <c r="A46" s="85" t="s">
        <v>37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1:44" ht="15" customHeight="1" x14ac:dyDescent="0.2">
      <c r="A47" s="86" t="s">
        <v>3</v>
      </c>
      <c r="B47" s="87"/>
      <c r="C47" s="87"/>
      <c r="D47" s="87"/>
      <c r="E47" s="87" t="s">
        <v>38</v>
      </c>
      <c r="F47" s="87"/>
      <c r="G47" s="87" t="s">
        <v>39</v>
      </c>
      <c r="H47" s="87"/>
      <c r="I47" s="87" t="s">
        <v>40</v>
      </c>
      <c r="J47" s="87"/>
      <c r="K47" s="87" t="s">
        <v>41</v>
      </c>
      <c r="L47" s="90"/>
      <c r="M47" s="227" t="s">
        <v>11</v>
      </c>
      <c r="N47" s="73"/>
      <c r="O47" s="76" t="s">
        <v>12</v>
      </c>
      <c r="P47" s="77"/>
      <c r="Q47" s="73"/>
      <c r="R47" s="76" t="s">
        <v>13</v>
      </c>
      <c r="S47" s="77"/>
      <c r="T47" s="245"/>
      <c r="U47" s="227" t="s">
        <v>11</v>
      </c>
      <c r="V47" s="73"/>
      <c r="W47" s="76" t="s">
        <v>12</v>
      </c>
      <c r="X47" s="77"/>
      <c r="Y47" s="73"/>
      <c r="Z47" s="76" t="s">
        <v>13</v>
      </c>
      <c r="AA47" s="77"/>
      <c r="AB47" s="245"/>
      <c r="AC47" s="227" t="s">
        <v>11</v>
      </c>
      <c r="AD47" s="73"/>
      <c r="AE47" s="76" t="s">
        <v>12</v>
      </c>
      <c r="AF47" s="77"/>
      <c r="AG47" s="73"/>
      <c r="AH47" s="76" t="s">
        <v>13</v>
      </c>
      <c r="AI47" s="77"/>
      <c r="AJ47" s="245"/>
      <c r="AK47" s="227" t="s">
        <v>11</v>
      </c>
      <c r="AL47" s="73"/>
      <c r="AM47" s="76" t="s">
        <v>12</v>
      </c>
      <c r="AN47" s="77"/>
      <c r="AO47" s="73"/>
      <c r="AP47" s="76" t="s">
        <v>13</v>
      </c>
      <c r="AQ47" s="77"/>
      <c r="AR47" s="245"/>
    </row>
    <row r="48" spans="1:44" ht="15.75" customHeight="1" thickBot="1" x14ac:dyDescent="0.25">
      <c r="A48" s="88"/>
      <c r="B48" s="89"/>
      <c r="C48" s="89"/>
      <c r="D48" s="89"/>
      <c r="E48" s="15" t="s">
        <v>42</v>
      </c>
      <c r="F48" s="15" t="s">
        <v>43</v>
      </c>
      <c r="G48" s="15" t="s">
        <v>42</v>
      </c>
      <c r="H48" s="15" t="s">
        <v>43</v>
      </c>
      <c r="I48" s="15" t="s">
        <v>42</v>
      </c>
      <c r="J48" s="15" t="s">
        <v>43</v>
      </c>
      <c r="K48" s="15" t="s">
        <v>42</v>
      </c>
      <c r="L48" s="16" t="s">
        <v>43</v>
      </c>
      <c r="M48" s="74"/>
      <c r="N48" s="75"/>
      <c r="O48" s="78"/>
      <c r="P48" s="79"/>
      <c r="Q48" s="75"/>
      <c r="R48" s="78"/>
      <c r="S48" s="79"/>
      <c r="T48" s="81"/>
      <c r="U48" s="74"/>
      <c r="V48" s="75"/>
      <c r="W48" s="78"/>
      <c r="X48" s="79"/>
      <c r="Y48" s="75"/>
      <c r="Z48" s="78"/>
      <c r="AA48" s="79"/>
      <c r="AB48" s="81"/>
      <c r="AC48" s="74"/>
      <c r="AD48" s="75"/>
      <c r="AE48" s="78"/>
      <c r="AF48" s="79"/>
      <c r="AG48" s="75"/>
      <c r="AH48" s="78"/>
      <c r="AI48" s="79"/>
      <c r="AJ48" s="81"/>
      <c r="AK48" s="74"/>
      <c r="AL48" s="75"/>
      <c r="AM48" s="78"/>
      <c r="AN48" s="79"/>
      <c r="AO48" s="75"/>
      <c r="AP48" s="78"/>
      <c r="AQ48" s="79"/>
      <c r="AR48" s="81"/>
    </row>
    <row r="49" spans="1:44" x14ac:dyDescent="0.2">
      <c r="A49" s="246" t="s">
        <v>262</v>
      </c>
      <c r="B49" s="58"/>
      <c r="C49" s="58"/>
      <c r="D49" s="58"/>
      <c r="E49" s="21"/>
      <c r="F49" s="21"/>
      <c r="G49" s="21"/>
      <c r="H49" s="21"/>
      <c r="I49" s="21"/>
      <c r="J49" s="21"/>
      <c r="K49" s="21"/>
      <c r="L49" s="59"/>
      <c r="M49" s="60"/>
      <c r="N49" s="61"/>
      <c r="O49" s="62"/>
      <c r="P49" s="62"/>
      <c r="Q49" s="62"/>
      <c r="R49" s="62"/>
      <c r="S49" s="62"/>
      <c r="T49" s="63"/>
      <c r="U49" s="60"/>
      <c r="V49" s="61"/>
      <c r="W49" s="62"/>
      <c r="X49" s="62"/>
      <c r="Y49" s="62"/>
      <c r="Z49" s="62"/>
      <c r="AA49" s="62"/>
      <c r="AB49" s="63"/>
      <c r="AC49" s="60"/>
      <c r="AD49" s="61"/>
      <c r="AE49" s="62"/>
      <c r="AF49" s="62"/>
      <c r="AG49" s="62"/>
      <c r="AH49" s="62"/>
      <c r="AI49" s="62"/>
      <c r="AJ49" s="63"/>
      <c r="AK49" s="60"/>
      <c r="AL49" s="61"/>
      <c r="AM49" s="62"/>
      <c r="AN49" s="62"/>
      <c r="AO49" s="62"/>
      <c r="AP49" s="62"/>
      <c r="AQ49" s="62"/>
      <c r="AR49" s="63"/>
    </row>
    <row r="50" spans="1:44" x14ac:dyDescent="0.2">
      <c r="A50" s="48" t="s">
        <v>263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47"/>
      <c r="M50" s="248">
        <f>M6</f>
        <v>37.596943133131852</v>
      </c>
      <c r="N50" s="54"/>
      <c r="O50" s="50">
        <f>-O6</f>
        <v>-7.7507953630848583</v>
      </c>
      <c r="P50" s="50"/>
      <c r="Q50" s="50"/>
      <c r="R50" s="50">
        <f>-Q6</f>
        <v>-0.99482309144857184</v>
      </c>
      <c r="S50" s="50"/>
      <c r="T50" s="52"/>
      <c r="U50" s="248">
        <f>U6</f>
        <v>24.239443115954135</v>
      </c>
      <c r="V50" s="54"/>
      <c r="W50" s="50">
        <f>-W6</f>
        <v>-4.9485245382864091</v>
      </c>
      <c r="X50" s="50"/>
      <c r="Y50" s="50"/>
      <c r="Z50" s="50">
        <f>-Y6</f>
        <v>-0.23509288504155484</v>
      </c>
      <c r="AA50" s="50"/>
      <c r="AB50" s="52"/>
      <c r="AC50" s="248">
        <f>AC6</f>
        <v>35.86041604538125</v>
      </c>
      <c r="AD50" s="54"/>
      <c r="AE50" s="50">
        <f>-AE6</f>
        <v>-6.6502633950423435</v>
      </c>
      <c r="AF50" s="50"/>
      <c r="AG50" s="50"/>
      <c r="AH50" s="50">
        <f>-AG6</f>
        <v>-3.0808297876203627</v>
      </c>
      <c r="AI50" s="50"/>
      <c r="AJ50" s="52"/>
      <c r="AK50" s="248">
        <f>AK6</f>
        <v>48.971716406464729</v>
      </c>
      <c r="AL50" s="54"/>
      <c r="AM50" s="50">
        <f>-AM6</f>
        <v>-9.8532224116809566</v>
      </c>
      <c r="AN50" s="50"/>
      <c r="AO50" s="50"/>
      <c r="AP50" s="50">
        <f>-AO6</f>
        <v>-1.7586444267018639</v>
      </c>
      <c r="AQ50" s="50"/>
      <c r="AR50" s="52"/>
    </row>
    <row r="51" spans="1:44" x14ac:dyDescent="0.2">
      <c r="A51" s="48" t="s">
        <v>264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47"/>
      <c r="M51" s="248">
        <f>M12</f>
        <v>40.745734455101314</v>
      </c>
      <c r="N51" s="54"/>
      <c r="O51" s="50">
        <f>-O12</f>
        <v>-6.7591184170043555</v>
      </c>
      <c r="P51" s="50"/>
      <c r="Q51" s="50"/>
      <c r="R51" s="50">
        <f>-Q12</f>
        <v>-5.1025092729412806</v>
      </c>
      <c r="S51" s="50"/>
      <c r="T51" s="52"/>
      <c r="U51" s="248">
        <f>U12</f>
        <v>37.608115228689236</v>
      </c>
      <c r="V51" s="54"/>
      <c r="W51" s="50">
        <f>-W12</f>
        <v>-5.3178197675767001</v>
      </c>
      <c r="X51" s="50"/>
      <c r="Y51" s="50"/>
      <c r="Z51" s="50">
        <f>-Y12</f>
        <v>-5.5499432779419919</v>
      </c>
      <c r="AA51" s="50"/>
      <c r="AB51" s="52"/>
      <c r="AC51" s="248">
        <f>AC12</f>
        <v>44.823013077641328</v>
      </c>
      <c r="AD51" s="54"/>
      <c r="AE51" s="50">
        <f>-AE12</f>
        <v>-7.2403207764184083</v>
      </c>
      <c r="AF51" s="50"/>
      <c r="AG51" s="50"/>
      <c r="AH51" s="50">
        <f>-AG12</f>
        <v>-5.6126628921847113</v>
      </c>
      <c r="AI51" s="50"/>
      <c r="AJ51" s="52"/>
      <c r="AK51" s="248">
        <f>AK12</f>
        <v>46.173810345243282</v>
      </c>
      <c r="AL51" s="54"/>
      <c r="AM51" s="50">
        <f>-AM12</f>
        <v>-6.7607777888654566</v>
      </c>
      <c r="AN51" s="50"/>
      <c r="AO51" s="50"/>
      <c r="AP51" s="50">
        <f>-AO12</f>
        <v>-6.5841214259330183</v>
      </c>
      <c r="AQ51" s="50"/>
      <c r="AR51" s="52"/>
    </row>
    <row r="52" spans="1:44" x14ac:dyDescent="0.2">
      <c r="A52" s="48" t="s">
        <v>265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24">
        <f>IF(OR(M38=0,S6=0),0,ABS(1000*O52/(SQRT(3)*M38*S6)))</f>
        <v>74.701096182430064</v>
      </c>
      <c r="N52" s="220"/>
      <c r="O52" s="221">
        <v>15.399999618530273</v>
      </c>
      <c r="P52" s="221"/>
      <c r="Q52" s="221"/>
      <c r="R52" s="39">
        <f>ABS(O52)*TAN(ACOS(S6))</f>
        <v>1.9766068527340825</v>
      </c>
      <c r="S52" s="39"/>
      <c r="T52" s="40"/>
      <c r="U52" s="224">
        <f>IF(OR(U38=0,AA6=0),0,ABS(1000*W52/(SQRT(3)*U38*AA6)))</f>
        <v>71.123568735796795</v>
      </c>
      <c r="V52" s="220"/>
      <c r="W52" s="221">
        <v>14.520000457763672</v>
      </c>
      <c r="X52" s="221"/>
      <c r="Y52" s="221"/>
      <c r="Z52" s="39">
        <f>ABS(W52)*TAN(ACOS(AA6))</f>
        <v>0.68981143207636308</v>
      </c>
      <c r="AA52" s="39"/>
      <c r="AB52" s="40"/>
      <c r="AC52" s="224">
        <f>IF(OR(AC38=0,AI6=0),0,ABS(1000*AE52/(SQRT(3)*AC38*AI6)))</f>
        <v>68.806134398823929</v>
      </c>
      <c r="AD52" s="220"/>
      <c r="AE52" s="221">
        <v>12.760000228881836</v>
      </c>
      <c r="AF52" s="221"/>
      <c r="AG52" s="221"/>
      <c r="AH52" s="39">
        <f>ABS(AE52)*TAN(ACOS(AI6))</f>
        <v>5.9112529023268099</v>
      </c>
      <c r="AI52" s="39"/>
      <c r="AJ52" s="40"/>
      <c r="AK52" s="224">
        <f>IF(OR(AK38=0,AQ6=0),0,ABS(1000*AM52/(SQRT(3)*AK38*AQ6)))</f>
        <v>79.820154917210601</v>
      </c>
      <c r="AL52" s="220"/>
      <c r="AM52" s="221">
        <v>16.059999465942383</v>
      </c>
      <c r="AN52" s="221"/>
      <c r="AO52" s="221"/>
      <c r="AP52" s="39">
        <f>ABS(AM52)*TAN(ACOS(AQ6))</f>
        <v>2.866456005309642</v>
      </c>
      <c r="AQ52" s="39"/>
      <c r="AR52" s="40"/>
    </row>
    <row r="53" spans="1:44" ht="13.5" thickBot="1" x14ac:dyDescent="0.25">
      <c r="A53" s="68" t="s">
        <v>266</v>
      </c>
      <c r="B53" s="69"/>
      <c r="C53" s="69"/>
      <c r="D53" s="69"/>
      <c r="E53" s="70"/>
      <c r="F53" s="70"/>
      <c r="G53" s="70"/>
      <c r="H53" s="70"/>
      <c r="I53" s="70"/>
      <c r="J53" s="70"/>
      <c r="K53" s="70"/>
      <c r="L53" s="249"/>
      <c r="M53" s="231"/>
      <c r="N53" s="67"/>
      <c r="O53" s="55">
        <f>SUM(O50:Q52)</f>
        <v>0.89008583844105971</v>
      </c>
      <c r="P53" s="55"/>
      <c r="Q53" s="55"/>
      <c r="R53" s="55">
        <f>SUM(R50:T52)</f>
        <v>-4.1207255116557695</v>
      </c>
      <c r="S53" s="55"/>
      <c r="T53" s="56"/>
      <c r="U53" s="231"/>
      <c r="V53" s="67"/>
      <c r="W53" s="55">
        <f>SUM(W50:Y52)</f>
        <v>4.2536561519005627</v>
      </c>
      <c r="X53" s="55"/>
      <c r="Y53" s="55"/>
      <c r="Z53" s="55">
        <f>SUM(Z50:AB52)</f>
        <v>-5.0952247309071836</v>
      </c>
      <c r="AA53" s="55"/>
      <c r="AB53" s="56"/>
      <c r="AC53" s="231"/>
      <c r="AD53" s="67"/>
      <c r="AE53" s="55">
        <f>SUM(AE50:AG52)</f>
        <v>-1.1305839425789159</v>
      </c>
      <c r="AF53" s="55"/>
      <c r="AG53" s="55"/>
      <c r="AH53" s="55">
        <f>SUM(AH50:AJ52)</f>
        <v>-2.7822397774782637</v>
      </c>
      <c r="AI53" s="55"/>
      <c r="AJ53" s="56"/>
      <c r="AK53" s="231"/>
      <c r="AL53" s="67"/>
      <c r="AM53" s="55">
        <f>SUM(AM50:AO52)</f>
        <v>-0.55400073460403121</v>
      </c>
      <c r="AN53" s="55"/>
      <c r="AO53" s="55"/>
      <c r="AP53" s="55">
        <f>SUM(AP50:AR52)</f>
        <v>-5.4763098473252398</v>
      </c>
      <c r="AQ53" s="55"/>
      <c r="AR53" s="56"/>
    </row>
    <row r="54" spans="1:44" x14ac:dyDescent="0.2">
      <c r="A54" s="246" t="s">
        <v>267</v>
      </c>
      <c r="B54" s="58"/>
      <c r="C54" s="58"/>
      <c r="D54" s="58"/>
      <c r="E54" s="21"/>
      <c r="F54" s="21"/>
      <c r="G54" s="21"/>
      <c r="H54" s="21"/>
      <c r="I54" s="21"/>
      <c r="J54" s="21"/>
      <c r="K54" s="21"/>
      <c r="L54" s="59"/>
      <c r="M54" s="60"/>
      <c r="N54" s="61"/>
      <c r="O54" s="62"/>
      <c r="P54" s="62"/>
      <c r="Q54" s="62"/>
      <c r="R54" s="62"/>
      <c r="S54" s="62"/>
      <c r="T54" s="63"/>
      <c r="U54" s="60"/>
      <c r="V54" s="61"/>
      <c r="W54" s="62"/>
      <c r="X54" s="62"/>
      <c r="Y54" s="62"/>
      <c r="Z54" s="62"/>
      <c r="AA54" s="62"/>
      <c r="AB54" s="63"/>
      <c r="AC54" s="60"/>
      <c r="AD54" s="61"/>
      <c r="AE54" s="62"/>
      <c r="AF54" s="62"/>
      <c r="AG54" s="62"/>
      <c r="AH54" s="62"/>
      <c r="AI54" s="62"/>
      <c r="AJ54" s="63"/>
      <c r="AK54" s="60"/>
      <c r="AL54" s="61"/>
      <c r="AM54" s="62"/>
      <c r="AN54" s="62"/>
      <c r="AO54" s="62"/>
      <c r="AP54" s="62"/>
      <c r="AQ54" s="62"/>
      <c r="AR54" s="63"/>
    </row>
    <row r="55" spans="1:44" x14ac:dyDescent="0.2">
      <c r="A55" s="48" t="s">
        <v>268</v>
      </c>
      <c r="B55" s="49"/>
      <c r="C55" s="49"/>
      <c r="D55" s="49"/>
      <c r="E55" s="17"/>
      <c r="F55" s="17"/>
      <c r="G55" s="17"/>
      <c r="H55" s="17"/>
      <c r="I55" s="17"/>
      <c r="J55" s="17"/>
      <c r="K55" s="17"/>
      <c r="L55" s="247"/>
      <c r="M55" s="248">
        <f>M9</f>
        <v>32.98912975742612</v>
      </c>
      <c r="N55" s="54"/>
      <c r="O55" s="50">
        <f>-O9</f>
        <v>-5.6487468182349438</v>
      </c>
      <c r="P55" s="50"/>
      <c r="Q55" s="50"/>
      <c r="R55" s="50">
        <f>-Q9</f>
        <v>-3.886575774696774</v>
      </c>
      <c r="S55" s="50"/>
      <c r="T55" s="52"/>
      <c r="U55" s="248">
        <f>U9</f>
        <v>44.289906890041117</v>
      </c>
      <c r="V55" s="54"/>
      <c r="W55" s="50">
        <f>-W9</f>
        <v>-8.450937889804127</v>
      </c>
      <c r="X55" s="50"/>
      <c r="Y55" s="50"/>
      <c r="Z55" s="50">
        <f>-Y9</f>
        <v>-3.2436754964298675</v>
      </c>
      <c r="AA55" s="50"/>
      <c r="AB55" s="52"/>
      <c r="AC55" s="248">
        <f>AC9</f>
        <v>17.430924500517204</v>
      </c>
      <c r="AD55" s="54"/>
      <c r="AE55" s="50">
        <f>-AE9</f>
        <v>-3.5467716050276787</v>
      </c>
      <c r="AF55" s="50"/>
      <c r="AG55" s="50"/>
      <c r="AH55" s="50">
        <f>-AG9</f>
        <v>-0.33510555346806842</v>
      </c>
      <c r="AI55" s="50"/>
      <c r="AJ55" s="52"/>
      <c r="AK55" s="248">
        <f>AK9</f>
        <v>39.537737578993536</v>
      </c>
      <c r="AL55" s="54"/>
      <c r="AM55" s="50">
        <f>-AM9</f>
        <v>-7.7500121548233105</v>
      </c>
      <c r="AN55" s="50"/>
      <c r="AO55" s="50"/>
      <c r="AP55" s="50">
        <f>-AO9</f>
        <v>-2.5195487872017752</v>
      </c>
      <c r="AQ55" s="50"/>
      <c r="AR55" s="52"/>
    </row>
    <row r="56" spans="1:44" x14ac:dyDescent="0.2">
      <c r="A56" s="48" t="s">
        <v>269</v>
      </c>
      <c r="B56" s="49"/>
      <c r="C56" s="49"/>
      <c r="D56" s="49"/>
      <c r="E56" s="17"/>
      <c r="F56" s="17"/>
      <c r="G56" s="17"/>
      <c r="H56" s="17"/>
      <c r="I56" s="17"/>
      <c r="J56" s="17"/>
      <c r="K56" s="17"/>
      <c r="L56" s="247"/>
      <c r="M56" s="248">
        <f>M16</f>
        <v>59.170711347811846</v>
      </c>
      <c r="N56" s="54"/>
      <c r="O56" s="50">
        <f>-O16</f>
        <v>-9.1676370150261448</v>
      </c>
      <c r="P56" s="50"/>
      <c r="Q56" s="50"/>
      <c r="R56" s="50">
        <f>-Q16</f>
        <v>-8.1978722042652432</v>
      </c>
      <c r="S56" s="50"/>
      <c r="T56" s="52"/>
      <c r="U56" s="248">
        <f>U16</f>
        <v>55.077476874669216</v>
      </c>
      <c r="V56" s="54"/>
      <c r="W56" s="50">
        <f>-W16</f>
        <v>-7.2450269841187644</v>
      </c>
      <c r="X56" s="50"/>
      <c r="Y56" s="50"/>
      <c r="Z56" s="50">
        <f>-Y16</f>
        <v>-8.6154590582112736</v>
      </c>
      <c r="AA56" s="50"/>
      <c r="AB56" s="52"/>
      <c r="AC56" s="248">
        <f>AC16</f>
        <v>66.345081351850226</v>
      </c>
      <c r="AD56" s="54"/>
      <c r="AE56" s="50">
        <f>-AE16</f>
        <v>-11.091109279030798</v>
      </c>
      <c r="AF56" s="50"/>
      <c r="AG56" s="50"/>
      <c r="AH56" s="50">
        <f>-AG16</f>
        <v>-7.8008875561851347</v>
      </c>
      <c r="AI56" s="50"/>
      <c r="AJ56" s="52"/>
      <c r="AK56" s="248">
        <f>AK16</f>
        <v>58.079957418258076</v>
      </c>
      <c r="AL56" s="54"/>
      <c r="AM56" s="50">
        <f>-AM16</f>
        <v>-9.1668514703723734</v>
      </c>
      <c r="AN56" s="50"/>
      <c r="AO56" s="50"/>
      <c r="AP56" s="50">
        <f>-AO16</f>
        <v>-7.6990876159420543</v>
      </c>
      <c r="AQ56" s="50"/>
      <c r="AR56" s="52"/>
    </row>
    <row r="57" spans="1:44" x14ac:dyDescent="0.2">
      <c r="A57" s="48" t="s">
        <v>270</v>
      </c>
      <c r="B57" s="49"/>
      <c r="C57" s="49"/>
      <c r="D57" s="49"/>
      <c r="E57" s="17"/>
      <c r="F57" s="17"/>
      <c r="G57" s="17"/>
      <c r="H57" s="17"/>
      <c r="I57" s="17"/>
      <c r="J57" s="17"/>
      <c r="K57" s="17"/>
      <c r="L57" s="247"/>
      <c r="M57" s="224">
        <f>IF(OR(M39=0,S9=0),0,ABS(1000*O57/(SQRT(3)*M39*S9)))</f>
        <v>97.646123050117126</v>
      </c>
      <c r="N57" s="220"/>
      <c r="O57" s="221">
        <v>16.719999313354492</v>
      </c>
      <c r="P57" s="221"/>
      <c r="Q57" s="221"/>
      <c r="R57" s="39">
        <f>ABS(O57)*TAN(ACOS(S9))</f>
        <v>11.504063888021021</v>
      </c>
      <c r="S57" s="39"/>
      <c r="T57" s="40"/>
      <c r="U57" s="224">
        <f>IF(OR(U39=0,AA9=0),0,ABS(1000*W57/(SQRT(3)*U39*AA9)))</f>
        <v>84.167685323881173</v>
      </c>
      <c r="V57" s="220"/>
      <c r="W57" s="221">
        <v>16.059999465942383</v>
      </c>
      <c r="X57" s="221"/>
      <c r="Y57" s="221"/>
      <c r="Z57" s="39">
        <f>ABS(W57)*TAN(ACOS(AA9))</f>
        <v>6.1642183884943265</v>
      </c>
      <c r="AA57" s="39"/>
      <c r="AB57" s="40"/>
      <c r="AC57" s="224">
        <f>IF(OR(AC39=0,AI9=0),0,ABS(1000*AE57/(SQRT(3)*AC39*AI9)))</f>
        <v>68.116201012286524</v>
      </c>
      <c r="AD57" s="220"/>
      <c r="AE57" s="221">
        <v>13.859999656677246</v>
      </c>
      <c r="AF57" s="221"/>
      <c r="AG57" s="221"/>
      <c r="AH57" s="39">
        <f>ABS(AE57)*TAN(ACOS(AI9))</f>
        <v>1.3095184503660293</v>
      </c>
      <c r="AI57" s="39"/>
      <c r="AJ57" s="40"/>
      <c r="AK57" s="224">
        <f>IF(OR(AK39=0,AQ9=0),0,ABS(1000*AM57/(SQRT(3)*AK39*AQ9)))</f>
        <v>87.544065385793871</v>
      </c>
      <c r="AL57" s="220"/>
      <c r="AM57" s="221">
        <v>17.159999847412109</v>
      </c>
      <c r="AN57" s="221"/>
      <c r="AO57" s="221"/>
      <c r="AP57" s="39">
        <f>ABS(AM57)*TAN(ACOS(AQ9))</f>
        <v>5.5787598703340997</v>
      </c>
      <c r="AQ57" s="39"/>
      <c r="AR57" s="40"/>
    </row>
    <row r="58" spans="1:44" ht="13.5" thickBot="1" x14ac:dyDescent="0.25">
      <c r="A58" s="250" t="s">
        <v>271</v>
      </c>
      <c r="B58" s="42"/>
      <c r="C58" s="42"/>
      <c r="D58" s="42"/>
      <c r="E58" s="43"/>
      <c r="F58" s="43"/>
      <c r="G58" s="43"/>
      <c r="H58" s="43"/>
      <c r="I58" s="43"/>
      <c r="J58" s="43"/>
      <c r="K58" s="43"/>
      <c r="L58" s="44"/>
      <c r="M58" s="33"/>
      <c r="N58" s="34"/>
      <c r="O58" s="31">
        <f>SUM(O55:Q57)</f>
        <v>1.9036154800934035</v>
      </c>
      <c r="P58" s="31"/>
      <c r="Q58" s="31"/>
      <c r="R58" s="31">
        <f>SUM(R55:T57)</f>
        <v>-0.58038409094099741</v>
      </c>
      <c r="S58" s="31"/>
      <c r="T58" s="32"/>
      <c r="U58" s="33"/>
      <c r="V58" s="34"/>
      <c r="W58" s="31">
        <f>SUM(W55:Y57)</f>
        <v>0.3640345920194914</v>
      </c>
      <c r="X58" s="31"/>
      <c r="Y58" s="31"/>
      <c r="Z58" s="31">
        <f>SUM(Z55:AB57)</f>
        <v>-5.6949161661468146</v>
      </c>
      <c r="AA58" s="31"/>
      <c r="AB58" s="32"/>
      <c r="AC58" s="33"/>
      <c r="AD58" s="34"/>
      <c r="AE58" s="31">
        <f>SUM(AE55:AG57)</f>
        <v>-0.777881227381231</v>
      </c>
      <c r="AF58" s="31"/>
      <c r="AG58" s="31"/>
      <c r="AH58" s="31">
        <f>SUM(AH55:AJ57)</f>
        <v>-6.8264746592871735</v>
      </c>
      <c r="AI58" s="31"/>
      <c r="AJ58" s="32"/>
      <c r="AK58" s="33"/>
      <c r="AL58" s="34"/>
      <c r="AM58" s="31">
        <f>SUM(AM55:AO57)</f>
        <v>0.24313622221642461</v>
      </c>
      <c r="AN58" s="31"/>
      <c r="AO58" s="31"/>
      <c r="AP58" s="31">
        <f>SUM(AP55:AR57)</f>
        <v>-4.6398765328097298</v>
      </c>
      <c r="AQ58" s="31"/>
      <c r="AR58" s="32"/>
    </row>
    <row r="59" spans="1:44" ht="13.5" thickBot="1" x14ac:dyDescent="0.25">
      <c r="A59" s="251" t="s">
        <v>144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29"/>
      <c r="N59" s="30"/>
      <c r="O59" s="19">
        <f>SUM(O50:Q52)+SUM(O55:Q57)</f>
        <v>2.7937013185344632</v>
      </c>
      <c r="P59" s="19"/>
      <c r="Q59" s="19"/>
      <c r="R59" s="19">
        <f>SUM(R50:T52)+SUM(R55:T57)</f>
        <v>-4.7011096025967669</v>
      </c>
      <c r="S59" s="19"/>
      <c r="T59" s="28"/>
      <c r="U59" s="29"/>
      <c r="V59" s="30"/>
      <c r="W59" s="19">
        <f>SUM(W50:Y52)+SUM(W55:Y57)</f>
        <v>4.6176907439200541</v>
      </c>
      <c r="X59" s="19"/>
      <c r="Y59" s="19"/>
      <c r="Z59" s="19">
        <f>SUM(Z50:AB52)+SUM(Z55:AB57)</f>
        <v>-10.790140897053998</v>
      </c>
      <c r="AA59" s="19"/>
      <c r="AB59" s="28"/>
      <c r="AC59" s="29"/>
      <c r="AD59" s="30"/>
      <c r="AE59" s="19">
        <f>SUM(AE50:AG52)+SUM(AE55:AG57)</f>
        <v>-1.9084651699601469</v>
      </c>
      <c r="AF59" s="19"/>
      <c r="AG59" s="19"/>
      <c r="AH59" s="19">
        <f>SUM(AH50:AJ52)+SUM(AH55:AJ57)</f>
        <v>-9.6087144367654371</v>
      </c>
      <c r="AI59" s="19"/>
      <c r="AJ59" s="28"/>
      <c r="AK59" s="29"/>
      <c r="AL59" s="30"/>
      <c r="AM59" s="19">
        <f>SUM(AM50:AO52)+SUM(AM55:AO57)</f>
        <v>-0.3108645123876066</v>
      </c>
      <c r="AN59" s="19"/>
      <c r="AO59" s="19"/>
      <c r="AP59" s="19">
        <f>SUM(AP50:AR52)+SUM(AP55:AR57)</f>
        <v>-10.11618638013497</v>
      </c>
      <c r="AQ59" s="19"/>
      <c r="AR59" s="28"/>
    </row>
    <row r="60" spans="1:44" x14ac:dyDescent="0.2">
      <c r="A60" s="246" t="s">
        <v>44</v>
      </c>
      <c r="B60" s="58"/>
      <c r="C60" s="58"/>
      <c r="D60" s="58"/>
      <c r="E60" s="21"/>
      <c r="F60" s="21"/>
      <c r="G60" s="21"/>
      <c r="H60" s="21"/>
      <c r="I60" s="21"/>
      <c r="J60" s="21"/>
      <c r="K60" s="21"/>
      <c r="L60" s="59"/>
      <c r="M60" s="60"/>
      <c r="N60" s="61"/>
      <c r="O60" s="62"/>
      <c r="P60" s="62"/>
      <c r="Q60" s="62"/>
      <c r="R60" s="62"/>
      <c r="S60" s="62"/>
      <c r="T60" s="63"/>
      <c r="U60" s="60"/>
      <c r="V60" s="61"/>
      <c r="W60" s="62"/>
      <c r="X60" s="62"/>
      <c r="Y60" s="62"/>
      <c r="Z60" s="62"/>
      <c r="AA60" s="62"/>
      <c r="AB60" s="63"/>
      <c r="AC60" s="60"/>
      <c r="AD60" s="61"/>
      <c r="AE60" s="62"/>
      <c r="AF60" s="62"/>
      <c r="AG60" s="62"/>
      <c r="AH60" s="62"/>
      <c r="AI60" s="62"/>
      <c r="AJ60" s="63"/>
      <c r="AK60" s="60"/>
      <c r="AL60" s="61"/>
      <c r="AM60" s="62"/>
      <c r="AN60" s="62"/>
      <c r="AO60" s="62"/>
      <c r="AP60" s="62"/>
      <c r="AQ60" s="62"/>
      <c r="AR60" s="63"/>
    </row>
    <row r="61" spans="1:44" x14ac:dyDescent="0.2">
      <c r="A61" s="48" t="s">
        <v>45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47"/>
      <c r="M61" s="248">
        <f>M7</f>
        <v>127.54083998020191</v>
      </c>
      <c r="N61" s="54"/>
      <c r="O61" s="50">
        <f>O7</f>
        <v>7.6999998092651367</v>
      </c>
      <c r="P61" s="50"/>
      <c r="Q61" s="50"/>
      <c r="R61" s="50">
        <f>Q7</f>
        <v>0.69999998807907104</v>
      </c>
      <c r="S61" s="50"/>
      <c r="T61" s="52"/>
      <c r="U61" s="248">
        <f>U7</f>
        <v>80.829039259702256</v>
      </c>
      <c r="V61" s="54"/>
      <c r="W61" s="50">
        <f>W7</f>
        <v>4.9000000953674316</v>
      </c>
      <c r="X61" s="50"/>
      <c r="Y61" s="50"/>
      <c r="Z61" s="50">
        <f>Y7</f>
        <v>0</v>
      </c>
      <c r="AA61" s="50"/>
      <c r="AB61" s="52"/>
      <c r="AC61" s="248">
        <f>AC7</f>
        <v>118.26408644477827</v>
      </c>
      <c r="AD61" s="54"/>
      <c r="AE61" s="50">
        <f>AE7</f>
        <v>6.5999999046325684</v>
      </c>
      <c r="AF61" s="50"/>
      <c r="AG61" s="50"/>
      <c r="AH61" s="50">
        <f>AG7</f>
        <v>2.7999999523162842</v>
      </c>
      <c r="AI61" s="50"/>
      <c r="AJ61" s="52"/>
      <c r="AK61" s="248">
        <f>AK7</f>
        <v>163.29931924461306</v>
      </c>
      <c r="AL61" s="54"/>
      <c r="AM61" s="50">
        <f>AM7</f>
        <v>9.8000001907348633</v>
      </c>
      <c r="AN61" s="50"/>
      <c r="AO61" s="50"/>
      <c r="AP61" s="50">
        <f>AO7</f>
        <v>1.3999999761581421</v>
      </c>
      <c r="AQ61" s="50"/>
      <c r="AR61" s="52"/>
    </row>
    <row r="62" spans="1:44" x14ac:dyDescent="0.2">
      <c r="A62" s="48" t="s">
        <v>272</v>
      </c>
      <c r="B62" s="49"/>
      <c r="C62" s="49"/>
      <c r="D62" s="49"/>
      <c r="E62" s="17">
        <v>48.8</v>
      </c>
      <c r="F62" s="17">
        <v>0.5</v>
      </c>
      <c r="G62" s="17"/>
      <c r="H62" s="17"/>
      <c r="I62" s="17"/>
      <c r="J62" s="17"/>
      <c r="K62" s="17"/>
      <c r="L62" s="247"/>
      <c r="M62" s="224">
        <f>IF(OR(M40=0,S7=0),0,ABS(1000*O62/(SQRT(3)*M40*S7)))</f>
        <v>76.193229386804106</v>
      </c>
      <c r="N62" s="220"/>
      <c r="O62" s="221">
        <v>-4.5999999046325684</v>
      </c>
      <c r="P62" s="221"/>
      <c r="Q62" s="221"/>
      <c r="R62" s="39">
        <f>-ABS(O62)*TAN(ACOS(S7))</f>
        <v>-0.41818181274913852</v>
      </c>
      <c r="S62" s="39"/>
      <c r="T62" s="40"/>
      <c r="U62" s="224">
        <f>IF(OR(U40=0,AA7=0),0,ABS(1000*W62/(SQRT(3)*U40*AA7)))</f>
        <v>71.591435896561023</v>
      </c>
      <c r="V62" s="220"/>
      <c r="W62" s="221">
        <v>-4.3400001525878906</v>
      </c>
      <c r="X62" s="221"/>
      <c r="Y62" s="221"/>
      <c r="Z62" s="39">
        <f>-ABS(W62)*TAN(ACOS(AA7))</f>
        <v>0</v>
      </c>
      <c r="AA62" s="39"/>
      <c r="AB62" s="40"/>
      <c r="AC62" s="224">
        <f>IF(OR(AC40=0,AI7=0),0,ABS(1000*AE62/(SQRT(3)*AC40*AI7)))</f>
        <v>69.166570888891812</v>
      </c>
      <c r="AD62" s="220"/>
      <c r="AE62" s="221">
        <v>-3.8599998950958252</v>
      </c>
      <c r="AF62" s="221"/>
      <c r="AG62" s="221"/>
      <c r="AH62" s="39">
        <f>-ABS(AE62)*TAN(ACOS(AI7))</f>
        <v>-1.6375757088455389</v>
      </c>
      <c r="AI62" s="39"/>
      <c r="AJ62" s="40"/>
      <c r="AK62" s="224">
        <f>IF(OR(AK40=0,AQ7=0),0,ABS(1000*AM62/(SQRT(3)*AK40*AQ7)))</f>
        <v>53.655490041399233</v>
      </c>
      <c r="AL62" s="220"/>
      <c r="AM62" s="221">
        <v>-3.2200000286102295</v>
      </c>
      <c r="AN62" s="221"/>
      <c r="AO62" s="221"/>
      <c r="AP62" s="39">
        <f>-ABS(AM62)*TAN(ACOS(AQ7))</f>
        <v>-0.45999998730056041</v>
      </c>
      <c r="AQ62" s="39"/>
      <c r="AR62" s="40"/>
    </row>
    <row r="63" spans="1:44" x14ac:dyDescent="0.2">
      <c r="A63" s="48" t="s">
        <v>273</v>
      </c>
      <c r="B63" s="49"/>
      <c r="C63" s="49"/>
      <c r="D63" s="49"/>
      <c r="E63" s="17">
        <v>48.8</v>
      </c>
      <c r="F63" s="17">
        <v>0.5</v>
      </c>
      <c r="G63" s="17"/>
      <c r="H63" s="17"/>
      <c r="I63" s="17"/>
      <c r="J63" s="17"/>
      <c r="K63" s="17"/>
      <c r="L63" s="247"/>
      <c r="M63" s="224">
        <f>IF(OR(M40=0,S7=0),0,ABS(1000*O63/(SQRT(3)*M40*S7)))</f>
        <v>25.011256094064827</v>
      </c>
      <c r="N63" s="220"/>
      <c r="O63" s="221">
        <v>-1.5099999904632568</v>
      </c>
      <c r="P63" s="221"/>
      <c r="Q63" s="221"/>
      <c r="R63" s="39">
        <f>-ABS(O63)*TAN(ACOS(S7))</f>
        <v>-0.13727272746835958</v>
      </c>
      <c r="S63" s="39"/>
      <c r="T63" s="40"/>
      <c r="U63" s="224">
        <f>IF(OR(U40=0,AA7=0),0,ABS(1000*W63/(SQRT(3)*U40*AA7)))</f>
        <v>0</v>
      </c>
      <c r="V63" s="220"/>
      <c r="W63" s="221">
        <v>0</v>
      </c>
      <c r="X63" s="221"/>
      <c r="Y63" s="221"/>
      <c r="Z63" s="39">
        <f>-ABS(W63)*TAN(ACOS(AA7))</f>
        <v>0</v>
      </c>
      <c r="AA63" s="39"/>
      <c r="AB63" s="40"/>
      <c r="AC63" s="224">
        <f>IF(OR(AC40=0,AI7=0),0,ABS(1000*AE63/(SQRT(3)*AC40*AI7)))</f>
        <v>67.733068157155756</v>
      </c>
      <c r="AD63" s="220"/>
      <c r="AE63" s="221">
        <v>-3.7799999713897705</v>
      </c>
      <c r="AF63" s="221"/>
      <c r="AG63" s="221"/>
      <c r="AH63" s="39">
        <f>-ABS(AE63)*TAN(ACOS(AI7))</f>
        <v>-1.6036363473608468</v>
      </c>
      <c r="AI63" s="39"/>
      <c r="AJ63" s="40"/>
      <c r="AK63" s="224">
        <f>IF(OR(AK40=0,AQ7=0),0,ABS(1000*AM63/(SQRT(3)*AK40*AQ7)))</f>
        <v>104.97813493519851</v>
      </c>
      <c r="AL63" s="220"/>
      <c r="AM63" s="221">
        <v>-6.3000001907348633</v>
      </c>
      <c r="AN63" s="221"/>
      <c r="AO63" s="221"/>
      <c r="AP63" s="39">
        <f>-ABS(AM63)*TAN(ACOS(AQ7))</f>
        <v>-0.89999999440445932</v>
      </c>
      <c r="AQ63" s="39"/>
      <c r="AR63" s="40"/>
    </row>
    <row r="64" spans="1:44" ht="13.5" thickBot="1" x14ac:dyDescent="0.25">
      <c r="A64" s="68" t="s">
        <v>47</v>
      </c>
      <c r="B64" s="69"/>
      <c r="C64" s="69"/>
      <c r="D64" s="69"/>
      <c r="E64" s="70"/>
      <c r="F64" s="70"/>
      <c r="G64" s="70"/>
      <c r="H64" s="70"/>
      <c r="I64" s="70"/>
      <c r="J64" s="70"/>
      <c r="K64" s="70"/>
      <c r="L64" s="249"/>
      <c r="M64" s="231"/>
      <c r="N64" s="67"/>
      <c r="O64" s="55">
        <f>SUM(O61:Q63)</f>
        <v>1.5899999141693115</v>
      </c>
      <c r="P64" s="55"/>
      <c r="Q64" s="55"/>
      <c r="R64" s="55">
        <f>SUM(R61:T63)</f>
        <v>0.14454544786157295</v>
      </c>
      <c r="S64" s="55"/>
      <c r="T64" s="56"/>
      <c r="U64" s="231"/>
      <c r="V64" s="67"/>
      <c r="W64" s="55">
        <f>SUM(W61:Y63)</f>
        <v>0.55999994277954102</v>
      </c>
      <c r="X64" s="55"/>
      <c r="Y64" s="55"/>
      <c r="Z64" s="55">
        <f>SUM(Z61:AB63)</f>
        <v>0</v>
      </c>
      <c r="AA64" s="55"/>
      <c r="AB64" s="56"/>
      <c r="AC64" s="231"/>
      <c r="AD64" s="67"/>
      <c r="AE64" s="55">
        <f>SUM(AE61:AG63)</f>
        <v>-1.0399999618530273</v>
      </c>
      <c r="AF64" s="55"/>
      <c r="AG64" s="55"/>
      <c r="AH64" s="55">
        <f>SUM(AH61:AJ63)</f>
        <v>-0.44121210389010157</v>
      </c>
      <c r="AI64" s="55"/>
      <c r="AJ64" s="56"/>
      <c r="AK64" s="231"/>
      <c r="AL64" s="67"/>
      <c r="AM64" s="55">
        <f>SUM(AM61:AO63)</f>
        <v>0.27999997138977051</v>
      </c>
      <c r="AN64" s="55"/>
      <c r="AO64" s="55"/>
      <c r="AP64" s="55">
        <f>SUM(AP61:AR63)</f>
        <v>3.9999994453122301E-2</v>
      </c>
      <c r="AQ64" s="55"/>
      <c r="AR64" s="56"/>
    </row>
    <row r="65" spans="1:44" x14ac:dyDescent="0.2">
      <c r="A65" s="246" t="s">
        <v>48</v>
      </c>
      <c r="B65" s="58"/>
      <c r="C65" s="58"/>
      <c r="D65" s="58"/>
      <c r="E65" s="21"/>
      <c r="F65" s="21"/>
      <c r="G65" s="21"/>
      <c r="H65" s="21"/>
      <c r="I65" s="21"/>
      <c r="J65" s="21"/>
      <c r="K65" s="21"/>
      <c r="L65" s="59"/>
      <c r="M65" s="60"/>
      <c r="N65" s="61"/>
      <c r="O65" s="62"/>
      <c r="P65" s="62"/>
      <c r="Q65" s="62"/>
      <c r="R65" s="62"/>
      <c r="S65" s="62"/>
      <c r="T65" s="63"/>
      <c r="U65" s="60"/>
      <c r="V65" s="61"/>
      <c r="W65" s="62"/>
      <c r="X65" s="62"/>
      <c r="Y65" s="62"/>
      <c r="Z65" s="62"/>
      <c r="AA65" s="62"/>
      <c r="AB65" s="63"/>
      <c r="AC65" s="60"/>
      <c r="AD65" s="61"/>
      <c r="AE65" s="62"/>
      <c r="AF65" s="62"/>
      <c r="AG65" s="62"/>
      <c r="AH65" s="62"/>
      <c r="AI65" s="62"/>
      <c r="AJ65" s="63"/>
      <c r="AK65" s="60"/>
      <c r="AL65" s="61"/>
      <c r="AM65" s="62"/>
      <c r="AN65" s="62"/>
      <c r="AO65" s="62"/>
      <c r="AP65" s="62"/>
      <c r="AQ65" s="62"/>
      <c r="AR65" s="63"/>
    </row>
    <row r="66" spans="1:44" x14ac:dyDescent="0.2">
      <c r="A66" s="48" t="s">
        <v>49</v>
      </c>
      <c r="B66" s="49"/>
      <c r="C66" s="49"/>
      <c r="D66" s="49"/>
      <c r="E66" s="17"/>
      <c r="F66" s="17"/>
      <c r="G66" s="17"/>
      <c r="H66" s="17"/>
      <c r="I66" s="17"/>
      <c r="J66" s="17"/>
      <c r="K66" s="17"/>
      <c r="L66" s="247"/>
      <c r="M66" s="248">
        <f>M10</f>
        <v>108.93422958842216</v>
      </c>
      <c r="N66" s="54"/>
      <c r="O66" s="50">
        <f>O10</f>
        <v>5.5999999046325684</v>
      </c>
      <c r="P66" s="50"/>
      <c r="Q66" s="50"/>
      <c r="R66" s="50">
        <f>Q10</f>
        <v>3.5</v>
      </c>
      <c r="S66" s="50"/>
      <c r="T66" s="52"/>
      <c r="U66" s="248">
        <f>U10</f>
        <v>146.05934244960463</v>
      </c>
      <c r="V66" s="54"/>
      <c r="W66" s="50">
        <f>W10</f>
        <v>8.3999996185302734</v>
      </c>
      <c r="X66" s="50"/>
      <c r="Y66" s="50"/>
      <c r="Z66" s="50">
        <f>Y10</f>
        <v>2.7999999523162842</v>
      </c>
      <c r="AA66" s="50"/>
      <c r="AB66" s="52"/>
      <c r="AC66" s="248">
        <f>AC10</f>
        <v>57.735026918962582</v>
      </c>
      <c r="AD66" s="54"/>
      <c r="AE66" s="50">
        <f>AE10</f>
        <v>3.5</v>
      </c>
      <c r="AF66" s="50"/>
      <c r="AG66" s="50"/>
      <c r="AH66" s="50">
        <f>AG10</f>
        <v>0</v>
      </c>
      <c r="AI66" s="50"/>
      <c r="AJ66" s="52"/>
      <c r="AK66" s="248">
        <f>AK10</f>
        <v>131.65611427150694</v>
      </c>
      <c r="AL66" s="54"/>
      <c r="AM66" s="50">
        <f>AM10</f>
        <v>7.6999998092651367</v>
      </c>
      <c r="AN66" s="50"/>
      <c r="AO66" s="50"/>
      <c r="AP66" s="50">
        <f>AO10</f>
        <v>2.0999999046325684</v>
      </c>
      <c r="AQ66" s="50"/>
      <c r="AR66" s="52"/>
    </row>
    <row r="67" spans="1:44" x14ac:dyDescent="0.2">
      <c r="A67" s="48" t="s">
        <v>274</v>
      </c>
      <c r="B67" s="49"/>
      <c r="C67" s="49"/>
      <c r="D67" s="49"/>
      <c r="E67" s="17">
        <v>48.8</v>
      </c>
      <c r="F67" s="17">
        <v>0.5</v>
      </c>
      <c r="G67" s="17"/>
      <c r="H67" s="17"/>
      <c r="I67" s="17"/>
      <c r="J67" s="17"/>
      <c r="K67" s="17"/>
      <c r="L67" s="247"/>
      <c r="M67" s="224">
        <f>IF(OR(M41=0,S10=0),0,ABS(1000*O67/(SQRT(3)*M41*S10)))</f>
        <v>114.18641537628037</v>
      </c>
      <c r="N67" s="220"/>
      <c r="O67" s="221">
        <v>-5.869999885559082</v>
      </c>
      <c r="P67" s="221"/>
      <c r="Q67" s="221"/>
      <c r="R67" s="39">
        <f>-ABS(O67)*TAN(ACOS(S10))</f>
        <v>-3.6687499909528647</v>
      </c>
      <c r="S67" s="39"/>
      <c r="T67" s="40"/>
      <c r="U67" s="224">
        <f>IF(OR(U41=0,AA10=0),0,ABS(1000*W67/(SQRT(3)*U41*AA10)))</f>
        <v>74.072959585980684</v>
      </c>
      <c r="V67" s="220"/>
      <c r="W67" s="221">
        <v>-4.2600002288818359</v>
      </c>
      <c r="X67" s="221"/>
      <c r="Y67" s="221"/>
      <c r="Z67" s="39">
        <f>-ABS(W67)*TAN(ACOS(AA10))</f>
        <v>-1.4200001165980423</v>
      </c>
      <c r="AA67" s="39"/>
      <c r="AB67" s="40"/>
      <c r="AC67" s="224">
        <f>IF(OR(AC41=0,AI10=0),0,ABS(1000*AE67/(SQRT(3)*AC41*AI10)))</f>
        <v>23.094010374296371</v>
      </c>
      <c r="AD67" s="220"/>
      <c r="AE67" s="221">
        <v>-1.3999999761581421</v>
      </c>
      <c r="AF67" s="221"/>
      <c r="AG67" s="221"/>
      <c r="AH67" s="39">
        <f>-ABS(AE67)*TAN(ACOS(AI10))</f>
        <v>0</v>
      </c>
      <c r="AI67" s="39"/>
      <c r="AJ67" s="40"/>
      <c r="AK67" s="224">
        <f>IF(OR(AK41=0,AQ10=0),0,ABS(1000*AM67/(SQRT(3)*AK41*AQ10)))</f>
        <v>73.180287099043355</v>
      </c>
      <c r="AL67" s="220"/>
      <c r="AM67" s="221">
        <v>-4.2800002098083496</v>
      </c>
      <c r="AN67" s="221"/>
      <c r="AO67" s="221"/>
      <c r="AP67" s="39">
        <f>-ABS(AM67)*TAN(ACOS(AQ10))</f>
        <v>-1.16727276039799</v>
      </c>
      <c r="AQ67" s="39"/>
      <c r="AR67" s="40"/>
    </row>
    <row r="68" spans="1:44" x14ac:dyDescent="0.2">
      <c r="A68" s="48" t="s">
        <v>275</v>
      </c>
      <c r="B68" s="49"/>
      <c r="C68" s="49"/>
      <c r="D68" s="49"/>
      <c r="E68" s="17">
        <v>48.8</v>
      </c>
      <c r="F68" s="17">
        <v>0.5</v>
      </c>
      <c r="G68" s="17"/>
      <c r="H68" s="17"/>
      <c r="I68" s="17"/>
      <c r="J68" s="17"/>
      <c r="K68" s="17"/>
      <c r="L68" s="247"/>
      <c r="M68" s="224">
        <f>IF(OR(M41=0,S10=0),0,ABS(1000*O68/(SQRT(3)*M41*S10)))</f>
        <v>56.023321254283807</v>
      </c>
      <c r="N68" s="220"/>
      <c r="O68" s="221">
        <v>-2.880000114440918</v>
      </c>
      <c r="P68" s="221"/>
      <c r="Q68" s="221"/>
      <c r="R68" s="39">
        <f>-ABS(O68)*TAN(ACOS(S10))</f>
        <v>-1.8000001021793921</v>
      </c>
      <c r="S68" s="39"/>
      <c r="T68" s="40"/>
      <c r="U68" s="224">
        <f>IF(OR(U41=0,AA10=0),0,ABS(1000*W68/(SQRT(3)*U41*AA10)))</f>
        <v>83.63636437259008</v>
      </c>
      <c r="V68" s="220"/>
      <c r="W68" s="221">
        <v>-4.809999942779541</v>
      </c>
      <c r="X68" s="221"/>
      <c r="Y68" s="221"/>
      <c r="Z68" s="39">
        <f>-ABS(W68)*TAN(ACOS(AA10))</f>
        <v>-1.6033333597675214</v>
      </c>
      <c r="AA68" s="39"/>
      <c r="AB68" s="40"/>
      <c r="AC68" s="224">
        <f>IF(OR(AC41=0,AI10=0),0,ABS(1000*AE68/(SQRT(3)*AC41*AI10)))</f>
        <v>0</v>
      </c>
      <c r="AD68" s="220"/>
      <c r="AE68" s="221">
        <v>0</v>
      </c>
      <c r="AF68" s="221"/>
      <c r="AG68" s="221"/>
      <c r="AH68" s="39">
        <f>-ABS(AE68)*TAN(ACOS(AI10))</f>
        <v>0</v>
      </c>
      <c r="AI68" s="39"/>
      <c r="AJ68" s="40"/>
      <c r="AK68" s="224">
        <f>IF(OR(AK41=0,AQ10=0),0,ABS(1000*AM68/(SQRT(3)*AK41*AQ10)))</f>
        <v>47.362005591495951</v>
      </c>
      <c r="AL68" s="220"/>
      <c r="AM68" s="221">
        <v>-2.7699999809265137</v>
      </c>
      <c r="AN68" s="221"/>
      <c r="AO68" s="221"/>
      <c r="AP68" s="39">
        <f>-ABS(AM68)*TAN(ACOS(AQ10))</f>
        <v>-0.75545452465836549</v>
      </c>
      <c r="AQ68" s="39"/>
      <c r="AR68" s="40"/>
    </row>
    <row r="69" spans="1:44" ht="13.5" thickBot="1" x14ac:dyDescent="0.25">
      <c r="A69" s="250" t="s">
        <v>51</v>
      </c>
      <c r="B69" s="42"/>
      <c r="C69" s="42"/>
      <c r="D69" s="42"/>
      <c r="E69" s="43"/>
      <c r="F69" s="43"/>
      <c r="G69" s="43"/>
      <c r="H69" s="43"/>
      <c r="I69" s="43"/>
      <c r="J69" s="43"/>
      <c r="K69" s="43"/>
      <c r="L69" s="44"/>
      <c r="M69" s="33"/>
      <c r="N69" s="34"/>
      <c r="O69" s="31">
        <f>SUM(O66:Q68)</f>
        <v>-3.1500000953674316</v>
      </c>
      <c r="P69" s="31"/>
      <c r="Q69" s="31"/>
      <c r="R69" s="31">
        <f>SUM(R66:T68)</f>
        <v>-1.9687500931322568</v>
      </c>
      <c r="S69" s="31"/>
      <c r="T69" s="32"/>
      <c r="U69" s="33"/>
      <c r="V69" s="34"/>
      <c r="W69" s="31">
        <f>SUM(W66:Y68)</f>
        <v>-0.67000055313110352</v>
      </c>
      <c r="X69" s="31"/>
      <c r="Y69" s="31"/>
      <c r="Z69" s="31">
        <f>SUM(Z66:AB68)</f>
        <v>-0.22333352404927953</v>
      </c>
      <c r="AA69" s="31"/>
      <c r="AB69" s="32"/>
      <c r="AC69" s="33"/>
      <c r="AD69" s="34"/>
      <c r="AE69" s="31">
        <f>SUM(AE66:AG68)</f>
        <v>2.1000000238418579</v>
      </c>
      <c r="AF69" s="31"/>
      <c r="AG69" s="31"/>
      <c r="AH69" s="31">
        <f>SUM(AH66:AJ68)</f>
        <v>0</v>
      </c>
      <c r="AI69" s="31"/>
      <c r="AJ69" s="32"/>
      <c r="AK69" s="33"/>
      <c r="AL69" s="34"/>
      <c r="AM69" s="31">
        <f>SUM(AM66:AO68)</f>
        <v>0.64999961853027344</v>
      </c>
      <c r="AN69" s="31"/>
      <c r="AO69" s="31"/>
      <c r="AP69" s="31">
        <f>SUM(AP66:AR68)</f>
        <v>0.17727261957621288</v>
      </c>
      <c r="AQ69" s="31"/>
      <c r="AR69" s="32"/>
    </row>
    <row r="70" spans="1:44" ht="13.5" thickBot="1" x14ac:dyDescent="0.25">
      <c r="A70" s="251" t="s">
        <v>52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29"/>
      <c r="N70" s="30"/>
      <c r="O70" s="19">
        <f>SUM(O61:Q63)+SUM(O66:Q68)</f>
        <v>-1.5600001811981201</v>
      </c>
      <c r="P70" s="19"/>
      <c r="Q70" s="19"/>
      <c r="R70" s="19">
        <f>SUM(R61:T63)+SUM(R66:T68)</f>
        <v>-1.8242046452706839</v>
      </c>
      <c r="S70" s="19"/>
      <c r="T70" s="28"/>
      <c r="U70" s="29"/>
      <c r="V70" s="30"/>
      <c r="W70" s="19">
        <f>SUM(W61:Y63)+SUM(W66:Y68)</f>
        <v>-0.1100006103515625</v>
      </c>
      <c r="X70" s="19"/>
      <c r="Y70" s="19"/>
      <c r="Z70" s="19">
        <f>SUM(Z61:AB63)+SUM(Z66:AB68)</f>
        <v>-0.22333352404927953</v>
      </c>
      <c r="AA70" s="19"/>
      <c r="AB70" s="28"/>
      <c r="AC70" s="29"/>
      <c r="AD70" s="30"/>
      <c r="AE70" s="19">
        <f>SUM(AE61:AG63)+SUM(AE66:AG68)</f>
        <v>1.0600000619888306</v>
      </c>
      <c r="AF70" s="19"/>
      <c r="AG70" s="19"/>
      <c r="AH70" s="19">
        <f>SUM(AH61:AJ63)+SUM(AH66:AJ68)</f>
        <v>-0.44121210389010157</v>
      </c>
      <c r="AI70" s="19"/>
      <c r="AJ70" s="28"/>
      <c r="AK70" s="29"/>
      <c r="AL70" s="30"/>
      <c r="AM70" s="19">
        <f>SUM(AM61:AO63)+SUM(AM66:AO68)</f>
        <v>0.92999958992004395</v>
      </c>
      <c r="AN70" s="19"/>
      <c r="AO70" s="19"/>
      <c r="AP70" s="19">
        <f>SUM(AP61:AR63)+SUM(AP66:AR68)</f>
        <v>0.21727261402933518</v>
      </c>
      <c r="AQ70" s="19"/>
      <c r="AR70" s="28"/>
    </row>
    <row r="71" spans="1:44" x14ac:dyDescent="0.2">
      <c r="A71" s="246" t="s">
        <v>53</v>
      </c>
      <c r="B71" s="58"/>
      <c r="C71" s="58"/>
      <c r="D71" s="58"/>
      <c r="E71" s="21"/>
      <c r="F71" s="21"/>
      <c r="G71" s="21"/>
      <c r="H71" s="21"/>
      <c r="I71" s="21"/>
      <c r="J71" s="21"/>
      <c r="K71" s="21"/>
      <c r="L71" s="59"/>
      <c r="M71" s="60"/>
      <c r="N71" s="61"/>
      <c r="O71" s="62"/>
      <c r="P71" s="62"/>
      <c r="Q71" s="62"/>
      <c r="R71" s="62"/>
      <c r="S71" s="62"/>
      <c r="T71" s="63"/>
      <c r="U71" s="60"/>
      <c r="V71" s="61"/>
      <c r="W71" s="62"/>
      <c r="X71" s="62"/>
      <c r="Y71" s="62"/>
      <c r="Z71" s="62"/>
      <c r="AA71" s="62"/>
      <c r="AB71" s="63"/>
      <c r="AC71" s="60"/>
      <c r="AD71" s="61"/>
      <c r="AE71" s="62"/>
      <c r="AF71" s="62"/>
      <c r="AG71" s="62"/>
      <c r="AH71" s="62"/>
      <c r="AI71" s="62"/>
      <c r="AJ71" s="63"/>
      <c r="AK71" s="60"/>
      <c r="AL71" s="61"/>
      <c r="AM71" s="62"/>
      <c r="AN71" s="62"/>
      <c r="AO71" s="62"/>
      <c r="AP71" s="62"/>
      <c r="AQ71" s="62"/>
      <c r="AR71" s="63"/>
    </row>
    <row r="72" spans="1:44" x14ac:dyDescent="0.2">
      <c r="A72" s="48" t="s">
        <v>276</v>
      </c>
      <c r="B72" s="49"/>
      <c r="C72" s="49"/>
      <c r="D72" s="49"/>
      <c r="E72" s="17"/>
      <c r="F72" s="17"/>
      <c r="G72" s="17"/>
      <c r="H72" s="17"/>
      <c r="I72" s="17"/>
      <c r="J72" s="17"/>
      <c r="K72" s="17"/>
      <c r="L72" s="247"/>
      <c r="M72" s="248">
        <f>M13</f>
        <v>631.14543553806595</v>
      </c>
      <c r="N72" s="54"/>
      <c r="O72" s="50">
        <f>O13</f>
        <v>5.7600002288818359</v>
      </c>
      <c r="P72" s="50"/>
      <c r="Q72" s="50"/>
      <c r="R72" s="50">
        <f>Q13</f>
        <v>3.3599998950958252</v>
      </c>
      <c r="S72" s="50"/>
      <c r="T72" s="52"/>
      <c r="U72" s="248">
        <f>U13</f>
        <v>517.99129766361341</v>
      </c>
      <c r="V72" s="54"/>
      <c r="W72" s="50">
        <f>W13</f>
        <v>4.320000171661377</v>
      </c>
      <c r="X72" s="50"/>
      <c r="Y72" s="50"/>
      <c r="Z72" s="50">
        <f>Y13</f>
        <v>3.3599998950958252</v>
      </c>
      <c r="AA72" s="50"/>
      <c r="AB72" s="52"/>
      <c r="AC72" s="248">
        <f>AC13</f>
        <v>617.92626300866164</v>
      </c>
      <c r="AD72" s="54"/>
      <c r="AE72" s="50">
        <f>AE13</f>
        <v>5.2800002098083496</v>
      </c>
      <c r="AF72" s="50"/>
      <c r="AG72" s="50"/>
      <c r="AH72" s="50">
        <f>AG13</f>
        <v>3.8399999141693115</v>
      </c>
      <c r="AI72" s="50"/>
      <c r="AJ72" s="52"/>
      <c r="AK72" s="248">
        <f>AK13</f>
        <v>645.69360297023184</v>
      </c>
      <c r="AL72" s="54"/>
      <c r="AM72" s="50">
        <f>AM13</f>
        <v>5.2800002098083496</v>
      </c>
      <c r="AN72" s="50"/>
      <c r="AO72" s="50"/>
      <c r="AP72" s="50">
        <f>AO13</f>
        <v>4.320000171661377</v>
      </c>
      <c r="AQ72" s="50"/>
      <c r="AR72" s="52"/>
    </row>
    <row r="73" spans="1:44" x14ac:dyDescent="0.2">
      <c r="A73" s="48" t="s">
        <v>277</v>
      </c>
      <c r="B73" s="49"/>
      <c r="C73" s="49"/>
      <c r="D73" s="49"/>
      <c r="E73" s="17"/>
      <c r="F73" s="17"/>
      <c r="G73" s="17"/>
      <c r="H73" s="17"/>
      <c r="I73" s="17"/>
      <c r="J73" s="17"/>
      <c r="K73" s="17"/>
      <c r="L73" s="247"/>
      <c r="M73" s="224">
        <f>IF(OR(M42=0,S13=0),0,ABS(1000*O73/(SQRT(3)*M42*S13)))</f>
        <v>236.67953832677475</v>
      </c>
      <c r="N73" s="220"/>
      <c r="O73" s="221">
        <v>-2.1600000858306885</v>
      </c>
      <c r="P73" s="221"/>
      <c r="Q73" s="221"/>
      <c r="R73" s="39">
        <f>-ABS(O73)*TAN(ACOS(S13))</f>
        <v>-1.2599999606609336</v>
      </c>
      <c r="S73" s="39"/>
      <c r="T73" s="40"/>
      <c r="U73" s="224">
        <f>IF(OR(U42=0,AA13=0),0,ABS(1000*W73/(SQRT(3)*U42*AA13)))</f>
        <v>237.41267094890472</v>
      </c>
      <c r="V73" s="220"/>
      <c r="W73" s="221">
        <v>-1.9800000190734863</v>
      </c>
      <c r="X73" s="221"/>
      <c r="Y73" s="221"/>
      <c r="Z73" s="39">
        <f>-ABS(W73)*TAN(ACOS(AA13))</f>
        <v>-1.5399999055597549</v>
      </c>
      <c r="AA73" s="39"/>
      <c r="AB73" s="40"/>
      <c r="AC73" s="224">
        <f>IF(OR(AC42=0,AI13=0),0,ABS(1000*AE73/(SQRT(3)*AC42*AI13)))</f>
        <v>210.65666661989451</v>
      </c>
      <c r="AD73" s="220"/>
      <c r="AE73" s="221">
        <v>-1.7999999523162842</v>
      </c>
      <c r="AF73" s="221"/>
      <c r="AG73" s="221"/>
      <c r="AH73" s="39">
        <f>-ABS(AE73)*TAN(ACOS(AI13))</f>
        <v>-1.3090907931327873</v>
      </c>
      <c r="AI73" s="39"/>
      <c r="AJ73" s="40"/>
      <c r="AK73" s="224">
        <f>IF(OR(AK42=0,AQ13=0),0,ABS(1000*AM73/(SQRT(3)*AK42*AQ13)))</f>
        <v>110.06140230811977</v>
      </c>
      <c r="AL73" s="220"/>
      <c r="AM73" s="221">
        <v>-0.89999997615814209</v>
      </c>
      <c r="AN73" s="221"/>
      <c r="AO73" s="221"/>
      <c r="AP73" s="39">
        <f>-ABS(AM73)*TAN(ACOS(AQ13))</f>
        <v>-0.73636361685666174</v>
      </c>
      <c r="AQ73" s="39"/>
      <c r="AR73" s="40"/>
    </row>
    <row r="74" spans="1:44" x14ac:dyDescent="0.2">
      <c r="A74" s="48" t="s">
        <v>278</v>
      </c>
      <c r="B74" s="49"/>
      <c r="C74" s="49"/>
      <c r="D74" s="49"/>
      <c r="E74" s="17"/>
      <c r="F74" s="17"/>
      <c r="G74" s="17"/>
      <c r="H74" s="17"/>
      <c r="I74" s="17"/>
      <c r="J74" s="17"/>
      <c r="K74" s="17"/>
      <c r="L74" s="247"/>
      <c r="M74" s="224">
        <f>IF(OR(M42=0,S13=0),0,ABS(1000*O74/(SQRT(3)*M42*S13)))</f>
        <v>163.26504645874769</v>
      </c>
      <c r="N74" s="220"/>
      <c r="O74" s="221">
        <v>-1.4900000095367432</v>
      </c>
      <c r="P74" s="221"/>
      <c r="Q74" s="221"/>
      <c r="R74" s="39">
        <f>-ABS(O74)*TAN(ACOS(S13))</f>
        <v>-0.86916661055551792</v>
      </c>
      <c r="S74" s="39"/>
      <c r="T74" s="40"/>
      <c r="U74" s="224">
        <f>IF(OR(U42=0,AA13=0),0,ABS(1000*W74/(SQRT(3)*U42*AA13)))</f>
        <v>181.29694274719577</v>
      </c>
      <c r="V74" s="220"/>
      <c r="W74" s="221">
        <v>-1.5119999647140503</v>
      </c>
      <c r="X74" s="221"/>
      <c r="Y74" s="221"/>
      <c r="Z74" s="39">
        <f>-ABS(W74)*TAN(ACOS(AA13))</f>
        <v>-1.175999889108875</v>
      </c>
      <c r="AA74" s="39"/>
      <c r="AB74" s="40"/>
      <c r="AC74" s="224">
        <f>IF(OR(AC42=0,AI13=0),0,ABS(1000*AE74/(SQRT(3)*AC42*AI13)))</f>
        <v>185.3778705318544</v>
      </c>
      <c r="AD74" s="220"/>
      <c r="AE74" s="221">
        <v>-1.5839999914169312</v>
      </c>
      <c r="AF74" s="221"/>
      <c r="AG74" s="221"/>
      <c r="AH74" s="39">
        <f>-ABS(AE74)*TAN(ACOS(AI13))</f>
        <v>-1.1519999222321975</v>
      </c>
      <c r="AI74" s="39"/>
      <c r="AJ74" s="40"/>
      <c r="AK74" s="224">
        <f>IF(OR(AK42=0,AQ13=0),0,ABS(1000*AM74/(SQRT(3)*AK42*AQ13)))</f>
        <v>167.29333967211036</v>
      </c>
      <c r="AL74" s="220"/>
      <c r="AM74" s="221">
        <v>-1.3680000305175781</v>
      </c>
      <c r="AN74" s="221"/>
      <c r="AO74" s="221"/>
      <c r="AP74" s="39">
        <f>-ABS(AM74)*TAN(ACOS(AQ13))</f>
        <v>-1.1192727522416548</v>
      </c>
      <c r="AQ74" s="39"/>
      <c r="AR74" s="40"/>
    </row>
    <row r="75" spans="1:44" x14ac:dyDescent="0.2">
      <c r="A75" s="48" t="s">
        <v>279</v>
      </c>
      <c r="B75" s="49"/>
      <c r="C75" s="49"/>
      <c r="D75" s="49"/>
      <c r="E75" s="17"/>
      <c r="F75" s="17"/>
      <c r="G75" s="17"/>
      <c r="H75" s="17"/>
      <c r="I75" s="17"/>
      <c r="J75" s="17"/>
      <c r="K75" s="17"/>
      <c r="L75" s="247"/>
      <c r="M75" s="224">
        <f>IF(OR(M42=0,S13=0),0,ABS(1000*O75/(SQRT(3)*M42*S13)))</f>
        <v>26.297724847975058</v>
      </c>
      <c r="N75" s="220"/>
      <c r="O75" s="221">
        <v>-0.23999999463558197</v>
      </c>
      <c r="P75" s="221"/>
      <c r="Q75" s="221"/>
      <c r="R75" s="39">
        <f>-ABS(O75)*TAN(ACOS(S13))</f>
        <v>-0.13999998693664922</v>
      </c>
      <c r="S75" s="39"/>
      <c r="T75" s="40"/>
      <c r="U75" s="224">
        <f>IF(OR(U42=0,AA13=0),0,ABS(1000*W75/(SQRT(3)*U42*AA13)))</f>
        <v>86.331882943935568</v>
      </c>
      <c r="V75" s="220"/>
      <c r="W75" s="221">
        <v>-0.72000002861022949</v>
      </c>
      <c r="X75" s="221"/>
      <c r="Y75" s="221"/>
      <c r="Z75" s="39">
        <f>-ABS(W75)*TAN(ACOS(AA13))</f>
        <v>-0.55999998251597083</v>
      </c>
      <c r="AA75" s="39"/>
      <c r="AB75" s="40"/>
      <c r="AC75" s="224">
        <f>IF(OR(AC42=0,AI13=0),0,ABS(1000*AE75/(SQRT(3)*AC42*AI13)))</f>
        <v>126.39400834268078</v>
      </c>
      <c r="AD75" s="220"/>
      <c r="AE75" s="221">
        <v>-1.0800000429153442</v>
      </c>
      <c r="AF75" s="221"/>
      <c r="AG75" s="221"/>
      <c r="AH75" s="39">
        <f>-ABS(AE75)*TAN(ACOS(AI13))</f>
        <v>-0.78545452789826831</v>
      </c>
      <c r="AI75" s="39"/>
      <c r="AJ75" s="40"/>
      <c r="AK75" s="224">
        <f>IF(OR(AK42=0,AQ13=0),0,ABS(1000*AM75/(SQRT(3)*AK42*AQ13)))</f>
        <v>117.39882961459968</v>
      </c>
      <c r="AL75" s="220"/>
      <c r="AM75" s="221">
        <v>-0.95999997854232788</v>
      </c>
      <c r="AN75" s="221"/>
      <c r="AO75" s="221"/>
      <c r="AP75" s="39">
        <f>-ABS(AM75)*TAN(ACOS(AQ13))</f>
        <v>-0.78545452789826831</v>
      </c>
      <c r="AQ75" s="39"/>
      <c r="AR75" s="40"/>
    </row>
    <row r="76" spans="1:44" x14ac:dyDescent="0.2">
      <c r="A76" s="48" t="s">
        <v>280</v>
      </c>
      <c r="B76" s="49"/>
      <c r="C76" s="49"/>
      <c r="D76" s="49"/>
      <c r="E76" s="17"/>
      <c r="F76" s="17"/>
      <c r="G76" s="17"/>
      <c r="H76" s="17"/>
      <c r="I76" s="17"/>
      <c r="J76" s="17"/>
      <c r="K76" s="17"/>
      <c r="L76" s="247"/>
      <c r="M76" s="224">
        <f>IF(OR(M42=0,S13=0),0,ABS(1000*O76/(SQRT(3)*M42*S13)))</f>
        <v>21.038180531491122</v>
      </c>
      <c r="N76" s="220"/>
      <c r="O76" s="221">
        <v>-0.19200000166893005</v>
      </c>
      <c r="P76" s="221"/>
      <c r="Q76" s="221"/>
      <c r="R76" s="39">
        <f>-ABS(O76)*TAN(ACOS(S13))</f>
        <v>-0.11199999302625674</v>
      </c>
      <c r="S76" s="39"/>
      <c r="T76" s="40"/>
      <c r="U76" s="224">
        <f>IF(OR(U42=0,AA13=0),0,ABS(1000*W76/(SQRT(3)*U42*AA13)))</f>
        <v>23.021834737024342</v>
      </c>
      <c r="V76" s="220"/>
      <c r="W76" s="221">
        <v>-0.19200000166893005</v>
      </c>
      <c r="X76" s="221"/>
      <c r="Y76" s="221"/>
      <c r="Z76" s="39">
        <f>-ABS(W76)*TAN(ACOS(AA13))</f>
        <v>-0.14933332403500907</v>
      </c>
      <c r="AA76" s="39"/>
      <c r="AB76" s="40"/>
      <c r="AC76" s="224">
        <f>IF(OR(AC42=0,AI13=0),0,ABS(1000*AE76/(SQRT(3)*AC42*AI13)))</f>
        <v>22.470045230025686</v>
      </c>
      <c r="AD76" s="220"/>
      <c r="AE76" s="221">
        <v>-0.19200000166893005</v>
      </c>
      <c r="AF76" s="221"/>
      <c r="AG76" s="221"/>
      <c r="AH76" s="39">
        <f>-ABS(AE76)*TAN(ACOS(AI13))</f>
        <v>-0.13963635618036471</v>
      </c>
      <c r="AI76" s="39"/>
      <c r="AJ76" s="40"/>
      <c r="AK76" s="224">
        <f>IF(OR(AK42=0,AQ13=0),0,ABS(1000*AM76/(SQRT(3)*AK42*AQ13)))</f>
        <v>11.73988332591391</v>
      </c>
      <c r="AL76" s="220"/>
      <c r="AM76" s="221">
        <v>-9.6000000834465027E-2</v>
      </c>
      <c r="AN76" s="221"/>
      <c r="AO76" s="221"/>
      <c r="AP76" s="39">
        <f>-ABS(AM76)*TAN(ACOS(AQ13))</f>
        <v>-7.8545455228198668E-2</v>
      </c>
      <c r="AQ76" s="39"/>
      <c r="AR76" s="40"/>
    </row>
    <row r="77" spans="1:44" x14ac:dyDescent="0.2">
      <c r="A77" s="48" t="s">
        <v>281</v>
      </c>
      <c r="B77" s="49"/>
      <c r="C77" s="49"/>
      <c r="D77" s="49"/>
      <c r="E77" s="17"/>
      <c r="F77" s="17"/>
      <c r="G77" s="17"/>
      <c r="H77" s="17"/>
      <c r="I77" s="17"/>
      <c r="J77" s="17"/>
      <c r="K77" s="17"/>
      <c r="L77" s="247"/>
      <c r="M77" s="224">
        <f>IF(OR(M42=0,S13=0),0,ABS(1000*O77/(SQRT(3)*M42*S13)))</f>
        <v>178.82452961934146</v>
      </c>
      <c r="N77" s="220"/>
      <c r="O77" s="221">
        <v>-1.6319999694824219</v>
      </c>
      <c r="P77" s="221"/>
      <c r="Q77" s="221"/>
      <c r="R77" s="39">
        <f>-ABS(O77)*TAN(ACOS(S13))</f>
        <v>-0.95199991464615208</v>
      </c>
      <c r="S77" s="39"/>
      <c r="T77" s="40"/>
      <c r="U77" s="224">
        <f>IF(OR(U42=0,AA13=0),0,ABS(1000*W77/(SQRT(3)*U42*AA13)))</f>
        <v>207.19651620667813</v>
      </c>
      <c r="V77" s="220"/>
      <c r="W77" s="221">
        <v>-1.7280000448226929</v>
      </c>
      <c r="X77" s="221"/>
      <c r="Y77" s="221"/>
      <c r="Z77" s="39">
        <f>-ABS(W77)*TAN(ACOS(AA13))</f>
        <v>-1.343999939494664</v>
      </c>
      <c r="AA77" s="39"/>
      <c r="AB77" s="40"/>
      <c r="AC77" s="224">
        <f>IF(OR(AC42=0,AI13=0),0,ABS(1000*AE77/(SQRT(3)*AC42*AI13)))</f>
        <v>190.99537922350331</v>
      </c>
      <c r="AD77" s="220"/>
      <c r="AE77" s="221">
        <v>-1.6319999694824219</v>
      </c>
      <c r="AF77" s="221"/>
      <c r="AG77" s="221"/>
      <c r="AH77" s="39">
        <f>-ABS(AE77)*TAN(ACOS(AI13))</f>
        <v>-1.1869089950214775</v>
      </c>
      <c r="AI77" s="39"/>
      <c r="AJ77" s="40"/>
      <c r="AK77" s="224">
        <f>IF(OR(AK42=0,AQ13=0),0,ABS(1000*AM77/(SQRT(3)*AK42*AQ13)))</f>
        <v>223.05778137009457</v>
      </c>
      <c r="AL77" s="220"/>
      <c r="AM77" s="221">
        <v>-1.8240000009536743</v>
      </c>
      <c r="AN77" s="221"/>
      <c r="AO77" s="221"/>
      <c r="AP77" s="39">
        <f>-ABS(AM77)*TAN(ACOS(AQ13))</f>
        <v>-1.4923636371439155</v>
      </c>
      <c r="AQ77" s="39"/>
      <c r="AR77" s="40"/>
    </row>
    <row r="78" spans="1:44" x14ac:dyDescent="0.2">
      <c r="A78" s="48" t="s">
        <v>282</v>
      </c>
      <c r="B78" s="49"/>
      <c r="C78" s="49"/>
      <c r="D78" s="49"/>
      <c r="E78" s="17"/>
      <c r="F78" s="17"/>
      <c r="G78" s="17"/>
      <c r="H78" s="17"/>
      <c r="I78" s="17"/>
      <c r="J78" s="17"/>
      <c r="K78" s="17"/>
      <c r="L78" s="247"/>
      <c r="M78" s="224">
        <f>IF(OR(M42=0,S13=0),0,ABS(1000*O78/(SQRT(3)*M42*S13)))</f>
        <v>7.8893172911147484</v>
      </c>
      <c r="N78" s="220"/>
      <c r="O78" s="221">
        <v>-7.1999996900558472E-2</v>
      </c>
      <c r="P78" s="221"/>
      <c r="Q78" s="221"/>
      <c r="R78" s="39">
        <f>-ABS(O78)*TAN(ACOS(S13))</f>
        <v>-4.1999995211760427E-2</v>
      </c>
      <c r="S78" s="39"/>
      <c r="T78" s="40"/>
      <c r="U78" s="224">
        <f>IF(OR(U42=0,AA13=0),0,ABS(1000*W78/(SQRT(3)*U42*AA13)))</f>
        <v>17.266375159403498</v>
      </c>
      <c r="V78" s="220"/>
      <c r="W78" s="221">
        <v>-0.14399999380111694</v>
      </c>
      <c r="X78" s="221"/>
      <c r="Y78" s="221"/>
      <c r="Z78" s="39">
        <f>-ABS(W78)*TAN(ACOS(AA13))</f>
        <v>-0.11199998723136119</v>
      </c>
      <c r="AA78" s="39"/>
      <c r="AB78" s="40"/>
      <c r="AC78" s="224">
        <f>IF(OR(AC42=0,AI13=0),0,ABS(1000*AE78/(SQRT(3)*AC42*AI13)))</f>
        <v>16.852533050566759</v>
      </c>
      <c r="AD78" s="220"/>
      <c r="AE78" s="221">
        <v>-0.14399999380111694</v>
      </c>
      <c r="AF78" s="221"/>
      <c r="AG78" s="221"/>
      <c r="AH78" s="39">
        <f>-ABS(AE78)*TAN(ACOS(AI13))</f>
        <v>-0.10472726171666979</v>
      </c>
      <c r="AI78" s="39"/>
      <c r="AJ78" s="40"/>
      <c r="AK78" s="224">
        <f>IF(OR(AK42=0,AQ13=0),0,ABS(1000*AM78/(SQRT(3)*AK42*AQ13)))</f>
        <v>8.8049120388680038</v>
      </c>
      <c r="AL78" s="220"/>
      <c r="AM78" s="221">
        <v>-7.1999996900558472E-2</v>
      </c>
      <c r="AN78" s="221"/>
      <c r="AO78" s="221"/>
      <c r="AP78" s="39">
        <f>-ABS(AM78)*TAN(ACOS(AQ13))</f>
        <v>-5.8909088373184211E-2</v>
      </c>
      <c r="AQ78" s="39"/>
      <c r="AR78" s="40"/>
    </row>
    <row r="79" spans="1:44" ht="13.5" thickBot="1" x14ac:dyDescent="0.25">
      <c r="A79" s="68" t="s">
        <v>65</v>
      </c>
      <c r="B79" s="69"/>
      <c r="C79" s="69"/>
      <c r="D79" s="69"/>
      <c r="E79" s="70"/>
      <c r="F79" s="70"/>
      <c r="G79" s="70"/>
      <c r="H79" s="70"/>
      <c r="I79" s="70"/>
      <c r="J79" s="70"/>
      <c r="K79" s="70"/>
      <c r="L79" s="249"/>
      <c r="M79" s="231"/>
      <c r="N79" s="67"/>
      <c r="O79" s="55">
        <f>SUM(O72:Q78)</f>
        <v>-2.5999829173088074E-2</v>
      </c>
      <c r="P79" s="55"/>
      <c r="Q79" s="55"/>
      <c r="R79" s="55">
        <f>SUM(R72:T78)</f>
        <v>-1.5166565941444915E-2</v>
      </c>
      <c r="S79" s="55"/>
      <c r="T79" s="56"/>
      <c r="U79" s="231"/>
      <c r="V79" s="67"/>
      <c r="W79" s="55">
        <f>SUM(W72:Y78)</f>
        <v>-1.955999881029129</v>
      </c>
      <c r="X79" s="55"/>
      <c r="Y79" s="55"/>
      <c r="Z79" s="55">
        <f>SUM(Z72:AB78)</f>
        <v>-1.5213331328498099</v>
      </c>
      <c r="AA79" s="55"/>
      <c r="AB79" s="56"/>
      <c r="AC79" s="231"/>
      <c r="AD79" s="67"/>
      <c r="AE79" s="55">
        <f>SUM(AE72:AG78)</f>
        <v>-1.1519997417926788</v>
      </c>
      <c r="AF79" s="55"/>
      <c r="AG79" s="55"/>
      <c r="AH79" s="55">
        <f>SUM(AH72:AJ78)</f>
        <v>-0.83781794201245363</v>
      </c>
      <c r="AI79" s="55"/>
      <c r="AJ79" s="56"/>
      <c r="AK79" s="231"/>
      <c r="AL79" s="67"/>
      <c r="AM79" s="55">
        <f>SUM(AM72:AO78)</f>
        <v>6.0000225901603699E-2</v>
      </c>
      <c r="AN79" s="55"/>
      <c r="AO79" s="55"/>
      <c r="AP79" s="55">
        <f>SUM(AP72:AR78)</f>
        <v>4.9091093919493727E-2</v>
      </c>
      <c r="AQ79" s="55"/>
      <c r="AR79" s="56"/>
    </row>
    <row r="80" spans="1:44" x14ac:dyDescent="0.2">
      <c r="A80" s="246" t="s">
        <v>66</v>
      </c>
      <c r="B80" s="58"/>
      <c r="C80" s="58"/>
      <c r="D80" s="58"/>
      <c r="E80" s="21"/>
      <c r="F80" s="21"/>
      <c r="G80" s="21"/>
      <c r="H80" s="21"/>
      <c r="I80" s="21"/>
      <c r="J80" s="21"/>
      <c r="K80" s="21"/>
      <c r="L80" s="59"/>
      <c r="M80" s="60"/>
      <c r="N80" s="61"/>
      <c r="O80" s="62"/>
      <c r="P80" s="62"/>
      <c r="Q80" s="62"/>
      <c r="R80" s="62"/>
      <c r="S80" s="62"/>
      <c r="T80" s="63"/>
      <c r="U80" s="60"/>
      <c r="V80" s="61"/>
      <c r="W80" s="62"/>
      <c r="X80" s="62"/>
      <c r="Y80" s="62"/>
      <c r="Z80" s="62"/>
      <c r="AA80" s="62"/>
      <c r="AB80" s="63"/>
      <c r="AC80" s="60"/>
      <c r="AD80" s="61"/>
      <c r="AE80" s="62"/>
      <c r="AF80" s="62"/>
      <c r="AG80" s="62"/>
      <c r="AH80" s="62"/>
      <c r="AI80" s="62"/>
      <c r="AJ80" s="63"/>
      <c r="AK80" s="60"/>
      <c r="AL80" s="61"/>
      <c r="AM80" s="62"/>
      <c r="AN80" s="62"/>
      <c r="AO80" s="62"/>
      <c r="AP80" s="62"/>
      <c r="AQ80" s="62"/>
      <c r="AR80" s="63"/>
    </row>
    <row r="81" spans="1:44" x14ac:dyDescent="0.2">
      <c r="A81" s="48" t="s">
        <v>283</v>
      </c>
      <c r="B81" s="49"/>
      <c r="C81" s="49"/>
      <c r="D81" s="49"/>
      <c r="E81" s="17"/>
      <c r="F81" s="17"/>
      <c r="G81" s="17"/>
      <c r="H81" s="17"/>
      <c r="I81" s="17"/>
      <c r="J81" s="17"/>
      <c r="K81" s="17"/>
      <c r="L81" s="247"/>
      <c r="M81" s="248">
        <f>M17</f>
        <v>227.15420782265835</v>
      </c>
      <c r="N81" s="54"/>
      <c r="O81" s="50">
        <f>O17</f>
        <v>1.9199999570846558</v>
      </c>
      <c r="P81" s="50"/>
      <c r="Q81" s="50"/>
      <c r="R81" s="50">
        <f>Q17</f>
        <v>1.440000057220459</v>
      </c>
      <c r="S81" s="50"/>
      <c r="T81" s="52"/>
      <c r="U81" s="248">
        <f>U17</f>
        <v>256.99564341803551</v>
      </c>
      <c r="V81" s="54"/>
      <c r="W81" s="50">
        <f>W17</f>
        <v>1.9199999570846558</v>
      </c>
      <c r="X81" s="50"/>
      <c r="Y81" s="50"/>
      <c r="Z81" s="50">
        <f>Y17</f>
        <v>1.9199999570846558</v>
      </c>
      <c r="AA81" s="50"/>
      <c r="AB81" s="52"/>
      <c r="AC81" s="248">
        <f>AC17</f>
        <v>128.49782170901776</v>
      </c>
      <c r="AD81" s="54"/>
      <c r="AE81" s="50">
        <f>AE17</f>
        <v>0.95999997854232788</v>
      </c>
      <c r="AF81" s="50"/>
      <c r="AG81" s="50"/>
      <c r="AH81" s="50">
        <f>AG17</f>
        <v>0.95999997854232788</v>
      </c>
      <c r="AI81" s="50"/>
      <c r="AJ81" s="52"/>
      <c r="AK81" s="248">
        <f>AK17</f>
        <v>163.80323212804953</v>
      </c>
      <c r="AL81" s="54"/>
      <c r="AM81" s="50">
        <f>AM17</f>
        <v>1.440000057220459</v>
      </c>
      <c r="AN81" s="50"/>
      <c r="AO81" s="50"/>
      <c r="AP81" s="50">
        <f>AO17</f>
        <v>0.95999997854232788</v>
      </c>
      <c r="AQ81" s="50"/>
      <c r="AR81" s="52"/>
    </row>
    <row r="82" spans="1:44" x14ac:dyDescent="0.2">
      <c r="A82" s="48" t="s">
        <v>284</v>
      </c>
      <c r="B82" s="49"/>
      <c r="C82" s="49"/>
      <c r="D82" s="49"/>
      <c r="E82" s="17"/>
      <c r="F82" s="17"/>
      <c r="G82" s="17"/>
      <c r="H82" s="17"/>
      <c r="I82" s="17"/>
      <c r="J82" s="17"/>
      <c r="K82" s="17"/>
      <c r="L82" s="247"/>
      <c r="M82" s="224">
        <f>IF(OR(M43=0,S17=0),0,ABS(1000*O82/(SQRT(3)*M43*S17)))</f>
        <v>0</v>
      </c>
      <c r="N82" s="220"/>
      <c r="O82" s="221">
        <v>0</v>
      </c>
      <c r="P82" s="221"/>
      <c r="Q82" s="221"/>
      <c r="R82" s="39">
        <f>-ABS(O82)*TAN(ACOS(S17))</f>
        <v>0</v>
      </c>
      <c r="S82" s="39"/>
      <c r="T82" s="40"/>
      <c r="U82" s="224">
        <f>IF(OR(U43=0,AA17=0),0,ABS(1000*W82/(SQRT(3)*U43*AA17)))</f>
        <v>0</v>
      </c>
      <c r="V82" s="220"/>
      <c r="W82" s="221">
        <v>0</v>
      </c>
      <c r="X82" s="221"/>
      <c r="Y82" s="221"/>
      <c r="Z82" s="39">
        <f>-ABS(W82)*TAN(ACOS(AA17))</f>
        <v>0</v>
      </c>
      <c r="AA82" s="39"/>
      <c r="AB82" s="40"/>
      <c r="AC82" s="224">
        <f>IF(OR(AC43=0,AI17=0),0,ABS(1000*AE82/(SQRT(3)*AC43*AI17)))</f>
        <v>0</v>
      </c>
      <c r="AD82" s="220"/>
      <c r="AE82" s="221">
        <v>0</v>
      </c>
      <c r="AF82" s="221"/>
      <c r="AG82" s="221"/>
      <c r="AH82" s="39">
        <f>-ABS(AE82)*TAN(ACOS(AI17))</f>
        <v>0</v>
      </c>
      <c r="AI82" s="39"/>
      <c r="AJ82" s="40"/>
      <c r="AK82" s="224">
        <f>IF(OR(AK43=0,AQ17=0),0,ABS(1000*AM82/(SQRT(3)*AK43*AQ17)))</f>
        <v>0</v>
      </c>
      <c r="AL82" s="220"/>
      <c r="AM82" s="221">
        <v>0</v>
      </c>
      <c r="AN82" s="221"/>
      <c r="AO82" s="221"/>
      <c r="AP82" s="39">
        <f>-ABS(AM82)*TAN(ACOS(AQ17))</f>
        <v>0</v>
      </c>
      <c r="AQ82" s="39"/>
      <c r="AR82" s="40"/>
    </row>
    <row r="83" spans="1:44" x14ac:dyDescent="0.2">
      <c r="A83" s="48" t="s">
        <v>285</v>
      </c>
      <c r="B83" s="49"/>
      <c r="C83" s="49"/>
      <c r="D83" s="49"/>
      <c r="E83" s="17"/>
      <c r="F83" s="17"/>
      <c r="G83" s="17"/>
      <c r="H83" s="17"/>
      <c r="I83" s="17"/>
      <c r="J83" s="17"/>
      <c r="K83" s="17"/>
      <c r="L83" s="247"/>
      <c r="M83" s="224">
        <f>IF(OR(M43=0,S17=0),0,ABS(1000*O83/(SQRT(3)*M43*S17)))</f>
        <v>79.503973443109913</v>
      </c>
      <c r="N83" s="220"/>
      <c r="O83" s="221">
        <v>-0.67199999094009399</v>
      </c>
      <c r="P83" s="221"/>
      <c r="Q83" s="221"/>
      <c r="R83" s="39">
        <f>-ABS(O83)*TAN(ACOS(S17))</f>
        <v>-0.50400002449750914</v>
      </c>
      <c r="S83" s="39"/>
      <c r="T83" s="40"/>
      <c r="U83" s="224">
        <f>IF(OR(U43=0,AA17=0),0,ABS(1000*W83/(SQRT(3)*U43*AA17)))</f>
        <v>102.7982605584922</v>
      </c>
      <c r="V83" s="220"/>
      <c r="W83" s="221">
        <v>-0.76800000667572021</v>
      </c>
      <c r="X83" s="221"/>
      <c r="Y83" s="221"/>
      <c r="Z83" s="39">
        <f>-ABS(W83)*TAN(ACOS(AA17))</f>
        <v>-0.76800000667571999</v>
      </c>
      <c r="AA83" s="39"/>
      <c r="AB83" s="40"/>
      <c r="AC83" s="224">
        <f>IF(OR(AC43=0,AI17=0),0,ABS(1000*AE83/(SQRT(3)*AC43*AI17)))</f>
        <v>115.64804512285248</v>
      </c>
      <c r="AD83" s="220"/>
      <c r="AE83" s="221">
        <v>-0.86400002241134644</v>
      </c>
      <c r="AF83" s="221"/>
      <c r="AG83" s="221"/>
      <c r="AH83" s="39">
        <f>-ABS(AE83)*TAN(ACOS(AI17))</f>
        <v>-0.8640000224113461</v>
      </c>
      <c r="AI83" s="39"/>
      <c r="AJ83" s="40"/>
      <c r="AK83" s="224">
        <f>IF(OR(AK43=0,AQ17=0),0,ABS(1000*AM83/(SQRT(3)*AK43*AQ17)))</f>
        <v>109.20214797187117</v>
      </c>
      <c r="AL83" s="220"/>
      <c r="AM83" s="221">
        <v>-0.95999997854232788</v>
      </c>
      <c r="AN83" s="221"/>
      <c r="AO83" s="221"/>
      <c r="AP83" s="39">
        <f>-ABS(AM83)*TAN(ACOS(AQ17))</f>
        <v>-0.63999994595845766</v>
      </c>
      <c r="AQ83" s="39"/>
      <c r="AR83" s="40"/>
    </row>
    <row r="84" spans="1:44" x14ac:dyDescent="0.2">
      <c r="A84" s="48" t="s">
        <v>286</v>
      </c>
      <c r="B84" s="49"/>
      <c r="C84" s="49"/>
      <c r="D84" s="49"/>
      <c r="E84" s="17"/>
      <c r="F84" s="17"/>
      <c r="G84" s="17"/>
      <c r="H84" s="17"/>
      <c r="I84" s="17"/>
      <c r="J84" s="17"/>
      <c r="K84" s="17"/>
      <c r="L84" s="247"/>
      <c r="M84" s="224">
        <f>IF(OR(M43=0,S17=0),0,ABS(1000*O84/(SQRT(3)*M43*S17)))</f>
        <v>127.77424983351457</v>
      </c>
      <c r="N84" s="220"/>
      <c r="O84" s="221">
        <v>-1.0800000429153442</v>
      </c>
      <c r="P84" s="221"/>
      <c r="Q84" s="221"/>
      <c r="R84" s="39">
        <f>-ABS(O84)*TAN(ACOS(S17))</f>
        <v>-0.81000008247793021</v>
      </c>
      <c r="S84" s="39"/>
      <c r="T84" s="40"/>
      <c r="U84" s="224">
        <f>IF(OR(U43=0,AA17=0),0,ABS(1000*W84/(SQRT(3)*U43*AA17)))</f>
        <v>112.43559299811616</v>
      </c>
      <c r="V84" s="220"/>
      <c r="W84" s="221">
        <v>-0.8399999737739563</v>
      </c>
      <c r="X84" s="221"/>
      <c r="Y84" s="221"/>
      <c r="Z84" s="39">
        <f>-ABS(W84)*TAN(ACOS(AA17))</f>
        <v>-0.83999997377395597</v>
      </c>
      <c r="AA84" s="39"/>
      <c r="AB84" s="40"/>
      <c r="AC84" s="224">
        <f>IF(OR(AC43=0,AI17=0),0,ABS(1000*AE84/(SQRT(3)*AC43*AI17)))</f>
        <v>80.311143554507964</v>
      </c>
      <c r="AD84" s="220"/>
      <c r="AE84" s="221">
        <v>-0.60000002384185791</v>
      </c>
      <c r="AF84" s="221"/>
      <c r="AG84" s="221"/>
      <c r="AH84" s="39">
        <f>-ABS(AE84)*TAN(ACOS(AI17))</f>
        <v>-0.60000002384185769</v>
      </c>
      <c r="AI84" s="39"/>
      <c r="AJ84" s="40"/>
      <c r="AK84" s="224">
        <f>IF(OR(AK43=0,AQ17=0),0,ABS(1000*AM84/(SQRT(3)*AK43*AQ17)))</f>
        <v>54.601073985935585</v>
      </c>
      <c r="AL84" s="220"/>
      <c r="AM84" s="221">
        <v>-0.47999998927116394</v>
      </c>
      <c r="AN84" s="221"/>
      <c r="AO84" s="221"/>
      <c r="AP84" s="39">
        <f>-ABS(AM84)*TAN(ACOS(AQ17))</f>
        <v>-0.31999997297922883</v>
      </c>
      <c r="AQ84" s="39"/>
      <c r="AR84" s="40"/>
    </row>
    <row r="85" spans="1:44" ht="13.5" thickBot="1" x14ac:dyDescent="0.25">
      <c r="A85" s="68" t="s">
        <v>77</v>
      </c>
      <c r="B85" s="69"/>
      <c r="C85" s="69"/>
      <c r="D85" s="69"/>
      <c r="E85" s="70"/>
      <c r="F85" s="70"/>
      <c r="G85" s="70"/>
      <c r="H85" s="70"/>
      <c r="I85" s="70"/>
      <c r="J85" s="70"/>
      <c r="K85" s="70"/>
      <c r="L85" s="249"/>
      <c r="M85" s="231"/>
      <c r="N85" s="67"/>
      <c r="O85" s="55">
        <f>SUM(O81:Q84)</f>
        <v>0.16799992322921753</v>
      </c>
      <c r="P85" s="55"/>
      <c r="Q85" s="55"/>
      <c r="R85" s="55">
        <f>SUM(R81:T84)</f>
        <v>0.12599995024501964</v>
      </c>
      <c r="S85" s="55"/>
      <c r="T85" s="56"/>
      <c r="U85" s="231"/>
      <c r="V85" s="67"/>
      <c r="W85" s="55">
        <f>SUM(W81:Y84)</f>
        <v>0.31199997663497925</v>
      </c>
      <c r="X85" s="55"/>
      <c r="Y85" s="55"/>
      <c r="Z85" s="55">
        <f>SUM(Z81:AB84)</f>
        <v>0.3119999766349798</v>
      </c>
      <c r="AA85" s="55"/>
      <c r="AB85" s="56"/>
      <c r="AC85" s="231"/>
      <c r="AD85" s="67"/>
      <c r="AE85" s="55">
        <f>SUM(AE81:AG84)</f>
        <v>-0.50400006771087646</v>
      </c>
      <c r="AF85" s="55"/>
      <c r="AG85" s="55"/>
      <c r="AH85" s="55">
        <f>SUM(AH81:AJ84)</f>
        <v>-0.50400006771087591</v>
      </c>
      <c r="AI85" s="55"/>
      <c r="AJ85" s="56"/>
      <c r="AK85" s="231"/>
      <c r="AL85" s="67"/>
      <c r="AM85" s="55">
        <f>SUM(AM81:AO84)</f>
        <v>8.9406967163085938E-8</v>
      </c>
      <c r="AN85" s="55"/>
      <c r="AO85" s="55"/>
      <c r="AP85" s="55">
        <f>SUM(AP81:AR84)</f>
        <v>5.96046413892104E-8</v>
      </c>
      <c r="AQ85" s="55"/>
      <c r="AR85" s="56"/>
    </row>
    <row r="86" spans="1:44" x14ac:dyDescent="0.2">
      <c r="A86" s="246" t="s">
        <v>160</v>
      </c>
      <c r="B86" s="58"/>
      <c r="C86" s="58"/>
      <c r="D86" s="58"/>
      <c r="E86" s="21"/>
      <c r="F86" s="21"/>
      <c r="G86" s="21"/>
      <c r="H86" s="21"/>
      <c r="I86" s="21"/>
      <c r="J86" s="21"/>
      <c r="K86" s="21"/>
      <c r="L86" s="59"/>
      <c r="M86" s="60"/>
      <c r="N86" s="61"/>
      <c r="O86" s="62"/>
      <c r="P86" s="62"/>
      <c r="Q86" s="62"/>
      <c r="R86" s="62"/>
      <c r="S86" s="62"/>
      <c r="T86" s="63"/>
      <c r="U86" s="60"/>
      <c r="V86" s="61"/>
      <c r="W86" s="62"/>
      <c r="X86" s="62"/>
      <c r="Y86" s="62"/>
      <c r="Z86" s="62"/>
      <c r="AA86" s="62"/>
      <c r="AB86" s="63"/>
      <c r="AC86" s="60"/>
      <c r="AD86" s="61"/>
      <c r="AE86" s="62"/>
      <c r="AF86" s="62"/>
      <c r="AG86" s="62"/>
      <c r="AH86" s="62"/>
      <c r="AI86" s="62"/>
      <c r="AJ86" s="63"/>
      <c r="AK86" s="60"/>
      <c r="AL86" s="61"/>
      <c r="AM86" s="62"/>
      <c r="AN86" s="62"/>
      <c r="AO86" s="62"/>
      <c r="AP86" s="62"/>
      <c r="AQ86" s="62"/>
      <c r="AR86" s="63"/>
    </row>
    <row r="87" spans="1:44" x14ac:dyDescent="0.2">
      <c r="A87" s="48" t="s">
        <v>287</v>
      </c>
      <c r="B87" s="49"/>
      <c r="C87" s="49"/>
      <c r="D87" s="49"/>
      <c r="E87" s="17"/>
      <c r="F87" s="17"/>
      <c r="G87" s="17"/>
      <c r="H87" s="17"/>
      <c r="I87" s="17"/>
      <c r="J87" s="17"/>
      <c r="K87" s="17"/>
      <c r="L87" s="247"/>
      <c r="M87" s="248">
        <f>M14</f>
        <v>163.80323212804956</v>
      </c>
      <c r="N87" s="54"/>
      <c r="O87" s="50">
        <f>O14</f>
        <v>0.95999997854232788</v>
      </c>
      <c r="P87" s="50"/>
      <c r="Q87" s="50"/>
      <c r="R87" s="50">
        <f>Q14</f>
        <v>1.440000057220459</v>
      </c>
      <c r="S87" s="50"/>
      <c r="T87" s="52"/>
      <c r="U87" s="248">
        <f>U14</f>
        <v>203.17289548536309</v>
      </c>
      <c r="V87" s="54"/>
      <c r="W87" s="50">
        <f>W14</f>
        <v>0.95999997854232788</v>
      </c>
      <c r="X87" s="50"/>
      <c r="Y87" s="50"/>
      <c r="Z87" s="50">
        <f>Y14</f>
        <v>1.9199999570846558</v>
      </c>
      <c r="AA87" s="50"/>
      <c r="AB87" s="52"/>
      <c r="AC87" s="248">
        <f>AC14</f>
        <v>227.15420782265835</v>
      </c>
      <c r="AD87" s="54"/>
      <c r="AE87" s="50">
        <f>AE14</f>
        <v>1.9199999570846558</v>
      </c>
      <c r="AF87" s="50"/>
      <c r="AG87" s="50"/>
      <c r="AH87" s="50">
        <f>AG14</f>
        <v>1.440000057220459</v>
      </c>
      <c r="AI87" s="50"/>
      <c r="AJ87" s="52"/>
      <c r="AK87" s="248">
        <f>AK14</f>
        <v>227.15420782265832</v>
      </c>
      <c r="AL87" s="54"/>
      <c r="AM87" s="50">
        <f>AM14</f>
        <v>1.440000057220459</v>
      </c>
      <c r="AN87" s="50"/>
      <c r="AO87" s="50"/>
      <c r="AP87" s="50">
        <f>AO14</f>
        <v>1.9199999570846558</v>
      </c>
      <c r="AQ87" s="50"/>
      <c r="AR87" s="52"/>
    </row>
    <row r="88" spans="1:44" x14ac:dyDescent="0.2">
      <c r="A88" s="48" t="s">
        <v>288</v>
      </c>
      <c r="B88" s="49"/>
      <c r="C88" s="49"/>
      <c r="D88" s="49"/>
      <c r="E88" s="17"/>
      <c r="F88" s="17"/>
      <c r="G88" s="17"/>
      <c r="H88" s="17"/>
      <c r="I88" s="17"/>
      <c r="J88" s="17"/>
      <c r="K88" s="17"/>
      <c r="L88" s="247"/>
      <c r="M88" s="224">
        <f>IF(OR(M44=0,S14=0),0,ABS(1000*O88/(SQRT(3)*M44*S14)))</f>
        <v>286.65565368152585</v>
      </c>
      <c r="N88" s="220"/>
      <c r="O88" s="221">
        <v>-1.6799999475479126</v>
      </c>
      <c r="P88" s="221"/>
      <c r="Q88" s="221"/>
      <c r="R88" s="39">
        <f>-ABS(O88)*TAN(ACOS(S14))</f>
        <v>-2.5200000777840592</v>
      </c>
      <c r="S88" s="39"/>
      <c r="T88" s="40"/>
      <c r="U88" s="224">
        <f>IF(OR(U44=0,AA14=0),0,ABS(1000*W88/(SQRT(3)*U44*AA14)))</f>
        <v>279.36274863749583</v>
      </c>
      <c r="V88" s="220"/>
      <c r="W88" s="221">
        <v>-1.3200000524520874</v>
      </c>
      <c r="X88" s="221"/>
      <c r="Y88" s="221"/>
      <c r="Z88" s="39">
        <f>-ABS(W88)*TAN(ACOS(AA14))</f>
        <v>-2.6400001049041726</v>
      </c>
      <c r="AA88" s="39"/>
      <c r="AB88" s="40"/>
      <c r="AC88" s="224">
        <f>IF(OR(AC44=0,AI14=0),0,ABS(1000*AE88/(SQRT(3)*AC44*AI14)))</f>
        <v>198.75993008187734</v>
      </c>
      <c r="AD88" s="220"/>
      <c r="AE88" s="221">
        <v>-1.6799999475479126</v>
      </c>
      <c r="AF88" s="221"/>
      <c r="AG88" s="221"/>
      <c r="AH88" s="39">
        <f>-ABS(AE88)*TAN(ACOS(AI14))</f>
        <v>-1.2600000388920298</v>
      </c>
      <c r="AI88" s="39"/>
      <c r="AJ88" s="40"/>
      <c r="AK88" s="224">
        <f>IF(OR(AK44=0,AQ14=0),0,ABS(1000*AM88/(SQRT(3)*AK44*AQ14)))</f>
        <v>265.01322365498288</v>
      </c>
      <c r="AL88" s="220"/>
      <c r="AM88" s="221">
        <v>-1.6799999475479126</v>
      </c>
      <c r="AN88" s="221"/>
      <c r="AO88" s="221"/>
      <c r="AP88" s="39">
        <f>-ABS(AM88)*TAN(ACOS(AQ14))</f>
        <v>-2.239999790986388</v>
      </c>
      <c r="AQ88" s="39"/>
      <c r="AR88" s="40"/>
    </row>
    <row r="89" spans="1:44" x14ac:dyDescent="0.2">
      <c r="A89" s="48" t="s">
        <v>289</v>
      </c>
      <c r="B89" s="49"/>
      <c r="C89" s="49"/>
      <c r="D89" s="49"/>
      <c r="E89" s="17"/>
      <c r="F89" s="17"/>
      <c r="G89" s="17"/>
      <c r="H89" s="17"/>
      <c r="I89" s="17"/>
      <c r="J89" s="17"/>
      <c r="K89" s="17"/>
      <c r="L89" s="247"/>
      <c r="M89" s="224">
        <f>IF(OR(M44=0,S14=0),0,ABS(1000*O89/(SQRT(3)*M44*S14)))</f>
        <v>2.0475404651646407</v>
      </c>
      <c r="N89" s="220"/>
      <c r="O89" s="221">
        <v>-1.2000000104308128E-2</v>
      </c>
      <c r="P89" s="221"/>
      <c r="Q89" s="221"/>
      <c r="R89" s="39">
        <f>-ABS(O89)*TAN(ACOS(S14))</f>
        <v>-1.8000001274049309E-2</v>
      </c>
      <c r="S89" s="39"/>
      <c r="T89" s="40"/>
      <c r="U89" s="224">
        <f>IF(OR(U44=0,AA14=0),0,ABS(1000*W89/(SQRT(3)*U44*AA14)))</f>
        <v>0</v>
      </c>
      <c r="V89" s="220"/>
      <c r="W89" s="221">
        <v>0</v>
      </c>
      <c r="X89" s="221"/>
      <c r="Y89" s="221"/>
      <c r="Z89" s="39">
        <f>-ABS(W89)*TAN(ACOS(AA14))</f>
        <v>0</v>
      </c>
      <c r="AA89" s="39"/>
      <c r="AB89" s="40"/>
      <c r="AC89" s="224">
        <f>IF(OR(AC44=0,AI14=0),0,ABS(1000*AE89/(SQRT(3)*AC44*AI14)))</f>
        <v>0</v>
      </c>
      <c r="AD89" s="220"/>
      <c r="AE89" s="221">
        <v>0</v>
      </c>
      <c r="AF89" s="221"/>
      <c r="AG89" s="221"/>
      <c r="AH89" s="39">
        <f>-ABS(AE89)*TAN(ACOS(AI14))</f>
        <v>0</v>
      </c>
      <c r="AI89" s="39"/>
      <c r="AJ89" s="40"/>
      <c r="AK89" s="224">
        <f>IF(OR(AK44=0,AQ14=0),0,ABS(1000*AM89/(SQRT(3)*AK44*AQ14)))</f>
        <v>1.8929516730905325</v>
      </c>
      <c r="AL89" s="220"/>
      <c r="AM89" s="221">
        <v>-1.2000000104308128E-2</v>
      </c>
      <c r="AN89" s="221"/>
      <c r="AO89" s="221"/>
      <c r="AP89" s="39">
        <f>-ABS(AM89)*TAN(ACOS(AQ14))</f>
        <v>-1.5999999145666785E-2</v>
      </c>
      <c r="AQ89" s="39"/>
      <c r="AR89" s="40"/>
    </row>
    <row r="90" spans="1:44" x14ac:dyDescent="0.2">
      <c r="A90" s="48" t="s">
        <v>290</v>
      </c>
      <c r="B90" s="49"/>
      <c r="C90" s="49"/>
      <c r="D90" s="49"/>
      <c r="E90" s="17"/>
      <c r="F90" s="17"/>
      <c r="G90" s="17"/>
      <c r="H90" s="17"/>
      <c r="I90" s="17"/>
      <c r="J90" s="17"/>
      <c r="K90" s="17"/>
      <c r="L90" s="247"/>
      <c r="M90" s="224">
        <f>IF(OR(M44=0,S14=0),0,ABS(1000*O90/(SQRT(3)*M44*S14)))</f>
        <v>0</v>
      </c>
      <c r="N90" s="220"/>
      <c r="O90" s="221">
        <v>0</v>
      </c>
      <c r="P90" s="221"/>
      <c r="Q90" s="221"/>
      <c r="R90" s="39">
        <f>-ABS(O90)*TAN(ACOS(S14))</f>
        <v>0</v>
      </c>
      <c r="S90" s="39"/>
      <c r="T90" s="40"/>
      <c r="U90" s="224">
        <f>IF(OR(U44=0,AA14=0),0,ABS(1000*W90/(SQRT(3)*U44*AA14)))</f>
        <v>0</v>
      </c>
      <c r="V90" s="220"/>
      <c r="W90" s="221">
        <v>0</v>
      </c>
      <c r="X90" s="221"/>
      <c r="Y90" s="221"/>
      <c r="Z90" s="39">
        <f>-ABS(W90)*TAN(ACOS(AA14))</f>
        <v>0</v>
      </c>
      <c r="AA90" s="39"/>
      <c r="AB90" s="40"/>
      <c r="AC90" s="224">
        <f>IF(OR(AC44=0,AI14=0),0,ABS(1000*AE90/(SQRT(3)*AC44*AI14)))</f>
        <v>0</v>
      </c>
      <c r="AD90" s="220"/>
      <c r="AE90" s="221">
        <v>0</v>
      </c>
      <c r="AF90" s="221"/>
      <c r="AG90" s="221"/>
      <c r="AH90" s="39">
        <f>-ABS(AE90)*TAN(ACOS(AI14))</f>
        <v>0</v>
      </c>
      <c r="AI90" s="39"/>
      <c r="AJ90" s="40"/>
      <c r="AK90" s="224">
        <f>IF(OR(AK44=0,AQ14=0),0,ABS(1000*AM90/(SQRT(3)*AK44*AQ14)))</f>
        <v>0</v>
      </c>
      <c r="AL90" s="220"/>
      <c r="AM90" s="221">
        <v>0</v>
      </c>
      <c r="AN90" s="221"/>
      <c r="AO90" s="221"/>
      <c r="AP90" s="39">
        <f>-ABS(AM90)*TAN(ACOS(AQ14))</f>
        <v>0</v>
      </c>
      <c r="AQ90" s="39"/>
      <c r="AR90" s="40"/>
    </row>
    <row r="91" spans="1:44" x14ac:dyDescent="0.2">
      <c r="A91" s="48" t="s">
        <v>291</v>
      </c>
      <c r="B91" s="49"/>
      <c r="C91" s="49"/>
      <c r="D91" s="49"/>
      <c r="E91" s="17"/>
      <c r="F91" s="17"/>
      <c r="G91" s="17"/>
      <c r="H91" s="17"/>
      <c r="I91" s="17"/>
      <c r="J91" s="17"/>
      <c r="K91" s="17"/>
      <c r="L91" s="247"/>
      <c r="M91" s="224">
        <f>IF(OR(M44=0,S14=0),0,ABS(1000*O91/(SQRT(3)*M44*S14)))</f>
        <v>33.272531049279905</v>
      </c>
      <c r="N91" s="220"/>
      <c r="O91" s="221">
        <v>-0.19499999284744263</v>
      </c>
      <c r="P91" s="221"/>
      <c r="Q91" s="221"/>
      <c r="R91" s="39">
        <f>-ABS(O91)*TAN(ACOS(S14))</f>
        <v>-0.29250000743195376</v>
      </c>
      <c r="S91" s="39"/>
      <c r="T91" s="40"/>
      <c r="U91" s="224">
        <f>IF(OR(U44=0,AA14=0),0,ABS(1000*W91/(SQRT(3)*U44*AA14)))</f>
        <v>47.618647182278316</v>
      </c>
      <c r="V91" s="220"/>
      <c r="W91" s="221">
        <v>-0.22499999403953552</v>
      </c>
      <c r="X91" s="221"/>
      <c r="Y91" s="221"/>
      <c r="Z91" s="39">
        <f>-ABS(W91)*TAN(ACOS(AA14))</f>
        <v>-0.44999998807907071</v>
      </c>
      <c r="AA91" s="39"/>
      <c r="AB91" s="40"/>
      <c r="AC91" s="224">
        <f>IF(OR(AC44=0,AI14=0),0,ABS(1000*AE91/(SQRT(3)*AC44*AI14)))</f>
        <v>19.521065946786948</v>
      </c>
      <c r="AD91" s="220"/>
      <c r="AE91" s="221">
        <v>-0.16500000655651093</v>
      </c>
      <c r="AF91" s="221"/>
      <c r="AG91" s="221"/>
      <c r="AH91" s="39">
        <f>-ABS(AE91)*TAN(ACOS(AI14))</f>
        <v>-0.12375001260079489</v>
      </c>
      <c r="AI91" s="39"/>
      <c r="AJ91" s="40"/>
      <c r="AK91" s="224">
        <f>IF(OR(AK44=0,AQ14=0),0,ABS(1000*AM91/(SQRT(3)*AK44*AQ14)))</f>
        <v>33.12665295687286</v>
      </c>
      <c r="AL91" s="220"/>
      <c r="AM91" s="221">
        <v>-0.20999999344348907</v>
      </c>
      <c r="AN91" s="221"/>
      <c r="AO91" s="221"/>
      <c r="AP91" s="39">
        <f>-ABS(AM91)*TAN(ACOS(AQ14))</f>
        <v>-0.2799999738732985</v>
      </c>
      <c r="AQ91" s="39"/>
      <c r="AR91" s="40"/>
    </row>
    <row r="92" spans="1:44" ht="13.5" thickBot="1" x14ac:dyDescent="0.25">
      <c r="A92" s="68" t="s">
        <v>172</v>
      </c>
      <c r="B92" s="69"/>
      <c r="C92" s="69"/>
      <c r="D92" s="69"/>
      <c r="E92" s="70"/>
      <c r="F92" s="70"/>
      <c r="G92" s="70"/>
      <c r="H92" s="70"/>
      <c r="I92" s="70"/>
      <c r="J92" s="70"/>
      <c r="K92" s="70"/>
      <c r="L92" s="249"/>
      <c r="M92" s="231"/>
      <c r="N92" s="67"/>
      <c r="O92" s="55">
        <f>SUM(O87:Q91)</f>
        <v>-0.92699996195733547</v>
      </c>
      <c r="P92" s="55"/>
      <c r="Q92" s="55"/>
      <c r="R92" s="55">
        <f>SUM(R87:T91)</f>
        <v>-1.3905000292696033</v>
      </c>
      <c r="S92" s="55"/>
      <c r="T92" s="56"/>
      <c r="U92" s="231"/>
      <c r="V92" s="67"/>
      <c r="W92" s="55">
        <f>SUM(W87:Y91)</f>
        <v>-0.58500006794929504</v>
      </c>
      <c r="X92" s="55"/>
      <c r="Y92" s="55"/>
      <c r="Z92" s="55">
        <f>SUM(Z87:AB91)</f>
        <v>-1.1700001358985874</v>
      </c>
      <c r="AA92" s="55"/>
      <c r="AB92" s="56"/>
      <c r="AC92" s="231"/>
      <c r="AD92" s="67"/>
      <c r="AE92" s="55">
        <f>SUM(AE87:AG91)</f>
        <v>7.5000002980232239E-2</v>
      </c>
      <c r="AF92" s="55"/>
      <c r="AG92" s="55"/>
      <c r="AH92" s="55">
        <f>SUM(AH87:AJ91)</f>
        <v>5.6250005727634264E-2</v>
      </c>
      <c r="AI92" s="55"/>
      <c r="AJ92" s="56"/>
      <c r="AK92" s="231"/>
      <c r="AL92" s="67"/>
      <c r="AM92" s="55">
        <f>SUM(AM87:AO91)</f>
        <v>-0.46199988387525082</v>
      </c>
      <c r="AN92" s="55"/>
      <c r="AO92" s="55"/>
      <c r="AP92" s="55">
        <f>SUM(AP87:AR91)</f>
        <v>-0.61599980692069756</v>
      </c>
      <c r="AQ92" s="55"/>
      <c r="AR92" s="56"/>
    </row>
    <row r="93" spans="1:44" x14ac:dyDescent="0.2">
      <c r="A93" s="246" t="s">
        <v>173</v>
      </c>
      <c r="B93" s="58"/>
      <c r="C93" s="58"/>
      <c r="D93" s="58"/>
      <c r="E93" s="21"/>
      <c r="F93" s="21"/>
      <c r="G93" s="21"/>
      <c r="H93" s="21"/>
      <c r="I93" s="21"/>
      <c r="J93" s="21"/>
      <c r="K93" s="21"/>
      <c r="L93" s="59"/>
      <c r="M93" s="60"/>
      <c r="N93" s="61"/>
      <c r="O93" s="62"/>
      <c r="P93" s="62"/>
      <c r="Q93" s="62"/>
      <c r="R93" s="62"/>
      <c r="S93" s="62"/>
      <c r="T93" s="63"/>
      <c r="U93" s="60"/>
      <c r="V93" s="61"/>
      <c r="W93" s="62"/>
      <c r="X93" s="62"/>
      <c r="Y93" s="62"/>
      <c r="Z93" s="62"/>
      <c r="AA93" s="62"/>
      <c r="AB93" s="63"/>
      <c r="AC93" s="60"/>
      <c r="AD93" s="61"/>
      <c r="AE93" s="62"/>
      <c r="AF93" s="62"/>
      <c r="AG93" s="62"/>
      <c r="AH93" s="62"/>
      <c r="AI93" s="62"/>
      <c r="AJ93" s="63"/>
      <c r="AK93" s="60"/>
      <c r="AL93" s="61"/>
      <c r="AM93" s="62"/>
      <c r="AN93" s="62"/>
      <c r="AO93" s="62"/>
      <c r="AP93" s="62"/>
      <c r="AQ93" s="62"/>
      <c r="AR93" s="63"/>
    </row>
    <row r="94" spans="1:44" x14ac:dyDescent="0.2">
      <c r="A94" s="48" t="s">
        <v>292</v>
      </c>
      <c r="B94" s="49"/>
      <c r="C94" s="49"/>
      <c r="D94" s="49"/>
      <c r="E94" s="17"/>
      <c r="F94" s="17"/>
      <c r="G94" s="17"/>
      <c r="H94" s="17"/>
      <c r="I94" s="17"/>
      <c r="J94" s="17"/>
      <c r="K94" s="17"/>
      <c r="L94" s="247"/>
      <c r="M94" s="248">
        <f>M18</f>
        <v>901.77642890032064</v>
      </c>
      <c r="N94" s="54"/>
      <c r="O94" s="50">
        <f>O18</f>
        <v>7.1999998092651367</v>
      </c>
      <c r="P94" s="50"/>
      <c r="Q94" s="50"/>
      <c r="R94" s="50">
        <f>Q18</f>
        <v>6.2399997711181641</v>
      </c>
      <c r="S94" s="50"/>
      <c r="T94" s="52"/>
      <c r="U94" s="248">
        <f>U18</f>
        <v>773.65935022130134</v>
      </c>
      <c r="V94" s="54"/>
      <c r="W94" s="50">
        <f>W18</f>
        <v>5.2800002098083496</v>
      </c>
      <c r="X94" s="50"/>
      <c r="Y94" s="50"/>
      <c r="Z94" s="50">
        <f>Y18</f>
        <v>6.2399997711181641</v>
      </c>
      <c r="AA94" s="50"/>
      <c r="AB94" s="52"/>
      <c r="AC94" s="248">
        <f>AC18</f>
        <v>1122.0589973092428</v>
      </c>
      <c r="AD94" s="54"/>
      <c r="AE94" s="50">
        <f>AE18</f>
        <v>10.079999923706055</v>
      </c>
      <c r="AF94" s="50"/>
      <c r="AG94" s="50"/>
      <c r="AH94" s="50">
        <f>AG18</f>
        <v>6.2399997711181641</v>
      </c>
      <c r="AI94" s="50"/>
      <c r="AJ94" s="52"/>
      <c r="AK94" s="248">
        <f>AK18</f>
        <v>936.58076588594179</v>
      </c>
      <c r="AL94" s="54"/>
      <c r="AM94" s="50">
        <f>AM18</f>
        <v>7.679999828338623</v>
      </c>
      <c r="AN94" s="50"/>
      <c r="AO94" s="50"/>
      <c r="AP94" s="50">
        <f>AO18</f>
        <v>6.2399997711181641</v>
      </c>
      <c r="AQ94" s="50"/>
      <c r="AR94" s="52"/>
    </row>
    <row r="95" spans="1:44" x14ac:dyDescent="0.2">
      <c r="A95" s="48" t="s">
        <v>293</v>
      </c>
      <c r="B95" s="49"/>
      <c r="C95" s="49"/>
      <c r="D95" s="49"/>
      <c r="E95" s="17"/>
      <c r="F95" s="17"/>
      <c r="G95" s="17"/>
      <c r="H95" s="17"/>
      <c r="I95" s="17"/>
      <c r="J95" s="17"/>
      <c r="K95" s="17"/>
      <c r="L95" s="247"/>
      <c r="M95" s="224">
        <f>IF(OR(M45=0,S18=0),0,ABS(1000*O95/(SQRT(3)*M45*S18)))</f>
        <v>180.35529772452304</v>
      </c>
      <c r="N95" s="220"/>
      <c r="O95" s="221">
        <v>-1.440000057220459</v>
      </c>
      <c r="P95" s="221"/>
      <c r="Q95" s="221"/>
      <c r="R95" s="39">
        <f>-ABS(O95)*TAN(ACOS(S18))</f>
        <v>-1.2480000368754061</v>
      </c>
      <c r="S95" s="39"/>
      <c r="T95" s="40"/>
      <c r="U95" s="224">
        <f>IF(OR(U45=0,AA18=0),0,ABS(1000*W95/(SQRT(3)*U45*AA18)))</f>
        <v>193.41483755532533</v>
      </c>
      <c r="V95" s="220"/>
      <c r="W95" s="221">
        <v>-1.3200000524520874</v>
      </c>
      <c r="X95" s="221"/>
      <c r="Y95" s="221"/>
      <c r="Z95" s="39">
        <f>-ABS(W95)*TAN(ACOS(AA18))</f>
        <v>-1.559999942779541</v>
      </c>
      <c r="AA95" s="39"/>
      <c r="AB95" s="40"/>
      <c r="AC95" s="224">
        <f>IF(OR(AC45=0,AI18=0),0,ABS(1000*AE95/(SQRT(3)*AC45*AI18)))</f>
        <v>173.65198262363919</v>
      </c>
      <c r="AD95" s="220"/>
      <c r="AE95" s="221">
        <v>-1.559999942779541</v>
      </c>
      <c r="AF95" s="221"/>
      <c r="AG95" s="221"/>
      <c r="AH95" s="39">
        <f>-ABS(AE95)*TAN(ACOS(AI18))</f>
        <v>-0.96571422217924918</v>
      </c>
      <c r="AI95" s="39"/>
      <c r="AJ95" s="40"/>
      <c r="AK95" s="224">
        <f>IF(OR(AK45=0,AQ18=0),0,ABS(1000*AM95/(SQRT(3)*AK45*AQ18)))</f>
        <v>190.24296534477307</v>
      </c>
      <c r="AL95" s="220"/>
      <c r="AM95" s="221">
        <v>-1.559999942779541</v>
      </c>
      <c r="AN95" s="221"/>
      <c r="AO95" s="221"/>
      <c r="AP95" s="39">
        <f>-ABS(AM95)*TAN(ACOS(AQ18))</f>
        <v>-1.2674999353475871</v>
      </c>
      <c r="AQ95" s="39"/>
      <c r="AR95" s="40"/>
    </row>
    <row r="96" spans="1:44" x14ac:dyDescent="0.2">
      <c r="A96" s="48" t="s">
        <v>294</v>
      </c>
      <c r="B96" s="49"/>
      <c r="C96" s="49"/>
      <c r="D96" s="49"/>
      <c r="E96" s="17"/>
      <c r="F96" s="17"/>
      <c r="G96" s="17"/>
      <c r="H96" s="17"/>
      <c r="I96" s="17"/>
      <c r="J96" s="17"/>
      <c r="K96" s="17"/>
      <c r="L96" s="247"/>
      <c r="M96" s="224">
        <f>IF(OR(M45=0,S18=0),0,ABS(1000*O96/(SQRT(3)*M45*S18)))</f>
        <v>743.96558071779714</v>
      </c>
      <c r="N96" s="220"/>
      <c r="O96" s="221">
        <v>-5.940000057220459</v>
      </c>
      <c r="P96" s="221"/>
      <c r="Q96" s="221"/>
      <c r="R96" s="39">
        <f>-ABS(O96)*TAN(ACOS(S18))</f>
        <v>-5.1479999971389754</v>
      </c>
      <c r="S96" s="39"/>
      <c r="T96" s="40"/>
      <c r="U96" s="224">
        <f>IF(OR(U45=0,AA18=0),0,ABS(1000*W96/(SQRT(3)*U45*AA18)))</f>
        <v>685.74346256696151</v>
      </c>
      <c r="V96" s="220"/>
      <c r="W96" s="221">
        <v>-4.679999828338623</v>
      </c>
      <c r="X96" s="221"/>
      <c r="Y96" s="221"/>
      <c r="Z96" s="39">
        <f>-ABS(W96)*TAN(ACOS(AA18))</f>
        <v>-5.530908465385469</v>
      </c>
      <c r="AA96" s="39"/>
      <c r="AB96" s="40"/>
      <c r="AC96" s="224">
        <f>IF(OR(AC45=0,AI18=0),0,ABS(1000*AE96/(SQRT(3)*AC45*AI18)))</f>
        <v>921.69129647003172</v>
      </c>
      <c r="AD96" s="220"/>
      <c r="AE96" s="221">
        <v>-8.2799997329711914</v>
      </c>
      <c r="AF96" s="221"/>
      <c r="AG96" s="221"/>
      <c r="AH96" s="39">
        <f>-ABS(AE96)*TAN(ACOS(AI18))</f>
        <v>-5.1257139711963919</v>
      </c>
      <c r="AI96" s="39"/>
      <c r="AJ96" s="40"/>
      <c r="AK96" s="224">
        <f>IF(OR(AK45=0,AQ18=0),0,ABS(1000*AM96/(SQRT(3)*AK45*AQ18)))</f>
        <v>746.33780054116869</v>
      </c>
      <c r="AL96" s="220"/>
      <c r="AM96" s="221">
        <v>-6.119999885559082</v>
      </c>
      <c r="AN96" s="221"/>
      <c r="AO96" s="221"/>
      <c r="AP96" s="39">
        <f>-ABS(AM96)*TAN(ACOS(AQ18))</f>
        <v>-4.9724998357705772</v>
      </c>
      <c r="AQ96" s="39"/>
      <c r="AR96" s="40"/>
    </row>
    <row r="97" spans="1:44" ht="13.5" thickBot="1" x14ac:dyDescent="0.25">
      <c r="A97" s="250" t="s">
        <v>182</v>
      </c>
      <c r="B97" s="42"/>
      <c r="C97" s="42"/>
      <c r="D97" s="42"/>
      <c r="E97" s="43"/>
      <c r="F97" s="43"/>
      <c r="G97" s="43"/>
      <c r="H97" s="43"/>
      <c r="I97" s="43"/>
      <c r="J97" s="43"/>
      <c r="K97" s="43"/>
      <c r="L97" s="44"/>
      <c r="M97" s="33"/>
      <c r="N97" s="34"/>
      <c r="O97" s="31">
        <f>SUM(O94:Q96)</f>
        <v>-0.18000030517578125</v>
      </c>
      <c r="P97" s="31"/>
      <c r="Q97" s="31"/>
      <c r="R97" s="31">
        <f>SUM(R94:T96)</f>
        <v>-0.15600026289621738</v>
      </c>
      <c r="S97" s="31"/>
      <c r="T97" s="32"/>
      <c r="U97" s="33"/>
      <c r="V97" s="34"/>
      <c r="W97" s="31">
        <f>SUM(W94:Y96)</f>
        <v>-0.71999967098236084</v>
      </c>
      <c r="X97" s="31"/>
      <c r="Y97" s="31"/>
      <c r="Z97" s="31">
        <f>SUM(Z94:AB96)</f>
        <v>-0.85090863704684594</v>
      </c>
      <c r="AA97" s="31"/>
      <c r="AB97" s="32"/>
      <c r="AC97" s="33"/>
      <c r="AD97" s="34"/>
      <c r="AE97" s="31">
        <f>SUM(AE94:AG96)</f>
        <v>0.24000024795532227</v>
      </c>
      <c r="AF97" s="31"/>
      <c r="AG97" s="31"/>
      <c r="AH97" s="31">
        <f>SUM(AH94:AJ96)</f>
        <v>0.14857157774252272</v>
      </c>
      <c r="AI97" s="31"/>
      <c r="AJ97" s="32"/>
      <c r="AK97" s="33"/>
      <c r="AL97" s="34"/>
      <c r="AM97" s="31">
        <f>SUM(AM94:AO96)</f>
        <v>0</v>
      </c>
      <c r="AN97" s="31"/>
      <c r="AO97" s="31"/>
      <c r="AP97" s="31">
        <f>SUM(AP94:AR96)</f>
        <v>0</v>
      </c>
      <c r="AQ97" s="31"/>
      <c r="AR97" s="32"/>
    </row>
    <row r="98" spans="1:44" ht="13.5" thickBot="1" x14ac:dyDescent="0.25">
      <c r="A98" s="251" t="s">
        <v>78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8"/>
      <c r="M98" s="29"/>
      <c r="N98" s="30"/>
      <c r="O98" s="19">
        <f>SUM(O72:Q78)+SUM(O81:Q84)+SUM(O87:Q91)+SUM(O94:Q96)</f>
        <v>-0.96500017307698727</v>
      </c>
      <c r="P98" s="19"/>
      <c r="Q98" s="19"/>
      <c r="R98" s="19">
        <f>SUM(R72:T78)+SUM(R81:T84)+SUM(R87:T91)+SUM(R94:T96)</f>
        <v>-1.4356669078622459</v>
      </c>
      <c r="S98" s="19"/>
      <c r="T98" s="28"/>
      <c r="U98" s="29"/>
      <c r="V98" s="30"/>
      <c r="W98" s="19">
        <f>SUM(W72:Y78)+SUM(W81:Y84)+SUM(W87:Y91)+SUM(W94:Y96)</f>
        <v>-2.9489996433258057</v>
      </c>
      <c r="X98" s="19"/>
      <c r="Y98" s="19"/>
      <c r="Z98" s="19">
        <f>SUM(Z72:AB78)+SUM(Z81:AB84)+SUM(Z87:AB91)+SUM(Z94:AB96)</f>
        <v>-3.2302419291602633</v>
      </c>
      <c r="AA98" s="19"/>
      <c r="AB98" s="28"/>
      <c r="AC98" s="29"/>
      <c r="AD98" s="30"/>
      <c r="AE98" s="19">
        <f>SUM(AE72:AG78)+SUM(AE81:AG84)+SUM(AE87:AG91)+SUM(AE94:AG96)</f>
        <v>-1.3409995585680008</v>
      </c>
      <c r="AF98" s="19"/>
      <c r="AG98" s="19"/>
      <c r="AH98" s="19">
        <f>SUM(AH72:AJ78)+SUM(AH81:AJ84)+SUM(AH87:AJ91)+SUM(AH94:AJ96)</f>
        <v>-1.1369964262531727</v>
      </c>
      <c r="AI98" s="19"/>
      <c r="AJ98" s="28"/>
      <c r="AK98" s="29"/>
      <c r="AL98" s="30"/>
      <c r="AM98" s="19">
        <f>SUM(AM72:AO78)+SUM(AM81:AO84)+SUM(AM87:AO91)+SUM(AM94:AO96)</f>
        <v>-0.40199956856667995</v>
      </c>
      <c r="AN98" s="19"/>
      <c r="AO98" s="19"/>
      <c r="AP98" s="19">
        <f>SUM(AP72:AR78)+SUM(AP81:AR84)+SUM(AP87:AR91)+SUM(AP94:AR96)</f>
        <v>-0.56690865339656249</v>
      </c>
      <c r="AQ98" s="19"/>
      <c r="AR98" s="28"/>
    </row>
    <row r="99" spans="1:44" ht="13.5" thickBo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</row>
    <row r="100" spans="1:44" ht="13.5" thickBot="1" x14ac:dyDescent="0.25">
      <c r="A100" s="22" t="s">
        <v>79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4"/>
      <c r="M100" s="25" t="s">
        <v>295</v>
      </c>
      <c r="N100" s="26"/>
      <c r="O100" s="26"/>
      <c r="P100" s="26"/>
      <c r="Q100" s="26"/>
      <c r="R100" s="26"/>
      <c r="S100" s="26"/>
      <c r="T100" s="27"/>
      <c r="U100" s="25" t="s">
        <v>296</v>
      </c>
      <c r="V100" s="26"/>
      <c r="W100" s="26"/>
      <c r="X100" s="26"/>
      <c r="Y100" s="26"/>
      <c r="Z100" s="26"/>
      <c r="AA100" s="26"/>
      <c r="AB100" s="27"/>
      <c r="AC100" s="25" t="s">
        <v>296</v>
      </c>
      <c r="AD100" s="26"/>
      <c r="AE100" s="26"/>
      <c r="AF100" s="26"/>
      <c r="AG100" s="26"/>
      <c r="AH100" s="26"/>
      <c r="AI100" s="26"/>
      <c r="AJ100" s="27"/>
      <c r="AK100" s="25" t="s">
        <v>297</v>
      </c>
      <c r="AL100" s="26"/>
      <c r="AM100" s="26"/>
      <c r="AN100" s="26"/>
      <c r="AO100" s="26"/>
      <c r="AP100" s="26"/>
      <c r="AQ100" s="26"/>
      <c r="AR100" s="27"/>
    </row>
    <row r="104" spans="1:44" x14ac:dyDescent="0.2">
      <c r="G104" s="2" t="s">
        <v>119</v>
      </c>
    </row>
    <row r="105" spans="1:44" x14ac:dyDescent="0.2">
      <c r="G105" s="2" t="s">
        <v>120</v>
      </c>
      <c r="AC105" s="2" t="s">
        <v>121</v>
      </c>
    </row>
    <row r="108" spans="1:44" x14ac:dyDescent="0.2">
      <c r="G108" s="2" t="s">
        <v>122</v>
      </c>
      <c r="AC108" s="2" t="s">
        <v>123</v>
      </c>
    </row>
    <row r="111" spans="1:44" x14ac:dyDescent="0.2">
      <c r="D111" s="2" t="s">
        <v>124</v>
      </c>
    </row>
    <row r="112" spans="1:44" x14ac:dyDescent="0.2">
      <c r="D112" s="2" t="s">
        <v>125</v>
      </c>
    </row>
    <row r="113" spans="4:4" x14ac:dyDescent="0.2">
      <c r="D113" s="2" t="s">
        <v>126</v>
      </c>
    </row>
  </sheetData>
  <mergeCells count="1123">
    <mergeCell ref="AH98:AJ98"/>
    <mergeCell ref="AK98:AL98"/>
    <mergeCell ref="AM98:AO98"/>
    <mergeCell ref="AP98:AR98"/>
    <mergeCell ref="A99:AR99"/>
    <mergeCell ref="A100:L100"/>
    <mergeCell ref="M100:T100"/>
    <mergeCell ref="U100:AB100"/>
    <mergeCell ref="AC100:AJ100"/>
    <mergeCell ref="AK100:AR100"/>
    <mergeCell ref="AP97:AR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Z97:AB97"/>
    <mergeCell ref="AC97:AD97"/>
    <mergeCell ref="AE97:AG97"/>
    <mergeCell ref="AH97:AJ97"/>
    <mergeCell ref="AK97:AL97"/>
    <mergeCell ref="AM97:AO97"/>
    <mergeCell ref="AH96:AJ96"/>
    <mergeCell ref="AK96:AL96"/>
    <mergeCell ref="AM96:AO96"/>
    <mergeCell ref="AP96:AR96"/>
    <mergeCell ref="A97:L97"/>
    <mergeCell ref="M97:N97"/>
    <mergeCell ref="O97:Q97"/>
    <mergeCell ref="R97:T97"/>
    <mergeCell ref="U97:V97"/>
    <mergeCell ref="W97:Y97"/>
    <mergeCell ref="AP95:AR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Z95:AB95"/>
    <mergeCell ref="AC95:AD95"/>
    <mergeCell ref="AE95:AG95"/>
    <mergeCell ref="AH95:AJ95"/>
    <mergeCell ref="AK95:AL95"/>
    <mergeCell ref="AM95:AO95"/>
    <mergeCell ref="A95:D95"/>
    <mergeCell ref="M95:N95"/>
    <mergeCell ref="O95:Q95"/>
    <mergeCell ref="R95:T95"/>
    <mergeCell ref="U95:V95"/>
    <mergeCell ref="W95:Y95"/>
    <mergeCell ref="AC94:AD94"/>
    <mergeCell ref="AE94:AG94"/>
    <mergeCell ref="AH94:AJ94"/>
    <mergeCell ref="AK94:AL94"/>
    <mergeCell ref="AM94:AO94"/>
    <mergeCell ref="AP94:AR94"/>
    <mergeCell ref="AP92:AR92"/>
    <mergeCell ref="A93:D93"/>
    <mergeCell ref="E93:AR93"/>
    <mergeCell ref="A94:D94"/>
    <mergeCell ref="M94:N94"/>
    <mergeCell ref="O94:Q94"/>
    <mergeCell ref="R94:T94"/>
    <mergeCell ref="U94:V94"/>
    <mergeCell ref="W94:Y94"/>
    <mergeCell ref="Z94:AB94"/>
    <mergeCell ref="Z92:AB92"/>
    <mergeCell ref="AC92:AD92"/>
    <mergeCell ref="AE92:AG92"/>
    <mergeCell ref="AH92:AJ92"/>
    <mergeCell ref="AK92:AL92"/>
    <mergeCell ref="AM92:AO92"/>
    <mergeCell ref="AH91:AJ91"/>
    <mergeCell ref="AK91:AL91"/>
    <mergeCell ref="AM91:AO91"/>
    <mergeCell ref="AP91:AR91"/>
    <mergeCell ref="A92:L92"/>
    <mergeCell ref="M92:N92"/>
    <mergeCell ref="O92:Q92"/>
    <mergeCell ref="R92:T92"/>
    <mergeCell ref="U92:V92"/>
    <mergeCell ref="W92:Y92"/>
    <mergeCell ref="AP90:AR90"/>
    <mergeCell ref="A91:D91"/>
    <mergeCell ref="M91:N91"/>
    <mergeCell ref="O91:Q91"/>
    <mergeCell ref="R91:T91"/>
    <mergeCell ref="U91:V91"/>
    <mergeCell ref="W91:Y91"/>
    <mergeCell ref="Z91:AB91"/>
    <mergeCell ref="AC91:AD91"/>
    <mergeCell ref="AE91:AG91"/>
    <mergeCell ref="Z90:AB90"/>
    <mergeCell ref="AC90:AD90"/>
    <mergeCell ref="AE90:AG90"/>
    <mergeCell ref="AH90:AJ90"/>
    <mergeCell ref="AK90:AL90"/>
    <mergeCell ref="AM90:AO90"/>
    <mergeCell ref="AH89:AJ89"/>
    <mergeCell ref="AK89:AL89"/>
    <mergeCell ref="AM89:AO89"/>
    <mergeCell ref="AP89:AR89"/>
    <mergeCell ref="A90:D90"/>
    <mergeCell ref="M90:N90"/>
    <mergeCell ref="O90:Q90"/>
    <mergeCell ref="R90:T90"/>
    <mergeCell ref="U90:V90"/>
    <mergeCell ref="W90:Y90"/>
    <mergeCell ref="AP88:AR88"/>
    <mergeCell ref="A89:D89"/>
    <mergeCell ref="M89:N89"/>
    <mergeCell ref="O89:Q89"/>
    <mergeCell ref="R89:T89"/>
    <mergeCell ref="U89:V89"/>
    <mergeCell ref="W89:Y89"/>
    <mergeCell ref="Z89:AB89"/>
    <mergeCell ref="AC89:AD89"/>
    <mergeCell ref="AE89:AG89"/>
    <mergeCell ref="Z88:AB88"/>
    <mergeCell ref="AC88:AD88"/>
    <mergeCell ref="AE88:AG88"/>
    <mergeCell ref="AH88:AJ88"/>
    <mergeCell ref="AK88:AL88"/>
    <mergeCell ref="AM88:AO88"/>
    <mergeCell ref="A88:D88"/>
    <mergeCell ref="M88:N88"/>
    <mergeCell ref="O88:Q88"/>
    <mergeCell ref="R88:T88"/>
    <mergeCell ref="U88:V88"/>
    <mergeCell ref="W88:Y88"/>
    <mergeCell ref="AC87:AD87"/>
    <mergeCell ref="AE87:AG87"/>
    <mergeCell ref="AH87:AJ87"/>
    <mergeCell ref="AK87:AL87"/>
    <mergeCell ref="AM87:AO87"/>
    <mergeCell ref="AP87:AR87"/>
    <mergeCell ref="AP85:AR85"/>
    <mergeCell ref="A86:D86"/>
    <mergeCell ref="E86:AR86"/>
    <mergeCell ref="A87:D87"/>
    <mergeCell ref="M87:N87"/>
    <mergeCell ref="O87:Q87"/>
    <mergeCell ref="R87:T87"/>
    <mergeCell ref="U87:V87"/>
    <mergeCell ref="W87:Y87"/>
    <mergeCell ref="Z87:AB87"/>
    <mergeCell ref="Z85:AB85"/>
    <mergeCell ref="AC85:AD85"/>
    <mergeCell ref="AE85:AG85"/>
    <mergeCell ref="AH85:AJ85"/>
    <mergeCell ref="AK85:AL85"/>
    <mergeCell ref="AM85:AO85"/>
    <mergeCell ref="AH84:AJ84"/>
    <mergeCell ref="AK84:AL84"/>
    <mergeCell ref="AM84:AO84"/>
    <mergeCell ref="AP84:AR84"/>
    <mergeCell ref="A85:L85"/>
    <mergeCell ref="M85:N85"/>
    <mergeCell ref="O85:Q85"/>
    <mergeCell ref="R85:T85"/>
    <mergeCell ref="U85:V85"/>
    <mergeCell ref="W85:Y85"/>
    <mergeCell ref="AP83:AR83"/>
    <mergeCell ref="A84:D84"/>
    <mergeCell ref="M84:N84"/>
    <mergeCell ref="O84:Q84"/>
    <mergeCell ref="R84:T84"/>
    <mergeCell ref="U84:V84"/>
    <mergeCell ref="W84:Y84"/>
    <mergeCell ref="Z84:AB84"/>
    <mergeCell ref="AC84:AD84"/>
    <mergeCell ref="AE84:AG84"/>
    <mergeCell ref="Z83:AB83"/>
    <mergeCell ref="AC83:AD83"/>
    <mergeCell ref="AE83:AG83"/>
    <mergeCell ref="AH83:AJ83"/>
    <mergeCell ref="AK83:AL83"/>
    <mergeCell ref="AM83:AO83"/>
    <mergeCell ref="AH82:AJ82"/>
    <mergeCell ref="AK82:AL82"/>
    <mergeCell ref="AM82:AO82"/>
    <mergeCell ref="AP82:AR82"/>
    <mergeCell ref="A83:D83"/>
    <mergeCell ref="M83:N83"/>
    <mergeCell ref="O83:Q83"/>
    <mergeCell ref="R83:T83"/>
    <mergeCell ref="U83:V83"/>
    <mergeCell ref="W83:Y83"/>
    <mergeCell ref="AP81:AR81"/>
    <mergeCell ref="A82:D82"/>
    <mergeCell ref="M82:N82"/>
    <mergeCell ref="O82:Q82"/>
    <mergeCell ref="R82:T82"/>
    <mergeCell ref="U82:V82"/>
    <mergeCell ref="W82:Y82"/>
    <mergeCell ref="Z82:AB82"/>
    <mergeCell ref="AC82:AD82"/>
    <mergeCell ref="AE82:AG82"/>
    <mergeCell ref="Z81:AB81"/>
    <mergeCell ref="AC81:AD81"/>
    <mergeCell ref="AE81:AG81"/>
    <mergeCell ref="AH81:AJ81"/>
    <mergeCell ref="AK81:AL81"/>
    <mergeCell ref="AM81:AO81"/>
    <mergeCell ref="A81:D81"/>
    <mergeCell ref="M81:N81"/>
    <mergeCell ref="O81:Q81"/>
    <mergeCell ref="R81:T81"/>
    <mergeCell ref="U81:V81"/>
    <mergeCell ref="W81:Y81"/>
    <mergeCell ref="AH79:AJ79"/>
    <mergeCell ref="AK79:AL79"/>
    <mergeCell ref="AM79:AO79"/>
    <mergeCell ref="AP79:AR79"/>
    <mergeCell ref="A80:D80"/>
    <mergeCell ref="E80:AR80"/>
    <mergeCell ref="AP78:AR78"/>
    <mergeCell ref="A79:L79"/>
    <mergeCell ref="M79:N79"/>
    <mergeCell ref="O79:Q79"/>
    <mergeCell ref="R79:T79"/>
    <mergeCell ref="U79:V79"/>
    <mergeCell ref="W79:Y79"/>
    <mergeCell ref="Z79:AB79"/>
    <mergeCell ref="AC79:AD79"/>
    <mergeCell ref="AE79:AG79"/>
    <mergeCell ref="Z78:AB78"/>
    <mergeCell ref="AC78:AD78"/>
    <mergeCell ref="AE78:AG78"/>
    <mergeCell ref="AH78:AJ78"/>
    <mergeCell ref="AK78:AL78"/>
    <mergeCell ref="AM78:AO78"/>
    <mergeCell ref="AH77:AJ77"/>
    <mergeCell ref="AK77:AL77"/>
    <mergeCell ref="AM77:AO77"/>
    <mergeCell ref="AP77:AR77"/>
    <mergeCell ref="A78:D78"/>
    <mergeCell ref="M78:N78"/>
    <mergeCell ref="O78:Q78"/>
    <mergeCell ref="R78:T78"/>
    <mergeCell ref="U78:V78"/>
    <mergeCell ref="W78:Y78"/>
    <mergeCell ref="AP76:AR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Z76:AB76"/>
    <mergeCell ref="AC76:AD76"/>
    <mergeCell ref="AE76:AG76"/>
    <mergeCell ref="AH76:AJ76"/>
    <mergeCell ref="AK76:AL76"/>
    <mergeCell ref="AM76:AO76"/>
    <mergeCell ref="AH75:AJ75"/>
    <mergeCell ref="AK75:AL75"/>
    <mergeCell ref="AM75:AO75"/>
    <mergeCell ref="AP75:AR75"/>
    <mergeCell ref="A76:D76"/>
    <mergeCell ref="M76:N76"/>
    <mergeCell ref="O76:Q76"/>
    <mergeCell ref="R76:T76"/>
    <mergeCell ref="U76:V76"/>
    <mergeCell ref="W76:Y76"/>
    <mergeCell ref="AP74:AR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Z74:AB74"/>
    <mergeCell ref="AC74:AD74"/>
    <mergeCell ref="AE74:AG74"/>
    <mergeCell ref="AH74:AJ74"/>
    <mergeCell ref="AK74:AL74"/>
    <mergeCell ref="AM74:AO74"/>
    <mergeCell ref="AH73:AJ73"/>
    <mergeCell ref="AK73:AL73"/>
    <mergeCell ref="AM73:AO73"/>
    <mergeCell ref="AP73:AR73"/>
    <mergeCell ref="A74:D74"/>
    <mergeCell ref="M74:N74"/>
    <mergeCell ref="O74:Q74"/>
    <mergeCell ref="R74:T74"/>
    <mergeCell ref="U74:V74"/>
    <mergeCell ref="W74:Y74"/>
    <mergeCell ref="AP72:AR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AH70:AJ70"/>
    <mergeCell ref="AK70:AL70"/>
    <mergeCell ref="AM70:AO70"/>
    <mergeCell ref="AP70:AR70"/>
    <mergeCell ref="A71:D71"/>
    <mergeCell ref="E71:AR71"/>
    <mergeCell ref="AP69:AR69"/>
    <mergeCell ref="A70:L70"/>
    <mergeCell ref="M70:N70"/>
    <mergeCell ref="O70:Q70"/>
    <mergeCell ref="R70:T70"/>
    <mergeCell ref="U70:V70"/>
    <mergeCell ref="W70:Y70"/>
    <mergeCell ref="Z70:AB70"/>
    <mergeCell ref="AC70:AD70"/>
    <mergeCell ref="AE70:AG70"/>
    <mergeCell ref="Z69:AB69"/>
    <mergeCell ref="AC69:AD69"/>
    <mergeCell ref="AE69:AG69"/>
    <mergeCell ref="AH69:AJ69"/>
    <mergeCell ref="AK69:AL69"/>
    <mergeCell ref="AM69:AO69"/>
    <mergeCell ref="AH68:AJ68"/>
    <mergeCell ref="AK68:AL68"/>
    <mergeCell ref="AM68:AO68"/>
    <mergeCell ref="AP68:AR68"/>
    <mergeCell ref="A69:L69"/>
    <mergeCell ref="M69:N69"/>
    <mergeCell ref="O69:Q69"/>
    <mergeCell ref="R69:T69"/>
    <mergeCell ref="U69:V69"/>
    <mergeCell ref="W69:Y69"/>
    <mergeCell ref="AP67:AR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Z67:AB67"/>
    <mergeCell ref="AC67:AD67"/>
    <mergeCell ref="AE67:AG67"/>
    <mergeCell ref="AH67:AJ67"/>
    <mergeCell ref="AK67:AL67"/>
    <mergeCell ref="AM67:AO67"/>
    <mergeCell ref="A67:D67"/>
    <mergeCell ref="M67:N67"/>
    <mergeCell ref="O67:Q67"/>
    <mergeCell ref="R67:T67"/>
    <mergeCell ref="U67:V67"/>
    <mergeCell ref="W67:Y67"/>
    <mergeCell ref="AC66:AD66"/>
    <mergeCell ref="AE66:AG66"/>
    <mergeCell ref="AH66:AJ66"/>
    <mergeCell ref="AK66:AL66"/>
    <mergeCell ref="AM66:AO66"/>
    <mergeCell ref="AP66:AR66"/>
    <mergeCell ref="AP64:AR64"/>
    <mergeCell ref="A65:D65"/>
    <mergeCell ref="E65:AR65"/>
    <mergeCell ref="A66:D66"/>
    <mergeCell ref="M66:N66"/>
    <mergeCell ref="O66:Q66"/>
    <mergeCell ref="R66:T66"/>
    <mergeCell ref="U66:V66"/>
    <mergeCell ref="W66:Y66"/>
    <mergeCell ref="Z66:AB66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L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62:D62"/>
    <mergeCell ref="M62:N62"/>
    <mergeCell ref="O62:Q62"/>
    <mergeCell ref="R62:T62"/>
    <mergeCell ref="U62:V62"/>
    <mergeCell ref="W62:Y62"/>
    <mergeCell ref="AC61:AD61"/>
    <mergeCell ref="AE61:AG61"/>
    <mergeCell ref="AH61:AJ61"/>
    <mergeCell ref="AK61:AL61"/>
    <mergeCell ref="AM61:AO61"/>
    <mergeCell ref="AP61:AR61"/>
    <mergeCell ref="AP59:AR59"/>
    <mergeCell ref="A60:D60"/>
    <mergeCell ref="E60:AR60"/>
    <mergeCell ref="A61:D61"/>
    <mergeCell ref="M61:N61"/>
    <mergeCell ref="O61:Q61"/>
    <mergeCell ref="R61:T61"/>
    <mergeCell ref="U61:V61"/>
    <mergeCell ref="W61:Y61"/>
    <mergeCell ref="Z61:AB61"/>
    <mergeCell ref="Z59:AB59"/>
    <mergeCell ref="AC59:AD59"/>
    <mergeCell ref="AE59:AG59"/>
    <mergeCell ref="AH59:AJ59"/>
    <mergeCell ref="AK59:AL59"/>
    <mergeCell ref="AM59:AO59"/>
    <mergeCell ref="AH58:AJ58"/>
    <mergeCell ref="AK58:AL58"/>
    <mergeCell ref="AM58:AO58"/>
    <mergeCell ref="AP58:AR58"/>
    <mergeCell ref="A59:L59"/>
    <mergeCell ref="M59:N59"/>
    <mergeCell ref="O59:Q59"/>
    <mergeCell ref="R59:T59"/>
    <mergeCell ref="U59:V59"/>
    <mergeCell ref="W59:Y59"/>
    <mergeCell ref="AP57:AR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Z57:AB57"/>
    <mergeCell ref="AC57:AD57"/>
    <mergeCell ref="AE57:AG57"/>
    <mergeCell ref="AH57:AJ57"/>
    <mergeCell ref="AK57:AL57"/>
    <mergeCell ref="AM57:AO57"/>
    <mergeCell ref="AH56:AJ56"/>
    <mergeCell ref="AK56:AL56"/>
    <mergeCell ref="AM56:AO56"/>
    <mergeCell ref="AP56:AR56"/>
    <mergeCell ref="A57:D57"/>
    <mergeCell ref="M57:N57"/>
    <mergeCell ref="O57:Q57"/>
    <mergeCell ref="R57:T57"/>
    <mergeCell ref="U57:V57"/>
    <mergeCell ref="W57:Y57"/>
    <mergeCell ref="AP55:AR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AK55:AL55"/>
    <mergeCell ref="AM55:AO55"/>
    <mergeCell ref="A55:D55"/>
    <mergeCell ref="M55:N55"/>
    <mergeCell ref="O55:Q55"/>
    <mergeCell ref="R55:T55"/>
    <mergeCell ref="U55:V55"/>
    <mergeCell ref="W55:Y55"/>
    <mergeCell ref="AH53:AJ53"/>
    <mergeCell ref="AK53:AL53"/>
    <mergeCell ref="AM53:AO53"/>
    <mergeCell ref="AP53:AR53"/>
    <mergeCell ref="A54:D54"/>
    <mergeCell ref="E54:AR54"/>
    <mergeCell ref="AP52:AR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Z52:AB52"/>
    <mergeCell ref="AC52:AD52"/>
    <mergeCell ref="AE52:AG52"/>
    <mergeCell ref="AH52:AJ52"/>
    <mergeCell ref="AK52:AL52"/>
    <mergeCell ref="AM52:AO52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0:AR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Z50:AB50"/>
    <mergeCell ref="AC50:AD50"/>
    <mergeCell ref="AE50:AG50"/>
    <mergeCell ref="AH50:AJ50"/>
    <mergeCell ref="AK50:AL50"/>
    <mergeCell ref="AM50:AO50"/>
    <mergeCell ref="AM47:AO48"/>
    <mergeCell ref="AP47:AR48"/>
    <mergeCell ref="A49:D49"/>
    <mergeCell ref="E49:AR49"/>
    <mergeCell ref="A50:D50"/>
    <mergeCell ref="M50:N50"/>
    <mergeCell ref="O50:Q50"/>
    <mergeCell ref="R50:T50"/>
    <mergeCell ref="U50:V50"/>
    <mergeCell ref="W50:Y50"/>
    <mergeCell ref="W47:Y48"/>
    <mergeCell ref="Z47:AB48"/>
    <mergeCell ref="AC47:AD48"/>
    <mergeCell ref="AE47:AG48"/>
    <mergeCell ref="AH47:AJ48"/>
    <mergeCell ref="AK47:AL48"/>
    <mergeCell ref="A46:AR46"/>
    <mergeCell ref="A47:D48"/>
    <mergeCell ref="E47:F47"/>
    <mergeCell ref="G47:H47"/>
    <mergeCell ref="I47:J47"/>
    <mergeCell ref="K47:L47"/>
    <mergeCell ref="M47:N48"/>
    <mergeCell ref="O47:Q48"/>
    <mergeCell ref="R47:T48"/>
    <mergeCell ref="U47:V48"/>
    <mergeCell ref="AK44:AR44"/>
    <mergeCell ref="A45:B45"/>
    <mergeCell ref="C45:D45"/>
    <mergeCell ref="E45:L45"/>
    <mergeCell ref="M45:T45"/>
    <mergeCell ref="U45:AB45"/>
    <mergeCell ref="AC45:AJ45"/>
    <mergeCell ref="AK45:AR45"/>
    <mergeCell ref="A44:B44"/>
    <mergeCell ref="C44:D44"/>
    <mergeCell ref="E44:L44"/>
    <mergeCell ref="M44:T44"/>
    <mergeCell ref="U44:AB44"/>
    <mergeCell ref="AC44:AJ44"/>
    <mergeCell ref="AK42:AR42"/>
    <mergeCell ref="A43:B43"/>
    <mergeCell ref="C43:D43"/>
    <mergeCell ref="E43:L43"/>
    <mergeCell ref="M43:T43"/>
    <mergeCell ref="U43:AB43"/>
    <mergeCell ref="AC43:AJ43"/>
    <mergeCell ref="AK43:AR43"/>
    <mergeCell ref="A42:B42"/>
    <mergeCell ref="C42:D42"/>
    <mergeCell ref="E42:L42"/>
    <mergeCell ref="M42:T42"/>
    <mergeCell ref="U42:AB42"/>
    <mergeCell ref="AC42:AJ42"/>
    <mergeCell ref="AK40:AR40"/>
    <mergeCell ref="A41:B41"/>
    <mergeCell ref="C41:D41"/>
    <mergeCell ref="E41:L41"/>
    <mergeCell ref="M41:T41"/>
    <mergeCell ref="U41:AB41"/>
    <mergeCell ref="AC41:AJ41"/>
    <mergeCell ref="AK41:AR41"/>
    <mergeCell ref="A40:B40"/>
    <mergeCell ref="C40:D40"/>
    <mergeCell ref="E40:L40"/>
    <mergeCell ref="M40:T40"/>
    <mergeCell ref="U40:AB40"/>
    <mergeCell ref="AC40:AJ40"/>
    <mergeCell ref="AK38:AR38"/>
    <mergeCell ref="A39:B39"/>
    <mergeCell ref="C39:D39"/>
    <mergeCell ref="E39:L39"/>
    <mergeCell ref="M39:T39"/>
    <mergeCell ref="U39:AB39"/>
    <mergeCell ref="AC39:AJ39"/>
    <mergeCell ref="AK39:AR39"/>
    <mergeCell ref="A38:B38"/>
    <mergeCell ref="C38:D38"/>
    <mergeCell ref="E38:L38"/>
    <mergeCell ref="M38:T38"/>
    <mergeCell ref="U38:AB38"/>
    <mergeCell ref="AC38:AJ38"/>
    <mergeCell ref="A36:AR36"/>
    <mergeCell ref="A37:B37"/>
    <mergeCell ref="C37:D37"/>
    <mergeCell ref="E37:L37"/>
    <mergeCell ref="M37:T37"/>
    <mergeCell ref="U37:AB37"/>
    <mergeCell ref="AC37:AJ37"/>
    <mergeCell ref="AK37:AR37"/>
    <mergeCell ref="A34:L34"/>
    <mergeCell ref="M34:T34"/>
    <mergeCell ref="U34:AB34"/>
    <mergeCell ref="AC34:AJ34"/>
    <mergeCell ref="AK34:AR34"/>
    <mergeCell ref="A35:L35"/>
    <mergeCell ref="M35:T35"/>
    <mergeCell ref="U35:AB35"/>
    <mergeCell ref="AC35:AJ35"/>
    <mergeCell ref="AK35:AR35"/>
    <mergeCell ref="AH31:AJ31"/>
    <mergeCell ref="AK31:AM31"/>
    <mergeCell ref="AN31:AO31"/>
    <mergeCell ref="AP31:AR31"/>
    <mergeCell ref="A32:AR32"/>
    <mergeCell ref="A33:L33"/>
    <mergeCell ref="M33:T33"/>
    <mergeCell ref="U33:AB33"/>
    <mergeCell ref="AC33:AJ33"/>
    <mergeCell ref="AK33:AR33"/>
    <mergeCell ref="AP30:AR30"/>
    <mergeCell ref="I31:L31"/>
    <mergeCell ref="M31:O31"/>
    <mergeCell ref="P31:Q31"/>
    <mergeCell ref="R31:T31"/>
    <mergeCell ref="U31:W31"/>
    <mergeCell ref="X31:Y31"/>
    <mergeCell ref="Z31:AB31"/>
    <mergeCell ref="AC31:AE31"/>
    <mergeCell ref="AF31:AG31"/>
    <mergeCell ref="Z30:AB30"/>
    <mergeCell ref="AC30:AE30"/>
    <mergeCell ref="AF30:AG30"/>
    <mergeCell ref="AH30:AJ30"/>
    <mergeCell ref="AK30:AM30"/>
    <mergeCell ref="AN30:AO30"/>
    <mergeCell ref="AH29:AJ29"/>
    <mergeCell ref="AK29:AM29"/>
    <mergeCell ref="AN29:AO29"/>
    <mergeCell ref="AP29:AR29"/>
    <mergeCell ref="I30:L30"/>
    <mergeCell ref="M30:O30"/>
    <mergeCell ref="P30:Q30"/>
    <mergeCell ref="R30:T30"/>
    <mergeCell ref="U30:W30"/>
    <mergeCell ref="X30:Y30"/>
    <mergeCell ref="AP28:AR28"/>
    <mergeCell ref="I29:L29"/>
    <mergeCell ref="M29:O29"/>
    <mergeCell ref="P29:Q29"/>
    <mergeCell ref="R29:T29"/>
    <mergeCell ref="U29:W29"/>
    <mergeCell ref="X29:Y29"/>
    <mergeCell ref="Z29:AB29"/>
    <mergeCell ref="AC29:AE29"/>
    <mergeCell ref="AF29:AG29"/>
    <mergeCell ref="Z28:AB28"/>
    <mergeCell ref="AC28:AE28"/>
    <mergeCell ref="AF28:AG28"/>
    <mergeCell ref="AH28:AJ28"/>
    <mergeCell ref="AK28:AM28"/>
    <mergeCell ref="AN28:AO28"/>
    <mergeCell ref="AH27:AJ27"/>
    <mergeCell ref="AK27:AM27"/>
    <mergeCell ref="AN27:AO27"/>
    <mergeCell ref="AP27:AR27"/>
    <mergeCell ref="I28:L28"/>
    <mergeCell ref="M28:O28"/>
    <mergeCell ref="P28:Q28"/>
    <mergeCell ref="R28:T28"/>
    <mergeCell ref="U28:W28"/>
    <mergeCell ref="X28:Y28"/>
    <mergeCell ref="R27:T27"/>
    <mergeCell ref="U27:W27"/>
    <mergeCell ref="X27:Y27"/>
    <mergeCell ref="Z27:AB27"/>
    <mergeCell ref="AC27:AE27"/>
    <mergeCell ref="AF27:AG27"/>
    <mergeCell ref="AF26:AG26"/>
    <mergeCell ref="AH26:AJ26"/>
    <mergeCell ref="AK26:AM26"/>
    <mergeCell ref="AN26:AO26"/>
    <mergeCell ref="AP26:AR26"/>
    <mergeCell ref="A27:D31"/>
    <mergeCell ref="E27:H31"/>
    <mergeCell ref="I27:L27"/>
    <mergeCell ref="M27:O27"/>
    <mergeCell ref="P27:Q27"/>
    <mergeCell ref="AN25:AO25"/>
    <mergeCell ref="AP25:AR25"/>
    <mergeCell ref="I26:L26"/>
    <mergeCell ref="M26:O26"/>
    <mergeCell ref="P26:Q26"/>
    <mergeCell ref="R26:T26"/>
    <mergeCell ref="U26:W26"/>
    <mergeCell ref="X26:Y26"/>
    <mergeCell ref="Z26:AB26"/>
    <mergeCell ref="AC26:AE26"/>
    <mergeCell ref="X25:Y25"/>
    <mergeCell ref="Z25:AB25"/>
    <mergeCell ref="AC25:AE25"/>
    <mergeCell ref="AF25:AG25"/>
    <mergeCell ref="AH25:AJ25"/>
    <mergeCell ref="AK25:AM25"/>
    <mergeCell ref="AF24:AG24"/>
    <mergeCell ref="AH24:AJ24"/>
    <mergeCell ref="AK24:AM24"/>
    <mergeCell ref="AN24:AO24"/>
    <mergeCell ref="AP24:AR24"/>
    <mergeCell ref="I25:L25"/>
    <mergeCell ref="M25:O25"/>
    <mergeCell ref="P25:Q25"/>
    <mergeCell ref="R25:T25"/>
    <mergeCell ref="U25:W25"/>
    <mergeCell ref="AN23:AO23"/>
    <mergeCell ref="AP23:AR23"/>
    <mergeCell ref="I24:L24"/>
    <mergeCell ref="M24:O24"/>
    <mergeCell ref="P24:Q24"/>
    <mergeCell ref="R24:T24"/>
    <mergeCell ref="U24:W24"/>
    <mergeCell ref="X24:Y24"/>
    <mergeCell ref="Z24:AB24"/>
    <mergeCell ref="AC24:AE24"/>
    <mergeCell ref="X23:Y23"/>
    <mergeCell ref="Z23:AB23"/>
    <mergeCell ref="AC23:AE23"/>
    <mergeCell ref="AF23:AG23"/>
    <mergeCell ref="AH23:AJ23"/>
    <mergeCell ref="AK23:AM23"/>
    <mergeCell ref="AM22:AN22"/>
    <mergeCell ref="AO22:AP22"/>
    <mergeCell ref="AQ22:AR22"/>
    <mergeCell ref="A23:D26"/>
    <mergeCell ref="E23:H26"/>
    <mergeCell ref="I23:L23"/>
    <mergeCell ref="M23:O23"/>
    <mergeCell ref="P23:Q23"/>
    <mergeCell ref="R23:T23"/>
    <mergeCell ref="U23:W23"/>
    <mergeCell ref="AA22:AB22"/>
    <mergeCell ref="AC22:AD22"/>
    <mergeCell ref="AE22:AF22"/>
    <mergeCell ref="AG22:AH22"/>
    <mergeCell ref="AI22:AJ22"/>
    <mergeCell ref="AK22:AL22"/>
    <mergeCell ref="AO21:AP21"/>
    <mergeCell ref="AQ21:AR21"/>
    <mergeCell ref="E22:L22"/>
    <mergeCell ref="M22:N22"/>
    <mergeCell ref="O22:P22"/>
    <mergeCell ref="Q22:R22"/>
    <mergeCell ref="S22:T22"/>
    <mergeCell ref="U22:V22"/>
    <mergeCell ref="W22:X22"/>
    <mergeCell ref="Y22:Z22"/>
    <mergeCell ref="AC21:AD21"/>
    <mergeCell ref="AE21:AF21"/>
    <mergeCell ref="AG21:AH21"/>
    <mergeCell ref="AI21:AJ21"/>
    <mergeCell ref="AK21:AL21"/>
    <mergeCell ref="AM21:AN21"/>
    <mergeCell ref="AQ20:AR20"/>
    <mergeCell ref="E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AF19:AG19"/>
    <mergeCell ref="AH19:AJ19"/>
    <mergeCell ref="AK19:AM19"/>
    <mergeCell ref="AN19:AO19"/>
    <mergeCell ref="AP19:AR19"/>
    <mergeCell ref="A20:D22"/>
    <mergeCell ref="E20:L20"/>
    <mergeCell ref="M20:N20"/>
    <mergeCell ref="O20:P20"/>
    <mergeCell ref="Q20:R20"/>
    <mergeCell ref="AO18:AP18"/>
    <mergeCell ref="AQ18:AR18"/>
    <mergeCell ref="E19:L19"/>
    <mergeCell ref="M19:O19"/>
    <mergeCell ref="P19:Q19"/>
    <mergeCell ref="R19:T19"/>
    <mergeCell ref="U19:W19"/>
    <mergeCell ref="X19:Y19"/>
    <mergeCell ref="Z19:AB19"/>
    <mergeCell ref="AC19:AE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K17:AL17"/>
    <mergeCell ref="AM17:AN17"/>
    <mergeCell ref="AO17:AP17"/>
    <mergeCell ref="AQ17:AR17"/>
    <mergeCell ref="E18:F18"/>
    <mergeCell ref="G18:H18"/>
    <mergeCell ref="I18:J18"/>
    <mergeCell ref="K18:L18"/>
    <mergeCell ref="M18:N18"/>
    <mergeCell ref="O18:P18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I16:AJ16"/>
    <mergeCell ref="AK16:AL16"/>
    <mergeCell ref="AM16:AN16"/>
    <mergeCell ref="AO16:AP16"/>
    <mergeCell ref="AQ16:AR16"/>
    <mergeCell ref="A17:D19"/>
    <mergeCell ref="E17:F17"/>
    <mergeCell ref="G17:H17"/>
    <mergeCell ref="I17:J17"/>
    <mergeCell ref="K17:L17"/>
    <mergeCell ref="W16:X16"/>
    <mergeCell ref="Y16:Z16"/>
    <mergeCell ref="AA16:AB16"/>
    <mergeCell ref="AC16:AD16"/>
    <mergeCell ref="AE16:AF16"/>
    <mergeCell ref="AG16:AH16"/>
    <mergeCell ref="AP15:AR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Z15:AB15"/>
    <mergeCell ref="AC15:AE15"/>
    <mergeCell ref="AF15:AG15"/>
    <mergeCell ref="AH15:AJ15"/>
    <mergeCell ref="AK15:AM15"/>
    <mergeCell ref="AN15:AO15"/>
    <mergeCell ref="E15:L15"/>
    <mergeCell ref="M15:O15"/>
    <mergeCell ref="P15:Q15"/>
    <mergeCell ref="R15:T15"/>
    <mergeCell ref="U15:W15"/>
    <mergeCell ref="X15:Y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O13:AP13"/>
    <mergeCell ref="AQ13:AR13"/>
    <mergeCell ref="E14:F14"/>
    <mergeCell ref="G14:H14"/>
    <mergeCell ref="I14:J14"/>
    <mergeCell ref="K14:L14"/>
    <mergeCell ref="M14:N14"/>
    <mergeCell ref="O14:P14"/>
    <mergeCell ref="Q14:R14"/>
    <mergeCell ref="S14:T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A13:D15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F11:AG11"/>
    <mergeCell ref="AH11:AJ11"/>
    <mergeCell ref="AK11:AM11"/>
    <mergeCell ref="AN11:AO11"/>
    <mergeCell ref="AP11:AR11"/>
    <mergeCell ref="E12:F12"/>
    <mergeCell ref="G12:H12"/>
    <mergeCell ref="I12:J12"/>
    <mergeCell ref="K12:L12"/>
    <mergeCell ref="M12:N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M9:AN9"/>
    <mergeCell ref="AO9:AP9"/>
    <mergeCell ref="AQ9:AR9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F8:AG8"/>
    <mergeCell ref="AH8:AJ8"/>
    <mergeCell ref="AK8:AM8"/>
    <mergeCell ref="AN8:AO8"/>
    <mergeCell ref="AP8:AR8"/>
    <mergeCell ref="E9:F9"/>
    <mergeCell ref="G9:H9"/>
    <mergeCell ref="I9:J9"/>
    <mergeCell ref="K9:L9"/>
    <mergeCell ref="M9:N9"/>
    <mergeCell ref="AO7:AP7"/>
    <mergeCell ref="AQ7:AR7"/>
    <mergeCell ref="E8:L8"/>
    <mergeCell ref="M8:O8"/>
    <mergeCell ref="P8:Q8"/>
    <mergeCell ref="R8:T8"/>
    <mergeCell ref="U8:W8"/>
    <mergeCell ref="X8:Y8"/>
    <mergeCell ref="Z8:AB8"/>
    <mergeCell ref="AC8:AE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8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pane ySplit="3" topLeftCell="A40" activePane="bottomLeft" state="frozenSplit"/>
      <selection pane="bottomLeft" activeCell="B70" sqref="B70:P70"/>
    </sheetView>
  </sheetViews>
  <sheetFormatPr defaultRowHeight="12.75" x14ac:dyDescent="0.2"/>
  <cols>
    <col min="1" max="4" width="7.140625" style="2" customWidth="1"/>
    <col min="5" max="12" width="5.28515625" style="2" customWidth="1"/>
    <col min="13" max="44" width="3.28515625" style="2" customWidth="1"/>
    <col min="45" max="16384" width="9.140625" style="2"/>
  </cols>
  <sheetData>
    <row r="1" spans="1:44" ht="30" customHeight="1" x14ac:dyDescent="0.2">
      <c r="A1" s="209" t="s">
        <v>298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30" customHeight="1" thickBot="1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</row>
    <row r="3" spans="1:44" ht="24.9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>
        <v>0.16666666666666666</v>
      </c>
      <c r="N3" s="212"/>
      <c r="O3" s="212"/>
      <c r="P3" s="212"/>
      <c r="Q3" s="212"/>
      <c r="R3" s="212"/>
      <c r="S3" s="212"/>
      <c r="T3" s="212"/>
      <c r="U3" s="211">
        <v>0.41666666666666669</v>
      </c>
      <c r="V3" s="212"/>
      <c r="W3" s="212"/>
      <c r="X3" s="212"/>
      <c r="Y3" s="212"/>
      <c r="Z3" s="212"/>
      <c r="AA3" s="212"/>
      <c r="AB3" s="212"/>
      <c r="AC3" s="211">
        <v>0.75</v>
      </c>
      <c r="AD3" s="212"/>
      <c r="AE3" s="212"/>
      <c r="AF3" s="212"/>
      <c r="AG3" s="212"/>
      <c r="AH3" s="212"/>
      <c r="AI3" s="212"/>
      <c r="AJ3" s="212"/>
      <c r="AK3" s="211">
        <v>0.83333333333333337</v>
      </c>
      <c r="AL3" s="212"/>
      <c r="AM3" s="212"/>
      <c r="AN3" s="212"/>
      <c r="AO3" s="212"/>
      <c r="AP3" s="212"/>
      <c r="AQ3" s="212"/>
      <c r="AR3" s="212"/>
    </row>
    <row r="4" spans="1:44" ht="30" customHeight="1" thickBot="1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15.75" customHeight="1" thickBot="1" x14ac:dyDescent="0.25">
      <c r="A5" s="213" t="s">
        <v>3</v>
      </c>
      <c r="B5" s="6" t="s">
        <v>4</v>
      </c>
      <c r="C5" s="6" t="s">
        <v>5</v>
      </c>
      <c r="D5" s="7" t="s">
        <v>6</v>
      </c>
      <c r="E5" s="102" t="s">
        <v>7</v>
      </c>
      <c r="F5" s="207"/>
      <c r="G5" s="206" t="s">
        <v>8</v>
      </c>
      <c r="H5" s="207"/>
      <c r="I5" s="206" t="s">
        <v>9</v>
      </c>
      <c r="J5" s="207"/>
      <c r="K5" s="206" t="s">
        <v>10</v>
      </c>
      <c r="L5" s="104"/>
      <c r="M5" s="102" t="s">
        <v>11</v>
      </c>
      <c r="N5" s="207"/>
      <c r="O5" s="206" t="s">
        <v>12</v>
      </c>
      <c r="P5" s="207"/>
      <c r="Q5" s="206" t="s">
        <v>13</v>
      </c>
      <c r="R5" s="207"/>
      <c r="S5" s="206" t="s">
        <v>14</v>
      </c>
      <c r="T5" s="104"/>
      <c r="U5" s="102" t="s">
        <v>11</v>
      </c>
      <c r="V5" s="207"/>
      <c r="W5" s="206" t="s">
        <v>12</v>
      </c>
      <c r="X5" s="207"/>
      <c r="Y5" s="206" t="s">
        <v>13</v>
      </c>
      <c r="Z5" s="207"/>
      <c r="AA5" s="206" t="s">
        <v>14</v>
      </c>
      <c r="AB5" s="104"/>
      <c r="AC5" s="102" t="s">
        <v>11</v>
      </c>
      <c r="AD5" s="207"/>
      <c r="AE5" s="206" t="s">
        <v>12</v>
      </c>
      <c r="AF5" s="207"/>
      <c r="AG5" s="206" t="s">
        <v>13</v>
      </c>
      <c r="AH5" s="207"/>
      <c r="AI5" s="206" t="s">
        <v>14</v>
      </c>
      <c r="AJ5" s="104"/>
      <c r="AK5" s="102" t="s">
        <v>11</v>
      </c>
      <c r="AL5" s="207"/>
      <c r="AM5" s="206" t="s">
        <v>12</v>
      </c>
      <c r="AN5" s="207"/>
      <c r="AO5" s="206" t="s">
        <v>13</v>
      </c>
      <c r="AP5" s="207"/>
      <c r="AQ5" s="206" t="s">
        <v>14</v>
      </c>
      <c r="AR5" s="104"/>
    </row>
    <row r="6" spans="1:44" x14ac:dyDescent="0.2">
      <c r="A6" s="14" t="s">
        <v>15</v>
      </c>
      <c r="B6" s="10">
        <v>25</v>
      </c>
      <c r="C6" s="11">
        <v>3.0999999493360519E-2</v>
      </c>
      <c r="D6" s="12">
        <v>0.10499999672174454</v>
      </c>
      <c r="E6" s="105">
        <v>110</v>
      </c>
      <c r="F6" s="106"/>
      <c r="G6" s="214" t="s">
        <v>82</v>
      </c>
      <c r="H6" s="214"/>
      <c r="I6" s="204">
        <v>0.12099999934434891</v>
      </c>
      <c r="J6" s="204"/>
      <c r="K6" s="204">
        <v>10.25</v>
      </c>
      <c r="L6" s="215"/>
      <c r="M6" s="197"/>
      <c r="N6" s="188"/>
      <c r="O6" s="189">
        <f>M18</f>
        <v>5.369541154235435</v>
      </c>
      <c r="P6" s="189"/>
      <c r="Q6" s="189">
        <f>R18</f>
        <v>3.7062672257997247</v>
      </c>
      <c r="R6" s="189"/>
      <c r="S6" s="190">
        <f>IF(O6=0,0,COS(ATAN(Q6/O6)))</f>
        <v>0.82298812400344967</v>
      </c>
      <c r="T6" s="191"/>
      <c r="U6" s="217"/>
      <c r="V6" s="188"/>
      <c r="W6" s="189">
        <f>U18</f>
        <v>4.657557879518702</v>
      </c>
      <c r="X6" s="189"/>
      <c r="Y6" s="189">
        <f>Z18</f>
        <v>3.2779866102233086</v>
      </c>
      <c r="Z6" s="189"/>
      <c r="AA6" s="190">
        <f>IF(W6=0,0,COS(ATAN(Y6/W6)))</f>
        <v>0.81776957235553693</v>
      </c>
      <c r="AB6" s="191"/>
      <c r="AC6" s="217"/>
      <c r="AD6" s="188"/>
      <c r="AE6" s="189">
        <f>AC18</f>
        <v>4.3583787796846316</v>
      </c>
      <c r="AF6" s="189"/>
      <c r="AG6" s="189">
        <f>AH18</f>
        <v>3.0637481222983363</v>
      </c>
      <c r="AH6" s="189"/>
      <c r="AI6" s="190">
        <f>IF(AE6=0,0,COS(ATAN(AG6/AE6)))</f>
        <v>0.81809423961881367</v>
      </c>
      <c r="AJ6" s="191"/>
      <c r="AK6" s="217"/>
      <c r="AL6" s="188"/>
      <c r="AM6" s="189">
        <f>AK18</f>
        <v>3.6226952703883217</v>
      </c>
      <c r="AN6" s="189"/>
      <c r="AO6" s="189">
        <f>AP18</f>
        <v>2.6029027178860464</v>
      </c>
      <c r="AP6" s="189"/>
      <c r="AQ6" s="190">
        <f>IF(AM6=0,0,COS(ATAN(AO6/AM6)))</f>
        <v>0.81211198684959462</v>
      </c>
      <c r="AR6" s="191"/>
    </row>
    <row r="7" spans="1:44" x14ac:dyDescent="0.2">
      <c r="A7" s="198"/>
      <c r="B7" s="199"/>
      <c r="C7" s="199"/>
      <c r="D7" s="200"/>
      <c r="E7" s="98">
        <v>6</v>
      </c>
      <c r="F7" s="99"/>
      <c r="G7" s="100" t="s">
        <v>16</v>
      </c>
      <c r="H7" s="100"/>
      <c r="I7" s="193">
        <f>I6</f>
        <v>0.12099999934434891</v>
      </c>
      <c r="J7" s="193"/>
      <c r="K7" s="193">
        <f>K6</f>
        <v>10.25</v>
      </c>
      <c r="L7" s="218"/>
      <c r="M7" s="195">
        <v>232</v>
      </c>
      <c r="N7" s="47"/>
      <c r="O7" s="39">
        <f>SQRT(3)*M23*M7*S7/1000</f>
        <v>2.1675021821976261</v>
      </c>
      <c r="P7" s="39"/>
      <c r="Q7" s="39">
        <f>SQRT(3)*M23*M7*SIN(ACOS(S7))/1000</f>
        <v>1.2283800667013123</v>
      </c>
      <c r="R7" s="39"/>
      <c r="S7" s="183">
        <v>0.87000000476837158</v>
      </c>
      <c r="T7" s="184"/>
      <c r="U7" s="253">
        <v>145</v>
      </c>
      <c r="V7" s="47"/>
      <c r="W7" s="39">
        <f>SQRT(3)*U23*U7*AA7/1000</f>
        <v>1.3546888638735164</v>
      </c>
      <c r="X7" s="39"/>
      <c r="Y7" s="39">
        <f>SQRT(3)*U23*U7*SIN(ACOS(AA7))/1000</f>
        <v>0.7677375416883202</v>
      </c>
      <c r="Z7" s="39"/>
      <c r="AA7" s="183">
        <v>0.87000000476837158</v>
      </c>
      <c r="AB7" s="184"/>
      <c r="AC7" s="253">
        <v>137</v>
      </c>
      <c r="AD7" s="47"/>
      <c r="AE7" s="39">
        <f>SQRT(3)*AC23*AC7*AI7/1000</f>
        <v>1.2799474093149774</v>
      </c>
      <c r="AF7" s="39"/>
      <c r="AG7" s="39">
        <f>SQRT(3)*AC23*AC7*SIN(ACOS(AI7))/1000</f>
        <v>0.72537960835379212</v>
      </c>
      <c r="AH7" s="39"/>
      <c r="AI7" s="183">
        <v>0.87000000476837158</v>
      </c>
      <c r="AJ7" s="184"/>
      <c r="AK7" s="253">
        <v>68</v>
      </c>
      <c r="AL7" s="47"/>
      <c r="AM7" s="39">
        <f>SQRT(3)*AK23*AK7*AQ7/1000</f>
        <v>0.63530236374757998</v>
      </c>
      <c r="AN7" s="39"/>
      <c r="AO7" s="39">
        <f>SQRT(3)*AK23*AK7*SIN(ACOS(AQ7))/1000</f>
        <v>0.36004243334348807</v>
      </c>
      <c r="AP7" s="39"/>
      <c r="AQ7" s="183">
        <v>0.87000000476837158</v>
      </c>
      <c r="AR7" s="184"/>
    </row>
    <row r="8" spans="1:44" x14ac:dyDescent="0.2">
      <c r="A8" s="198"/>
      <c r="B8" s="199"/>
      <c r="C8" s="199"/>
      <c r="D8" s="200"/>
      <c r="E8" s="98">
        <v>6</v>
      </c>
      <c r="F8" s="99"/>
      <c r="G8" s="100" t="s">
        <v>20</v>
      </c>
      <c r="H8" s="100"/>
      <c r="I8" s="193">
        <f>I6</f>
        <v>0.12099999934434891</v>
      </c>
      <c r="J8" s="193"/>
      <c r="K8" s="193">
        <f>K6</f>
        <v>10.25</v>
      </c>
      <c r="L8" s="218"/>
      <c r="M8" s="195">
        <v>348</v>
      </c>
      <c r="N8" s="47"/>
      <c r="O8" s="39">
        <f>SQRT(3)*M24*M8*S8/1000</f>
        <v>3.163251337610514</v>
      </c>
      <c r="P8" s="39"/>
      <c r="Q8" s="39">
        <f>SQRT(3)*M24*M8*SIN(ACOS(S8))/1000</f>
        <v>2.2079630745556833</v>
      </c>
      <c r="R8" s="39"/>
      <c r="S8" s="183">
        <v>0.81999999284744263</v>
      </c>
      <c r="T8" s="184"/>
      <c r="U8" s="253">
        <v>365</v>
      </c>
      <c r="V8" s="47"/>
      <c r="W8" s="39">
        <f>SQRT(3)*U24*U8*AA8/1000</f>
        <v>3.2659377526337177</v>
      </c>
      <c r="X8" s="39"/>
      <c r="Y8" s="39">
        <f>SQRT(3)*U24*U8*SIN(ACOS(AA8))/1000</f>
        <v>2.2796386350569868</v>
      </c>
      <c r="Z8" s="39"/>
      <c r="AA8" s="183">
        <v>0.81999999284744263</v>
      </c>
      <c r="AB8" s="184"/>
      <c r="AC8" s="253">
        <v>340</v>
      </c>
      <c r="AD8" s="47"/>
      <c r="AE8" s="39">
        <f>SQRT(3)*AC24*AC8*AI8/1000</f>
        <v>3.0422433860149698</v>
      </c>
      <c r="AF8" s="39"/>
      <c r="AG8" s="39">
        <f>SQRT(3)*AC24*AC8*SIN(ACOS(AI8))/1000</f>
        <v>2.1234990025188374</v>
      </c>
      <c r="AH8" s="39"/>
      <c r="AI8" s="183">
        <v>0.81999999284744263</v>
      </c>
      <c r="AJ8" s="184"/>
      <c r="AK8" s="253">
        <v>330</v>
      </c>
      <c r="AL8" s="47"/>
      <c r="AM8" s="39">
        <f>SQRT(3)*AK24*AK8*AQ8/1000</f>
        <v>2.9527656393674708</v>
      </c>
      <c r="AN8" s="39"/>
      <c r="AO8" s="39">
        <f>SQRT(3)*AK24*AK8*SIN(ACOS(AQ8))/1000</f>
        <v>2.0610431495035773</v>
      </c>
      <c r="AP8" s="39"/>
      <c r="AQ8" s="183">
        <v>0.81999999284744263</v>
      </c>
      <c r="AR8" s="184"/>
    </row>
    <row r="9" spans="1:44" ht="15.75" customHeight="1" thickBot="1" x14ac:dyDescent="0.25">
      <c r="A9" s="201"/>
      <c r="B9" s="202"/>
      <c r="C9" s="202"/>
      <c r="D9" s="202"/>
      <c r="E9" s="225" t="s">
        <v>17</v>
      </c>
      <c r="F9" s="178"/>
      <c r="G9" s="178"/>
      <c r="H9" s="178"/>
      <c r="I9" s="178"/>
      <c r="J9" s="178"/>
      <c r="K9" s="178"/>
      <c r="L9" s="226"/>
      <c r="M9" s="178">
        <v>10</v>
      </c>
      <c r="N9" s="178"/>
      <c r="O9" s="178"/>
      <c r="P9" s="162" t="s">
        <v>18</v>
      </c>
      <c r="Q9" s="162"/>
      <c r="R9" s="175"/>
      <c r="S9" s="175"/>
      <c r="T9" s="179"/>
      <c r="U9" s="225">
        <v>10</v>
      </c>
      <c r="V9" s="178"/>
      <c r="W9" s="178"/>
      <c r="X9" s="162" t="s">
        <v>18</v>
      </c>
      <c r="Y9" s="162"/>
      <c r="Z9" s="175"/>
      <c r="AA9" s="175"/>
      <c r="AB9" s="179"/>
      <c r="AC9" s="225">
        <v>10</v>
      </c>
      <c r="AD9" s="178"/>
      <c r="AE9" s="178"/>
      <c r="AF9" s="162" t="s">
        <v>18</v>
      </c>
      <c r="AG9" s="162"/>
      <c r="AH9" s="175"/>
      <c r="AI9" s="175"/>
      <c r="AJ9" s="179"/>
      <c r="AK9" s="225">
        <v>10</v>
      </c>
      <c r="AL9" s="178"/>
      <c r="AM9" s="178"/>
      <c r="AN9" s="162" t="s">
        <v>18</v>
      </c>
      <c r="AO9" s="162"/>
      <c r="AP9" s="175"/>
      <c r="AQ9" s="175"/>
      <c r="AR9" s="179"/>
    </row>
    <row r="10" spans="1:44" x14ac:dyDescent="0.2">
      <c r="A10" s="14" t="s">
        <v>19</v>
      </c>
      <c r="B10" s="10">
        <v>25</v>
      </c>
      <c r="C10" s="11">
        <v>3.0999999493360519E-2</v>
      </c>
      <c r="D10" s="12">
        <v>0.13500000536441803</v>
      </c>
      <c r="E10" s="105">
        <v>110</v>
      </c>
      <c r="F10" s="106"/>
      <c r="G10" s="214" t="s">
        <v>82</v>
      </c>
      <c r="H10" s="214"/>
      <c r="I10" s="204">
        <v>0.125</v>
      </c>
      <c r="J10" s="204"/>
      <c r="K10" s="204">
        <v>10.25</v>
      </c>
      <c r="L10" s="215"/>
      <c r="M10" s="197">
        <v>0</v>
      </c>
      <c r="N10" s="188"/>
      <c r="O10" s="189">
        <f>M19</f>
        <v>5.9878789883597898</v>
      </c>
      <c r="P10" s="189"/>
      <c r="Q10" s="189">
        <f>R19</f>
        <v>4.0997176828637372</v>
      </c>
      <c r="R10" s="189"/>
      <c r="S10" s="190">
        <f>IF(O10=0,0,COS(ATAN(Q10/O10)))</f>
        <v>0.82513075388498891</v>
      </c>
      <c r="T10" s="191"/>
      <c r="U10" s="217"/>
      <c r="V10" s="188"/>
      <c r="W10" s="189">
        <f>U19</f>
        <v>7.1722169656453296</v>
      </c>
      <c r="X10" s="189"/>
      <c r="Y10" s="189">
        <f>Z19</f>
        <v>4.8274377691631809</v>
      </c>
      <c r="Z10" s="189"/>
      <c r="AA10" s="190">
        <f>IF(W10=0,0,COS(ATAN(Y10/W10)))</f>
        <v>0.82958860262487166</v>
      </c>
      <c r="AB10" s="191"/>
      <c r="AC10" s="217"/>
      <c r="AD10" s="188"/>
      <c r="AE10" s="189">
        <f>AC19</f>
        <v>6.390180302760009</v>
      </c>
      <c r="AF10" s="189"/>
      <c r="AG10" s="189">
        <f>AH19</f>
        <v>4.1873764315454896</v>
      </c>
      <c r="AH10" s="189"/>
      <c r="AI10" s="190">
        <f>IF(AE10=0,0,COS(ATAN(AG10/AE10)))</f>
        <v>0.83641873175967063</v>
      </c>
      <c r="AJ10" s="191"/>
      <c r="AK10" s="217"/>
      <c r="AL10" s="188"/>
      <c r="AM10" s="189">
        <f>AK19</f>
        <v>6.3561988930194202</v>
      </c>
      <c r="AN10" s="189"/>
      <c r="AO10" s="189">
        <f>AP19</f>
        <v>4.1390067150571239</v>
      </c>
      <c r="AP10" s="189"/>
      <c r="AQ10" s="190">
        <f>IF(AM10=0,0,COS(ATAN(AO10/AM10)))</f>
        <v>0.83799286956559216</v>
      </c>
      <c r="AR10" s="191"/>
    </row>
    <row r="11" spans="1:44" x14ac:dyDescent="0.2">
      <c r="A11" s="198"/>
      <c r="B11" s="199"/>
      <c r="C11" s="199"/>
      <c r="D11" s="200"/>
      <c r="E11" s="98">
        <v>6</v>
      </c>
      <c r="F11" s="99"/>
      <c r="G11" s="100" t="s">
        <v>83</v>
      </c>
      <c r="H11" s="100"/>
      <c r="I11" s="193">
        <f>I10</f>
        <v>0.125</v>
      </c>
      <c r="J11" s="193"/>
      <c r="K11" s="193">
        <f>K10</f>
        <v>10.25</v>
      </c>
      <c r="L11" s="218"/>
      <c r="M11" s="195">
        <v>564</v>
      </c>
      <c r="N11" s="47"/>
      <c r="O11" s="39">
        <f>SQRT(3)*M25*M11*S11/1000</f>
        <v>5.2087062533617354</v>
      </c>
      <c r="P11" s="39"/>
      <c r="Q11" s="39">
        <f>SQRT(3)*M25*M11*SIN(ACOS(S11))/1000</f>
        <v>3.0906645934478361</v>
      </c>
      <c r="R11" s="39"/>
      <c r="S11" s="183">
        <v>0.86000001430511475</v>
      </c>
      <c r="T11" s="184"/>
      <c r="U11" s="253">
        <v>547</v>
      </c>
      <c r="V11" s="47"/>
      <c r="W11" s="39">
        <f>SQRT(3)*U25*U11*AA11/1000</f>
        <v>5.2279283819625819</v>
      </c>
      <c r="X11" s="39"/>
      <c r="Y11" s="39">
        <f>SQRT(3)*U25*U11*SIN(ACOS(AA11))/1000</f>
        <v>2.6783473617291413</v>
      </c>
      <c r="Z11" s="39"/>
      <c r="AA11" s="183">
        <v>0.88999998569488525</v>
      </c>
      <c r="AB11" s="184"/>
      <c r="AC11" s="253">
        <v>461</v>
      </c>
      <c r="AD11" s="47"/>
      <c r="AE11" s="39">
        <f>SQRT(3)*AC25*AC11*AI11/1000</f>
        <v>4.4554926012763882</v>
      </c>
      <c r="AF11" s="39"/>
      <c r="AG11" s="39">
        <f>SQRT(3)*AC25*AC11*SIN(ACOS(AI11))/1000</f>
        <v>2.1578938556062677</v>
      </c>
      <c r="AH11" s="39"/>
      <c r="AI11" s="183">
        <v>0.89999997615814209</v>
      </c>
      <c r="AJ11" s="184"/>
      <c r="AK11" s="253">
        <v>465</v>
      </c>
      <c r="AL11" s="47"/>
      <c r="AM11" s="39">
        <f>SQRT(3)*AK25*AK11*AQ11/1000</f>
        <v>4.4941519730878969</v>
      </c>
      <c r="AN11" s="39"/>
      <c r="AO11" s="39">
        <f>SQRT(3)*AK25*AK11*SIN(ACOS(AQ11))/1000</f>
        <v>2.1766174465442831</v>
      </c>
      <c r="AP11" s="39"/>
      <c r="AQ11" s="183">
        <v>0.89999997615814209</v>
      </c>
      <c r="AR11" s="184"/>
    </row>
    <row r="12" spans="1:44" x14ac:dyDescent="0.2">
      <c r="A12" s="198"/>
      <c r="B12" s="199"/>
      <c r="C12" s="199"/>
      <c r="D12" s="200"/>
      <c r="E12" s="98">
        <v>6</v>
      </c>
      <c r="F12" s="99"/>
      <c r="G12" s="100" t="s">
        <v>84</v>
      </c>
      <c r="H12" s="100"/>
      <c r="I12" s="193">
        <f>I10</f>
        <v>0.125</v>
      </c>
      <c r="J12" s="193"/>
      <c r="K12" s="193">
        <f>K10</f>
        <v>10.25</v>
      </c>
      <c r="L12" s="218"/>
      <c r="M12" s="195">
        <v>90</v>
      </c>
      <c r="N12" s="47"/>
      <c r="O12" s="39">
        <f>SQRT(3)*M26*M12*S12/1000</f>
        <v>0.73826935673366789</v>
      </c>
      <c r="P12" s="39"/>
      <c r="Q12" s="39">
        <f>SQRT(3)*M26*M12*SIN(ACOS(S12))/1000</f>
        <v>0.67103381924545502</v>
      </c>
      <c r="R12" s="39"/>
      <c r="S12" s="183">
        <v>0.74000000953674316</v>
      </c>
      <c r="T12" s="184"/>
      <c r="U12" s="253">
        <v>239</v>
      </c>
      <c r="V12" s="47"/>
      <c r="W12" s="39">
        <f>SQRT(3)*U26*U12*AA12/1000</f>
        <v>1.8992491021737636</v>
      </c>
      <c r="X12" s="39"/>
      <c r="Y12" s="39">
        <f>SQRT(3)*U26*U12*SIN(ACOS(AA12))/1000</f>
        <v>1.7262810207493495</v>
      </c>
      <c r="Z12" s="39"/>
      <c r="AA12" s="183">
        <v>0.74000000953674316</v>
      </c>
      <c r="AB12" s="184"/>
      <c r="AC12" s="253">
        <v>235</v>
      </c>
      <c r="AD12" s="47"/>
      <c r="AE12" s="39">
        <f>SQRT(3)*AC26*AC12*AI12/1000</f>
        <v>1.8926984617445046</v>
      </c>
      <c r="AF12" s="39"/>
      <c r="AG12" s="39">
        <f>SQRT(3)*AC26*AC12*SIN(ACOS(AI12))/1000</f>
        <v>1.6692031455368188</v>
      </c>
      <c r="AH12" s="39"/>
      <c r="AI12" s="183">
        <v>0.75</v>
      </c>
      <c r="AJ12" s="184"/>
      <c r="AK12" s="253">
        <v>226</v>
      </c>
      <c r="AL12" s="47"/>
      <c r="AM12" s="39">
        <f>SQRT(3)*AK26*AK12*AQ12/1000</f>
        <v>1.8202121376776936</v>
      </c>
      <c r="AN12" s="39"/>
      <c r="AO12" s="39">
        <f>SQRT(3)*AK26*AK12*SIN(ACOS(AQ12))/1000</f>
        <v>1.6052762165588126</v>
      </c>
      <c r="AP12" s="39"/>
      <c r="AQ12" s="183">
        <v>0.75</v>
      </c>
      <c r="AR12" s="184"/>
    </row>
    <row r="13" spans="1:44" ht="15.75" customHeight="1" thickBot="1" x14ac:dyDescent="0.25">
      <c r="A13" s="201"/>
      <c r="B13" s="202"/>
      <c r="C13" s="202"/>
      <c r="D13" s="202"/>
      <c r="E13" s="225" t="s">
        <v>17</v>
      </c>
      <c r="F13" s="178"/>
      <c r="G13" s="178"/>
      <c r="H13" s="178"/>
      <c r="I13" s="178"/>
      <c r="J13" s="178"/>
      <c r="K13" s="178"/>
      <c r="L13" s="226"/>
      <c r="M13" s="178">
        <v>10</v>
      </c>
      <c r="N13" s="178"/>
      <c r="O13" s="178"/>
      <c r="P13" s="162" t="s">
        <v>18</v>
      </c>
      <c r="Q13" s="162"/>
      <c r="R13" s="175"/>
      <c r="S13" s="175"/>
      <c r="T13" s="179"/>
      <c r="U13" s="225">
        <v>10</v>
      </c>
      <c r="V13" s="178"/>
      <c r="W13" s="178"/>
      <c r="X13" s="162" t="s">
        <v>18</v>
      </c>
      <c r="Y13" s="162"/>
      <c r="Z13" s="175"/>
      <c r="AA13" s="175"/>
      <c r="AB13" s="179"/>
      <c r="AC13" s="225">
        <v>10</v>
      </c>
      <c r="AD13" s="178"/>
      <c r="AE13" s="178"/>
      <c r="AF13" s="162" t="s">
        <v>18</v>
      </c>
      <c r="AG13" s="162"/>
      <c r="AH13" s="175"/>
      <c r="AI13" s="175"/>
      <c r="AJ13" s="179"/>
      <c r="AK13" s="225">
        <v>10</v>
      </c>
      <c r="AL13" s="178"/>
      <c r="AM13" s="178"/>
      <c r="AN13" s="162" t="s">
        <v>18</v>
      </c>
      <c r="AO13" s="162"/>
      <c r="AP13" s="175"/>
      <c r="AQ13" s="175"/>
      <c r="AR13" s="179"/>
    </row>
    <row r="14" spans="1:44" x14ac:dyDescent="0.2">
      <c r="A14" s="227" t="s">
        <v>21</v>
      </c>
      <c r="B14" s="77"/>
      <c r="C14" s="77"/>
      <c r="D14" s="77"/>
      <c r="E14" s="228" t="s">
        <v>85</v>
      </c>
      <c r="F14" s="107"/>
      <c r="G14" s="107"/>
      <c r="H14" s="107"/>
      <c r="I14" s="107"/>
      <c r="J14" s="107"/>
      <c r="K14" s="107"/>
      <c r="L14" s="108"/>
      <c r="M14" s="182">
        <f>SUM(M6,M10)</f>
        <v>0</v>
      </c>
      <c r="N14" s="167"/>
      <c r="O14" s="172">
        <f>SUM(O6,O10)</f>
        <v>11.357420142595224</v>
      </c>
      <c r="P14" s="167"/>
      <c r="Q14" s="172">
        <f>SUM(Q6,Q10)</f>
        <v>7.8059849086634614</v>
      </c>
      <c r="R14" s="167"/>
      <c r="S14" s="167"/>
      <c r="T14" s="168"/>
      <c r="U14" s="229">
        <f>SUM(U6,U10)</f>
        <v>0</v>
      </c>
      <c r="V14" s="167"/>
      <c r="W14" s="172">
        <f>SUM(W6,W10)</f>
        <v>11.829774845164032</v>
      </c>
      <c r="X14" s="167"/>
      <c r="Y14" s="172">
        <f>SUM(Y6,Y10)</f>
        <v>8.1054243793864895</v>
      </c>
      <c r="Z14" s="167"/>
      <c r="AA14" s="167"/>
      <c r="AB14" s="168"/>
      <c r="AC14" s="229">
        <f>SUM(AC6,AC10)</f>
        <v>0</v>
      </c>
      <c r="AD14" s="167"/>
      <c r="AE14" s="172">
        <f>SUM(AE6,AE10)</f>
        <v>10.74855908244464</v>
      </c>
      <c r="AF14" s="167"/>
      <c r="AG14" s="172">
        <f>SUM(AG6,AG10)</f>
        <v>7.2511245538438258</v>
      </c>
      <c r="AH14" s="167"/>
      <c r="AI14" s="167"/>
      <c r="AJ14" s="168"/>
      <c r="AK14" s="229">
        <f>SUM(AK6,AK10)</f>
        <v>0</v>
      </c>
      <c r="AL14" s="167"/>
      <c r="AM14" s="172">
        <f>SUM(AM6,AM10)</f>
        <v>9.978894163407741</v>
      </c>
      <c r="AN14" s="167"/>
      <c r="AO14" s="172">
        <f>SUM(AO6,AO10)</f>
        <v>6.7419094329431708</v>
      </c>
      <c r="AP14" s="167"/>
      <c r="AQ14" s="167"/>
      <c r="AR14" s="168"/>
    </row>
    <row r="15" spans="1:44" ht="13.5" thickBot="1" x14ac:dyDescent="0.25">
      <c r="A15" s="74"/>
      <c r="B15" s="79"/>
      <c r="C15" s="79"/>
      <c r="D15" s="79"/>
      <c r="E15" s="230" t="s">
        <v>23</v>
      </c>
      <c r="F15" s="93"/>
      <c r="G15" s="93"/>
      <c r="H15" s="93"/>
      <c r="I15" s="93"/>
      <c r="J15" s="93"/>
      <c r="K15" s="93"/>
      <c r="L15" s="94"/>
      <c r="M15" s="171">
        <f>SUM(M7,M8,M11,M12)</f>
        <v>1234</v>
      </c>
      <c r="N15" s="164"/>
      <c r="O15" s="55">
        <f>SUM(O7,O8,O11,O12)</f>
        <v>11.277729129903543</v>
      </c>
      <c r="P15" s="164"/>
      <c r="Q15" s="55">
        <f>SUM(Q7,Q8,Q11,Q12)</f>
        <v>7.1980415539502864</v>
      </c>
      <c r="R15" s="164"/>
      <c r="S15" s="164"/>
      <c r="T15" s="165"/>
      <c r="U15" s="231">
        <f>SUM(U7,U8,U11,U12)</f>
        <v>1296</v>
      </c>
      <c r="V15" s="164"/>
      <c r="W15" s="55">
        <f>SUM(W7,W8,W11,W12)</f>
        <v>11.747804100643579</v>
      </c>
      <c r="X15" s="164"/>
      <c r="Y15" s="55">
        <f>SUM(Y7,Y8,Y11,Y12)</f>
        <v>7.4520045592237985</v>
      </c>
      <c r="Z15" s="164"/>
      <c r="AA15" s="164"/>
      <c r="AB15" s="165"/>
      <c r="AC15" s="231">
        <f>SUM(AC7,AC8,AC11,AC12)</f>
        <v>1173</v>
      </c>
      <c r="AD15" s="164"/>
      <c r="AE15" s="55">
        <f>SUM(AE7,AE8,AE11,AE12)</f>
        <v>10.67038185835084</v>
      </c>
      <c r="AF15" s="164"/>
      <c r="AG15" s="55">
        <f>SUM(AG7,AG8,AG11,AG12)</f>
        <v>6.6759756120157157</v>
      </c>
      <c r="AH15" s="164"/>
      <c r="AI15" s="164"/>
      <c r="AJ15" s="165"/>
      <c r="AK15" s="231">
        <f>SUM(AK7,AK8,AK11,AK12)</f>
        <v>1089</v>
      </c>
      <c r="AL15" s="164"/>
      <c r="AM15" s="55">
        <f>SUM(AM7,AM8,AM11,AM12)</f>
        <v>9.902432113880641</v>
      </c>
      <c r="AN15" s="164"/>
      <c r="AO15" s="55">
        <f>SUM(AO7,AO8,AO11,AO12)</f>
        <v>6.2029792459501616</v>
      </c>
      <c r="AP15" s="164"/>
      <c r="AQ15" s="164"/>
      <c r="AR15" s="165"/>
    </row>
    <row r="16" spans="1:44" x14ac:dyDescent="0.2">
      <c r="A16" s="227" t="s">
        <v>24</v>
      </c>
      <c r="B16" s="77"/>
      <c r="C16" s="77"/>
      <c r="D16" s="77"/>
      <c r="E16" s="77" t="s">
        <v>25</v>
      </c>
      <c r="F16" s="77"/>
      <c r="G16" s="77"/>
      <c r="H16" s="77"/>
      <c r="I16" s="232" t="s">
        <v>15</v>
      </c>
      <c r="J16" s="150"/>
      <c r="K16" s="150"/>
      <c r="L16" s="233"/>
      <c r="M16" s="159">
        <f>I6*(POWER(O7+O8,2)+POWER(Q7+Q8,2))/POWER(B6,2)</f>
        <v>7.7876349339342336E-3</v>
      </c>
      <c r="N16" s="159"/>
      <c r="O16" s="159"/>
      <c r="P16" s="155" t="s">
        <v>26</v>
      </c>
      <c r="Q16" s="155"/>
      <c r="R16" s="156">
        <f>K6*(POWER(O7+O8,2)+POWER(Q7+Q8,2))/(100*B6)</f>
        <v>0.16492408782098458</v>
      </c>
      <c r="S16" s="156"/>
      <c r="T16" s="157"/>
      <c r="U16" s="158">
        <f>I6*(POWER(W7+W8,2)+POWER(Y7+Y8,2))/POWER(B6,2)</f>
        <v>5.9312635181074901E-3</v>
      </c>
      <c r="V16" s="159"/>
      <c r="W16" s="159"/>
      <c r="X16" s="155" t="s">
        <v>26</v>
      </c>
      <c r="Y16" s="155"/>
      <c r="Z16" s="156">
        <f>K6*(POWER(W7+W8,2)+POWER(Y7+Y8,2))/(100*B6)</f>
        <v>0.12561043675625674</v>
      </c>
      <c r="AA16" s="156"/>
      <c r="AB16" s="157"/>
      <c r="AC16" s="158">
        <f>I6*(POWER(AE7+AE8,2)+POWER(AG7+AG8,2))/POWER(B6,2)</f>
        <v>5.1879848613242364E-3</v>
      </c>
      <c r="AD16" s="159"/>
      <c r="AE16" s="159"/>
      <c r="AF16" s="155" t="s">
        <v>26</v>
      </c>
      <c r="AG16" s="155"/>
      <c r="AH16" s="156">
        <f>K6*(POWER(AE7+AE8,2)+POWER(AG7+AG8,2))/(100*B6)</f>
        <v>0.10986951470396218</v>
      </c>
      <c r="AI16" s="156"/>
      <c r="AJ16" s="157"/>
      <c r="AK16" s="158">
        <f>I6*(POWER(AM7+AM8,2)+POWER(AO7+AO8,2))/POWER(B6,2)</f>
        <v>3.6272677799103936E-3</v>
      </c>
      <c r="AL16" s="159"/>
      <c r="AM16" s="159"/>
      <c r="AN16" s="155" t="s">
        <v>26</v>
      </c>
      <c r="AO16" s="155"/>
      <c r="AP16" s="156">
        <f>K6*(POWER(AM7+AM8,2)+POWER(AO7+AO8,2))/(100*B6)</f>
        <v>7.6817138317236563E-2</v>
      </c>
      <c r="AQ16" s="156"/>
      <c r="AR16" s="157"/>
    </row>
    <row r="17" spans="1:44" ht="13.5" thickBot="1" x14ac:dyDescent="0.25">
      <c r="A17" s="74"/>
      <c r="B17" s="79"/>
      <c r="C17" s="79"/>
      <c r="D17" s="79"/>
      <c r="E17" s="79"/>
      <c r="F17" s="79"/>
      <c r="G17" s="79"/>
      <c r="H17" s="79"/>
      <c r="I17" s="161" t="s">
        <v>19</v>
      </c>
      <c r="J17" s="162"/>
      <c r="K17" s="162"/>
      <c r="L17" s="163"/>
      <c r="M17" s="154">
        <f>I10*(POWER(O11+O12,2)+POWER(Q11+Q12,2))/POWER(B10,2)</f>
        <v>9.9033787710257649E-3</v>
      </c>
      <c r="N17" s="154"/>
      <c r="O17" s="154"/>
      <c r="P17" s="146" t="s">
        <v>26</v>
      </c>
      <c r="Q17" s="146"/>
      <c r="R17" s="147">
        <f>K10*(POWER(O11+O12,2)+POWER(Q11+Q12,2))/(100*B10)</f>
        <v>0.20301926480602817</v>
      </c>
      <c r="S17" s="147"/>
      <c r="T17" s="148"/>
      <c r="U17" s="234">
        <f>I10*(POWER(W11+W12,2)+POWER(Y11+Y12,2))/POWER(B10,2)</f>
        <v>1.4039482015623037E-2</v>
      </c>
      <c r="V17" s="154"/>
      <c r="W17" s="154"/>
      <c r="X17" s="146" t="s">
        <v>26</v>
      </c>
      <c r="Y17" s="146"/>
      <c r="Z17" s="147">
        <f>K10*(POWER(W11+W12,2)+POWER(Y11+Y12,2))/(100*B10)</f>
        <v>0.28780938132027228</v>
      </c>
      <c r="AA17" s="147"/>
      <c r="AB17" s="148"/>
      <c r="AC17" s="234">
        <f>I10*(POWER(AE11+AE12,2)+POWER(AG11+AG12,2))/POWER(B10,2)</f>
        <v>1.0989240245755351E-2</v>
      </c>
      <c r="AD17" s="154"/>
      <c r="AE17" s="154"/>
      <c r="AF17" s="146" t="s">
        <v>26</v>
      </c>
      <c r="AG17" s="146"/>
      <c r="AH17" s="147">
        <f>K10*(POWER(AE11+AE12,2)+POWER(AG11+AG12,2))/(100*B10)</f>
        <v>0.22527942503798468</v>
      </c>
      <c r="AI17" s="147"/>
      <c r="AJ17" s="148"/>
      <c r="AK17" s="234">
        <f>I10*(POWER(AM11+AM12,2)+POWER(AO11+AO12,2))/POWER(B10,2)</f>
        <v>1.0834782760468776E-2</v>
      </c>
      <c r="AL17" s="154"/>
      <c r="AM17" s="154"/>
      <c r="AN17" s="146" t="s">
        <v>26</v>
      </c>
      <c r="AO17" s="146"/>
      <c r="AP17" s="147">
        <f>K10*(POWER(AM11+AM12,2)+POWER(AO11+AO12,2))/(100*B10)</f>
        <v>0.22211304658960995</v>
      </c>
      <c r="AQ17" s="147"/>
      <c r="AR17" s="148"/>
    </row>
    <row r="18" spans="1:44" x14ac:dyDescent="0.2">
      <c r="A18" s="235" t="s">
        <v>87</v>
      </c>
      <c r="B18" s="115"/>
      <c r="C18" s="115"/>
      <c r="D18" s="115"/>
      <c r="E18" s="77" t="s">
        <v>28</v>
      </c>
      <c r="F18" s="77"/>
      <c r="G18" s="77"/>
      <c r="H18" s="77"/>
      <c r="I18" s="232" t="s">
        <v>15</v>
      </c>
      <c r="J18" s="150"/>
      <c r="K18" s="150"/>
      <c r="L18" s="233"/>
      <c r="M18" s="144">
        <f>SUM(O7:P8)+C6+M16</f>
        <v>5.369541154235435</v>
      </c>
      <c r="N18" s="144"/>
      <c r="O18" s="144"/>
      <c r="P18" s="145" t="s">
        <v>26</v>
      </c>
      <c r="Q18" s="145"/>
      <c r="R18" s="137">
        <f>SUM(Q7:R8)+D6+R16</f>
        <v>3.7062672257997247</v>
      </c>
      <c r="S18" s="137"/>
      <c r="T18" s="142"/>
      <c r="U18" s="143">
        <f>SUM(W7:X8)+C6+U16</f>
        <v>4.657557879518702</v>
      </c>
      <c r="V18" s="144"/>
      <c r="W18" s="144"/>
      <c r="X18" s="145" t="s">
        <v>26</v>
      </c>
      <c r="Y18" s="145"/>
      <c r="Z18" s="137">
        <f>SUM(Y7:Z8)+D6+Z16</f>
        <v>3.2779866102233086</v>
      </c>
      <c r="AA18" s="137"/>
      <c r="AB18" s="142"/>
      <c r="AC18" s="143">
        <f>SUM(AE7:AF8)+C6+AC16</f>
        <v>4.3583787796846316</v>
      </c>
      <c r="AD18" s="144"/>
      <c r="AE18" s="144"/>
      <c r="AF18" s="145" t="s">
        <v>26</v>
      </c>
      <c r="AG18" s="145"/>
      <c r="AH18" s="137">
        <f>SUM(AG7:AH8)+D6+AH16</f>
        <v>3.0637481222983363</v>
      </c>
      <c r="AI18" s="137"/>
      <c r="AJ18" s="142"/>
      <c r="AK18" s="143">
        <f>SUM(AM7:AN8)+C6+AK16</f>
        <v>3.6226952703883217</v>
      </c>
      <c r="AL18" s="144"/>
      <c r="AM18" s="144"/>
      <c r="AN18" s="145" t="s">
        <v>26</v>
      </c>
      <c r="AO18" s="145"/>
      <c r="AP18" s="137">
        <f>SUM(AO7:AP8)+D6+AP16</f>
        <v>2.6029027178860464</v>
      </c>
      <c r="AQ18" s="137"/>
      <c r="AR18" s="142"/>
    </row>
    <row r="19" spans="1:44" x14ac:dyDescent="0.2">
      <c r="A19" s="116"/>
      <c r="B19" s="117"/>
      <c r="C19" s="117"/>
      <c r="D19" s="117"/>
      <c r="E19" s="120"/>
      <c r="F19" s="120"/>
      <c r="G19" s="120"/>
      <c r="H19" s="120"/>
      <c r="I19" s="236" t="s">
        <v>19</v>
      </c>
      <c r="J19" s="140"/>
      <c r="K19" s="140"/>
      <c r="L19" s="237"/>
      <c r="M19" s="131">
        <f>SUM(O11:P12)+C10+M17</f>
        <v>5.9878789883597898</v>
      </c>
      <c r="N19" s="131"/>
      <c r="O19" s="131"/>
      <c r="P19" s="132" t="s">
        <v>26</v>
      </c>
      <c r="Q19" s="132"/>
      <c r="R19" s="128">
        <f>SUM(Q11:R12)+D10+R17</f>
        <v>4.0997176828637372</v>
      </c>
      <c r="S19" s="128"/>
      <c r="T19" s="129"/>
      <c r="U19" s="130">
        <f>SUM(W11:X12)+C10+U17</f>
        <v>7.1722169656453296</v>
      </c>
      <c r="V19" s="131"/>
      <c r="W19" s="131"/>
      <c r="X19" s="132" t="s">
        <v>26</v>
      </c>
      <c r="Y19" s="132"/>
      <c r="Z19" s="128">
        <f>SUM(Y11:Z12)+D10+Z17</f>
        <v>4.8274377691631809</v>
      </c>
      <c r="AA19" s="128"/>
      <c r="AB19" s="129"/>
      <c r="AC19" s="130">
        <f>SUM(AE11:AF12)+C10+AC17</f>
        <v>6.390180302760009</v>
      </c>
      <c r="AD19" s="131"/>
      <c r="AE19" s="131"/>
      <c r="AF19" s="132" t="s">
        <v>26</v>
      </c>
      <c r="AG19" s="132"/>
      <c r="AH19" s="128">
        <f>SUM(AG11:AH12)+D10+AH17</f>
        <v>4.1873764315454896</v>
      </c>
      <c r="AI19" s="128"/>
      <c r="AJ19" s="129"/>
      <c r="AK19" s="130">
        <f>SUM(AM11:AN12)+C10+AK17</f>
        <v>6.3561988930194202</v>
      </c>
      <c r="AL19" s="131"/>
      <c r="AM19" s="131"/>
      <c r="AN19" s="132" t="s">
        <v>26</v>
      </c>
      <c r="AO19" s="132"/>
      <c r="AP19" s="128">
        <f>SUM(AO11:AP12)+D10+AP17</f>
        <v>4.1390067150571239</v>
      </c>
      <c r="AQ19" s="128"/>
      <c r="AR19" s="129"/>
    </row>
    <row r="20" spans="1:44" ht="13.5" thickBot="1" x14ac:dyDescent="0.25">
      <c r="A20" s="118"/>
      <c r="B20" s="119"/>
      <c r="C20" s="119"/>
      <c r="D20" s="119"/>
      <c r="E20" s="79"/>
      <c r="F20" s="79"/>
      <c r="G20" s="79"/>
      <c r="H20" s="79"/>
      <c r="I20" s="134" t="s">
        <v>29</v>
      </c>
      <c r="J20" s="135"/>
      <c r="K20" s="135"/>
      <c r="L20" s="136"/>
      <c r="M20" s="126">
        <f>SUM(M18,M19)</f>
        <v>11.357420142595224</v>
      </c>
      <c r="N20" s="126"/>
      <c r="O20" s="126"/>
      <c r="P20" s="127" t="s">
        <v>26</v>
      </c>
      <c r="Q20" s="127"/>
      <c r="R20" s="112">
        <f>SUM(R18,R19)</f>
        <v>7.8059849086634614</v>
      </c>
      <c r="S20" s="112"/>
      <c r="T20" s="113"/>
      <c r="U20" s="238">
        <f>SUM(U18,U19)</f>
        <v>11.829774845164032</v>
      </c>
      <c r="V20" s="126"/>
      <c r="W20" s="126"/>
      <c r="X20" s="127" t="s">
        <v>26</v>
      </c>
      <c r="Y20" s="127"/>
      <c r="Z20" s="112">
        <f>SUM(Z18,Z19)</f>
        <v>8.1054243793864895</v>
      </c>
      <c r="AA20" s="112"/>
      <c r="AB20" s="113"/>
      <c r="AC20" s="238">
        <f>SUM(AC18,AC19)</f>
        <v>10.74855908244464</v>
      </c>
      <c r="AD20" s="126"/>
      <c r="AE20" s="126"/>
      <c r="AF20" s="127" t="s">
        <v>26</v>
      </c>
      <c r="AG20" s="127"/>
      <c r="AH20" s="112">
        <f>SUM(AH18,AH19)</f>
        <v>7.2511245538438258</v>
      </c>
      <c r="AI20" s="112"/>
      <c r="AJ20" s="113"/>
      <c r="AK20" s="238">
        <f>SUM(AK18,AK19)</f>
        <v>9.978894163407741</v>
      </c>
      <c r="AL20" s="126"/>
      <c r="AM20" s="126"/>
      <c r="AN20" s="127" t="s">
        <v>26</v>
      </c>
      <c r="AO20" s="127"/>
      <c r="AP20" s="112">
        <f>SUM(AP18,AP19)</f>
        <v>6.7419094329431708</v>
      </c>
      <c r="AQ20" s="112"/>
      <c r="AR20" s="113"/>
    </row>
    <row r="21" spans="1:44" ht="30" customHeight="1" thickBot="1" x14ac:dyDescent="0.25">
      <c r="A21" s="85" t="s">
        <v>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5.75" customHeight="1" thickBot="1" x14ac:dyDescent="0.25">
      <c r="A22" s="239" t="s">
        <v>7</v>
      </c>
      <c r="B22" s="122"/>
      <c r="C22" s="122" t="s">
        <v>3</v>
      </c>
      <c r="D22" s="122"/>
      <c r="E22" s="122" t="s">
        <v>31</v>
      </c>
      <c r="F22" s="122"/>
      <c r="G22" s="122"/>
      <c r="H22" s="122"/>
      <c r="I22" s="122"/>
      <c r="J22" s="122"/>
      <c r="K22" s="122"/>
      <c r="L22" s="240"/>
      <c r="M22" s="102" t="s">
        <v>32</v>
      </c>
      <c r="N22" s="103"/>
      <c r="O22" s="103"/>
      <c r="P22" s="103"/>
      <c r="Q22" s="103"/>
      <c r="R22" s="103"/>
      <c r="S22" s="103"/>
      <c r="T22" s="104"/>
      <c r="U22" s="102" t="s">
        <v>32</v>
      </c>
      <c r="V22" s="103"/>
      <c r="W22" s="103"/>
      <c r="X22" s="103"/>
      <c r="Y22" s="103"/>
      <c r="Z22" s="103"/>
      <c r="AA22" s="103"/>
      <c r="AB22" s="104"/>
      <c r="AC22" s="102" t="s">
        <v>32</v>
      </c>
      <c r="AD22" s="103"/>
      <c r="AE22" s="103"/>
      <c r="AF22" s="103"/>
      <c r="AG22" s="103"/>
      <c r="AH22" s="103"/>
      <c r="AI22" s="103"/>
      <c r="AJ22" s="104"/>
      <c r="AK22" s="102" t="s">
        <v>32</v>
      </c>
      <c r="AL22" s="103"/>
      <c r="AM22" s="103"/>
      <c r="AN22" s="103"/>
      <c r="AO22" s="103"/>
      <c r="AP22" s="103"/>
      <c r="AQ22" s="103"/>
      <c r="AR22" s="104"/>
    </row>
    <row r="23" spans="1:44" x14ac:dyDescent="0.2">
      <c r="A23" s="105">
        <v>6</v>
      </c>
      <c r="B23" s="106"/>
      <c r="C23" s="106" t="s">
        <v>16</v>
      </c>
      <c r="D23" s="106"/>
      <c r="E23" s="107" t="s">
        <v>88</v>
      </c>
      <c r="F23" s="107"/>
      <c r="G23" s="107"/>
      <c r="H23" s="107"/>
      <c r="I23" s="107"/>
      <c r="J23" s="107"/>
      <c r="K23" s="107"/>
      <c r="L23" s="108"/>
      <c r="M23" s="241">
        <v>6.1999998092651367</v>
      </c>
      <c r="N23" s="110"/>
      <c r="O23" s="110"/>
      <c r="P23" s="110"/>
      <c r="Q23" s="110"/>
      <c r="R23" s="110"/>
      <c r="S23" s="110"/>
      <c r="T23" s="242"/>
      <c r="U23" s="241">
        <v>6.1999998092651367</v>
      </c>
      <c r="V23" s="110"/>
      <c r="W23" s="110"/>
      <c r="X23" s="110"/>
      <c r="Y23" s="110"/>
      <c r="Z23" s="110"/>
      <c r="AA23" s="110"/>
      <c r="AB23" s="242"/>
      <c r="AC23" s="241">
        <v>6.1999998092651367</v>
      </c>
      <c r="AD23" s="110"/>
      <c r="AE23" s="110"/>
      <c r="AF23" s="110"/>
      <c r="AG23" s="110"/>
      <c r="AH23" s="110"/>
      <c r="AI23" s="110"/>
      <c r="AJ23" s="242"/>
      <c r="AK23" s="241">
        <v>6.1999998092651367</v>
      </c>
      <c r="AL23" s="110"/>
      <c r="AM23" s="110"/>
      <c r="AN23" s="110"/>
      <c r="AO23" s="110"/>
      <c r="AP23" s="110"/>
      <c r="AQ23" s="110"/>
      <c r="AR23" s="242"/>
    </row>
    <row r="24" spans="1:44" x14ac:dyDescent="0.2">
      <c r="A24" s="98">
        <v>6</v>
      </c>
      <c r="B24" s="99"/>
      <c r="C24" s="99" t="s">
        <v>20</v>
      </c>
      <c r="D24" s="99"/>
      <c r="E24" s="100" t="s">
        <v>90</v>
      </c>
      <c r="F24" s="100"/>
      <c r="G24" s="100"/>
      <c r="H24" s="100"/>
      <c r="I24" s="100"/>
      <c r="J24" s="100"/>
      <c r="K24" s="100"/>
      <c r="L24" s="101"/>
      <c r="M24" s="243">
        <v>6.4000000953674316</v>
      </c>
      <c r="N24" s="96"/>
      <c r="O24" s="96"/>
      <c r="P24" s="96"/>
      <c r="Q24" s="96"/>
      <c r="R24" s="96"/>
      <c r="S24" s="96"/>
      <c r="T24" s="244"/>
      <c r="U24" s="243">
        <v>6.3000001907348633</v>
      </c>
      <c r="V24" s="96"/>
      <c r="W24" s="96"/>
      <c r="X24" s="96"/>
      <c r="Y24" s="96"/>
      <c r="Z24" s="96"/>
      <c r="AA24" s="96"/>
      <c r="AB24" s="244"/>
      <c r="AC24" s="243">
        <v>6.3000001907348633</v>
      </c>
      <c r="AD24" s="96"/>
      <c r="AE24" s="96"/>
      <c r="AF24" s="96"/>
      <c r="AG24" s="96"/>
      <c r="AH24" s="96"/>
      <c r="AI24" s="96"/>
      <c r="AJ24" s="244"/>
      <c r="AK24" s="243">
        <v>6.3000001907348633</v>
      </c>
      <c r="AL24" s="96"/>
      <c r="AM24" s="96"/>
      <c r="AN24" s="96"/>
      <c r="AO24" s="96"/>
      <c r="AP24" s="96"/>
      <c r="AQ24" s="96"/>
      <c r="AR24" s="244"/>
    </row>
    <row r="25" spans="1:44" x14ac:dyDescent="0.2">
      <c r="A25" s="98">
        <v>6</v>
      </c>
      <c r="B25" s="99"/>
      <c r="C25" s="99" t="s">
        <v>83</v>
      </c>
      <c r="D25" s="99"/>
      <c r="E25" s="100" t="s">
        <v>89</v>
      </c>
      <c r="F25" s="100"/>
      <c r="G25" s="100"/>
      <c r="H25" s="100"/>
      <c r="I25" s="100"/>
      <c r="J25" s="100"/>
      <c r="K25" s="100"/>
      <c r="L25" s="101"/>
      <c r="M25" s="243">
        <v>6.1999998092651367</v>
      </c>
      <c r="N25" s="96"/>
      <c r="O25" s="96"/>
      <c r="P25" s="96"/>
      <c r="Q25" s="96"/>
      <c r="R25" s="96"/>
      <c r="S25" s="96"/>
      <c r="T25" s="244"/>
      <c r="U25" s="243">
        <v>6.1999998092651367</v>
      </c>
      <c r="V25" s="96"/>
      <c r="W25" s="96"/>
      <c r="X25" s="96"/>
      <c r="Y25" s="96"/>
      <c r="Z25" s="96"/>
      <c r="AA25" s="96"/>
      <c r="AB25" s="244"/>
      <c r="AC25" s="243">
        <v>6.1999998092651367</v>
      </c>
      <c r="AD25" s="96"/>
      <c r="AE25" s="96"/>
      <c r="AF25" s="96"/>
      <c r="AG25" s="96"/>
      <c r="AH25" s="96"/>
      <c r="AI25" s="96"/>
      <c r="AJ25" s="244"/>
      <c r="AK25" s="243">
        <v>6.1999998092651367</v>
      </c>
      <c r="AL25" s="96"/>
      <c r="AM25" s="96"/>
      <c r="AN25" s="96"/>
      <c r="AO25" s="96"/>
      <c r="AP25" s="96"/>
      <c r="AQ25" s="96"/>
      <c r="AR25" s="244"/>
    </row>
    <row r="26" spans="1:44" ht="13.5" thickBot="1" x14ac:dyDescent="0.25">
      <c r="A26" s="91">
        <v>6</v>
      </c>
      <c r="B26" s="92"/>
      <c r="C26" s="92" t="s">
        <v>84</v>
      </c>
      <c r="D26" s="92"/>
      <c r="E26" s="93" t="s">
        <v>91</v>
      </c>
      <c r="F26" s="93"/>
      <c r="G26" s="93"/>
      <c r="H26" s="93"/>
      <c r="I26" s="93"/>
      <c r="J26" s="93"/>
      <c r="K26" s="93"/>
      <c r="L26" s="94"/>
      <c r="M26" s="82">
        <v>6.4000000953674316</v>
      </c>
      <c r="N26" s="83"/>
      <c r="O26" s="83"/>
      <c r="P26" s="83"/>
      <c r="Q26" s="83"/>
      <c r="R26" s="83"/>
      <c r="S26" s="83"/>
      <c r="T26" s="84"/>
      <c r="U26" s="82">
        <v>6.1999998092651367</v>
      </c>
      <c r="V26" s="83"/>
      <c r="W26" s="83"/>
      <c r="X26" s="83"/>
      <c r="Y26" s="83"/>
      <c r="Z26" s="83"/>
      <c r="AA26" s="83"/>
      <c r="AB26" s="84"/>
      <c r="AC26" s="82">
        <v>6.1999998092651367</v>
      </c>
      <c r="AD26" s="83"/>
      <c r="AE26" s="83"/>
      <c r="AF26" s="83"/>
      <c r="AG26" s="83"/>
      <c r="AH26" s="83"/>
      <c r="AI26" s="83"/>
      <c r="AJ26" s="84"/>
      <c r="AK26" s="82">
        <v>6.1999998092651367</v>
      </c>
      <c r="AL26" s="83"/>
      <c r="AM26" s="83"/>
      <c r="AN26" s="83"/>
      <c r="AO26" s="83"/>
      <c r="AP26" s="83"/>
      <c r="AQ26" s="83"/>
      <c r="AR26" s="84"/>
    </row>
    <row r="27" spans="1:44" ht="30" customHeight="1" thickBot="1" x14ac:dyDescent="0.25">
      <c r="A27" s="85" t="s">
        <v>37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1:44" ht="15" customHeight="1" x14ac:dyDescent="0.2">
      <c r="A28" s="86" t="s">
        <v>3</v>
      </c>
      <c r="B28" s="87"/>
      <c r="C28" s="87"/>
      <c r="D28" s="87"/>
      <c r="E28" s="87" t="s">
        <v>38</v>
      </c>
      <c r="F28" s="87"/>
      <c r="G28" s="87" t="s">
        <v>39</v>
      </c>
      <c r="H28" s="87"/>
      <c r="I28" s="87" t="s">
        <v>40</v>
      </c>
      <c r="J28" s="87"/>
      <c r="K28" s="87" t="s">
        <v>41</v>
      </c>
      <c r="L28" s="90"/>
      <c r="M28" s="227" t="s">
        <v>11</v>
      </c>
      <c r="N28" s="73"/>
      <c r="O28" s="76" t="s">
        <v>12</v>
      </c>
      <c r="P28" s="77"/>
      <c r="Q28" s="73"/>
      <c r="R28" s="76" t="s">
        <v>13</v>
      </c>
      <c r="S28" s="77"/>
      <c r="T28" s="245"/>
      <c r="U28" s="227" t="s">
        <v>11</v>
      </c>
      <c r="V28" s="73"/>
      <c r="W28" s="76" t="s">
        <v>12</v>
      </c>
      <c r="X28" s="77"/>
      <c r="Y28" s="73"/>
      <c r="Z28" s="76" t="s">
        <v>13</v>
      </c>
      <c r="AA28" s="77"/>
      <c r="AB28" s="245"/>
      <c r="AC28" s="227" t="s">
        <v>11</v>
      </c>
      <c r="AD28" s="73"/>
      <c r="AE28" s="76" t="s">
        <v>12</v>
      </c>
      <c r="AF28" s="77"/>
      <c r="AG28" s="73"/>
      <c r="AH28" s="76" t="s">
        <v>13</v>
      </c>
      <c r="AI28" s="77"/>
      <c r="AJ28" s="245"/>
      <c r="AK28" s="227" t="s">
        <v>11</v>
      </c>
      <c r="AL28" s="73"/>
      <c r="AM28" s="76" t="s">
        <v>12</v>
      </c>
      <c r="AN28" s="77"/>
      <c r="AO28" s="73"/>
      <c r="AP28" s="76" t="s">
        <v>13</v>
      </c>
      <c r="AQ28" s="77"/>
      <c r="AR28" s="245"/>
    </row>
    <row r="29" spans="1:44" ht="15.75" customHeight="1" thickBot="1" x14ac:dyDescent="0.25">
      <c r="A29" s="88"/>
      <c r="B29" s="89"/>
      <c r="C29" s="89"/>
      <c r="D29" s="89"/>
      <c r="E29" s="15" t="s">
        <v>42</v>
      </c>
      <c r="F29" s="15" t="s">
        <v>43</v>
      </c>
      <c r="G29" s="15" t="s">
        <v>42</v>
      </c>
      <c r="H29" s="15" t="s">
        <v>43</v>
      </c>
      <c r="I29" s="15" t="s">
        <v>42</v>
      </c>
      <c r="J29" s="15" t="s">
        <v>43</v>
      </c>
      <c r="K29" s="15" t="s">
        <v>42</v>
      </c>
      <c r="L29" s="16" t="s">
        <v>43</v>
      </c>
      <c r="M29" s="74"/>
      <c r="N29" s="75"/>
      <c r="O29" s="78"/>
      <c r="P29" s="79"/>
      <c r="Q29" s="75"/>
      <c r="R29" s="78"/>
      <c r="S29" s="79"/>
      <c r="T29" s="81"/>
      <c r="U29" s="74"/>
      <c r="V29" s="75"/>
      <c r="W29" s="78"/>
      <c r="X29" s="79"/>
      <c r="Y29" s="75"/>
      <c r="Z29" s="78"/>
      <c r="AA29" s="79"/>
      <c r="AB29" s="81"/>
      <c r="AC29" s="74"/>
      <c r="AD29" s="75"/>
      <c r="AE29" s="78"/>
      <c r="AF29" s="79"/>
      <c r="AG29" s="75"/>
      <c r="AH29" s="78"/>
      <c r="AI29" s="79"/>
      <c r="AJ29" s="81"/>
      <c r="AK29" s="74"/>
      <c r="AL29" s="75"/>
      <c r="AM29" s="78"/>
      <c r="AN29" s="79"/>
      <c r="AO29" s="75"/>
      <c r="AP29" s="78"/>
      <c r="AQ29" s="79"/>
      <c r="AR29" s="81"/>
    </row>
    <row r="30" spans="1:44" x14ac:dyDescent="0.2">
      <c r="A30" s="246" t="s">
        <v>53</v>
      </c>
      <c r="B30" s="58"/>
      <c r="C30" s="58"/>
      <c r="D30" s="58"/>
      <c r="E30" s="21"/>
      <c r="F30" s="21"/>
      <c r="G30" s="21"/>
      <c r="H30" s="21"/>
      <c r="I30" s="21"/>
      <c r="J30" s="21"/>
      <c r="K30" s="21"/>
      <c r="L30" s="59"/>
      <c r="M30" s="60"/>
      <c r="N30" s="61"/>
      <c r="O30" s="62"/>
      <c r="P30" s="62"/>
      <c r="Q30" s="62"/>
      <c r="R30" s="62"/>
      <c r="S30" s="62"/>
      <c r="T30" s="63"/>
      <c r="U30" s="60"/>
      <c r="V30" s="61"/>
      <c r="W30" s="62"/>
      <c r="X30" s="62"/>
      <c r="Y30" s="62"/>
      <c r="Z30" s="62"/>
      <c r="AA30" s="62"/>
      <c r="AB30" s="63"/>
      <c r="AC30" s="60"/>
      <c r="AD30" s="61"/>
      <c r="AE30" s="62"/>
      <c r="AF30" s="62"/>
      <c r="AG30" s="62"/>
      <c r="AH30" s="62"/>
      <c r="AI30" s="62"/>
      <c r="AJ30" s="63"/>
      <c r="AK30" s="60"/>
      <c r="AL30" s="61"/>
      <c r="AM30" s="62"/>
      <c r="AN30" s="62"/>
      <c r="AO30" s="62"/>
      <c r="AP30" s="62"/>
      <c r="AQ30" s="62"/>
      <c r="AR30" s="63"/>
    </row>
    <row r="31" spans="1:44" x14ac:dyDescent="0.2">
      <c r="A31" s="48" t="s">
        <v>54</v>
      </c>
      <c r="B31" s="49"/>
      <c r="C31" s="49"/>
      <c r="D31" s="49"/>
      <c r="E31" s="17"/>
      <c r="F31" s="17"/>
      <c r="G31" s="17"/>
      <c r="H31" s="17"/>
      <c r="I31" s="17"/>
      <c r="J31" s="17"/>
      <c r="K31" s="17"/>
      <c r="L31" s="247"/>
      <c r="M31" s="248">
        <f>M7</f>
        <v>232</v>
      </c>
      <c r="N31" s="54"/>
      <c r="O31" s="50">
        <f>O7</f>
        <v>2.1675021821976261</v>
      </c>
      <c r="P31" s="50"/>
      <c r="Q31" s="50"/>
      <c r="R31" s="50">
        <f>Q7</f>
        <v>1.2283800667013123</v>
      </c>
      <c r="S31" s="50"/>
      <c r="T31" s="52"/>
      <c r="U31" s="248">
        <f>U7</f>
        <v>145</v>
      </c>
      <c r="V31" s="54"/>
      <c r="W31" s="50">
        <f>W7</f>
        <v>1.3546888638735164</v>
      </c>
      <c r="X31" s="50"/>
      <c r="Y31" s="50"/>
      <c r="Z31" s="50">
        <f>Y7</f>
        <v>0.7677375416883202</v>
      </c>
      <c r="AA31" s="50"/>
      <c r="AB31" s="52"/>
      <c r="AC31" s="248">
        <f>AC7</f>
        <v>137</v>
      </c>
      <c r="AD31" s="54"/>
      <c r="AE31" s="50">
        <f>AE7</f>
        <v>1.2799474093149774</v>
      </c>
      <c r="AF31" s="50"/>
      <c r="AG31" s="50"/>
      <c r="AH31" s="50">
        <f>AG7</f>
        <v>0.72537960835379212</v>
      </c>
      <c r="AI31" s="50"/>
      <c r="AJ31" s="52"/>
      <c r="AK31" s="248">
        <f>AK7</f>
        <v>68</v>
      </c>
      <c r="AL31" s="54"/>
      <c r="AM31" s="50">
        <f>AM7</f>
        <v>0.63530236374757998</v>
      </c>
      <c r="AN31" s="50"/>
      <c r="AO31" s="50"/>
      <c r="AP31" s="50">
        <f>AO7</f>
        <v>0.36004243334348807</v>
      </c>
      <c r="AQ31" s="50"/>
      <c r="AR31" s="52"/>
    </row>
    <row r="32" spans="1:44" x14ac:dyDescent="0.2">
      <c r="A32" s="48" t="s">
        <v>299</v>
      </c>
      <c r="B32" s="49"/>
      <c r="C32" s="49"/>
      <c r="D32" s="49"/>
      <c r="E32" s="17">
        <v>48.6</v>
      </c>
      <c r="F32" s="17">
        <v>0.5</v>
      </c>
      <c r="G32" s="17">
        <v>49</v>
      </c>
      <c r="H32" s="17">
        <v>5</v>
      </c>
      <c r="I32" s="17"/>
      <c r="J32" s="17"/>
      <c r="K32" s="17"/>
      <c r="L32" s="247"/>
      <c r="M32" s="253">
        <v>0</v>
      </c>
      <c r="N32" s="47"/>
      <c r="O32" s="39">
        <f>-SQRT(3)*M23*M32*S7/1000</f>
        <v>0</v>
      </c>
      <c r="P32" s="39"/>
      <c r="Q32" s="39"/>
      <c r="R32" s="39">
        <f>-SQRT(3)*M23*M32*SIN(ACOS(S7))/1000</f>
        <v>0</v>
      </c>
      <c r="S32" s="39"/>
      <c r="T32" s="40"/>
      <c r="U32" s="253">
        <v>0</v>
      </c>
      <c r="V32" s="47"/>
      <c r="W32" s="39">
        <f>-SQRT(3)*U23*U32*AA7/1000</f>
        <v>0</v>
      </c>
      <c r="X32" s="39"/>
      <c r="Y32" s="39"/>
      <c r="Z32" s="39">
        <f>-SQRT(3)*U23*U32*SIN(ACOS(AA7))/1000</f>
        <v>0</v>
      </c>
      <c r="AA32" s="39"/>
      <c r="AB32" s="40"/>
      <c r="AC32" s="253">
        <v>0</v>
      </c>
      <c r="AD32" s="47"/>
      <c r="AE32" s="39">
        <f>-SQRT(3)*AC23*AC32*AI7/1000</f>
        <v>0</v>
      </c>
      <c r="AF32" s="39"/>
      <c r="AG32" s="39"/>
      <c r="AH32" s="39">
        <f>-SQRT(3)*AC23*AC32*SIN(ACOS(AI7))/1000</f>
        <v>0</v>
      </c>
      <c r="AI32" s="39"/>
      <c r="AJ32" s="40"/>
      <c r="AK32" s="253">
        <v>0</v>
      </c>
      <c r="AL32" s="47"/>
      <c r="AM32" s="39">
        <f>-SQRT(3)*AK23*AK32*AQ7/1000</f>
        <v>0</v>
      </c>
      <c r="AN32" s="39"/>
      <c r="AO32" s="39"/>
      <c r="AP32" s="39">
        <f>-SQRT(3)*AK23*AK32*SIN(ACOS(AQ7))/1000</f>
        <v>0</v>
      </c>
      <c r="AQ32" s="39"/>
      <c r="AR32" s="40"/>
    </row>
    <row r="33" spans="1:44" x14ac:dyDescent="0.2">
      <c r="A33" s="48" t="s">
        <v>300</v>
      </c>
      <c r="B33" s="49"/>
      <c r="C33" s="49"/>
      <c r="D33" s="49"/>
      <c r="E33" s="17">
        <v>48.6</v>
      </c>
      <c r="F33" s="17">
        <v>0.5</v>
      </c>
      <c r="G33" s="17">
        <v>49</v>
      </c>
      <c r="H33" s="17">
        <v>5</v>
      </c>
      <c r="I33" s="17"/>
      <c r="J33" s="17"/>
      <c r="K33" s="17"/>
      <c r="L33" s="247"/>
      <c r="M33" s="253">
        <v>40</v>
      </c>
      <c r="N33" s="47"/>
      <c r="O33" s="39">
        <f>-SQRT(3)*M23*M33*S7/1000</f>
        <v>-0.37370727279269411</v>
      </c>
      <c r="P33" s="39"/>
      <c r="Q33" s="39"/>
      <c r="R33" s="39">
        <f>-SQRT(3)*M23*M33*SIN(ACOS(S7))/1000</f>
        <v>-0.21178966667264004</v>
      </c>
      <c r="S33" s="39"/>
      <c r="T33" s="40"/>
      <c r="U33" s="253">
        <v>30</v>
      </c>
      <c r="V33" s="47"/>
      <c r="W33" s="39">
        <f>-SQRT(3)*U23*U33*AA7/1000</f>
        <v>-0.28028045459452056</v>
      </c>
      <c r="X33" s="39"/>
      <c r="Y33" s="39"/>
      <c r="Z33" s="39">
        <f>-SQRT(3)*U23*U33*SIN(ACOS(AA7))/1000</f>
        <v>-0.15884225000448005</v>
      </c>
      <c r="AA33" s="39"/>
      <c r="AB33" s="40"/>
      <c r="AC33" s="253">
        <v>76</v>
      </c>
      <c r="AD33" s="47"/>
      <c r="AE33" s="39">
        <f>-SQRT(3)*AC23*AC33*AI7/1000</f>
        <v>-0.71004381830611873</v>
      </c>
      <c r="AF33" s="39"/>
      <c r="AG33" s="39"/>
      <c r="AH33" s="39">
        <f>-SQRT(3)*AC23*AC33*SIN(ACOS(AI7))/1000</f>
        <v>-0.40240036667801604</v>
      </c>
      <c r="AI33" s="39"/>
      <c r="AJ33" s="40"/>
      <c r="AK33" s="253">
        <v>23</v>
      </c>
      <c r="AL33" s="47"/>
      <c r="AM33" s="39">
        <f>-SQRT(3)*AK23*AK33*AQ7/1000</f>
        <v>-0.21488168185579912</v>
      </c>
      <c r="AN33" s="39"/>
      <c r="AO33" s="39"/>
      <c r="AP33" s="39">
        <f>-SQRT(3)*AK23*AK33*SIN(ACOS(AQ7))/1000</f>
        <v>-0.12177905833676803</v>
      </c>
      <c r="AQ33" s="39"/>
      <c r="AR33" s="40"/>
    </row>
    <row r="34" spans="1:44" x14ac:dyDescent="0.2">
      <c r="A34" s="48" t="s">
        <v>301</v>
      </c>
      <c r="B34" s="49"/>
      <c r="C34" s="49"/>
      <c r="D34" s="49"/>
      <c r="E34" s="17"/>
      <c r="F34" s="17"/>
      <c r="G34" s="17"/>
      <c r="H34" s="17"/>
      <c r="I34" s="17"/>
      <c r="J34" s="17"/>
      <c r="K34" s="17"/>
      <c r="L34" s="247"/>
      <c r="M34" s="253">
        <v>3</v>
      </c>
      <c r="N34" s="47"/>
      <c r="O34" s="39">
        <f>-SQRT(3)*M23*M34*S7/1000</f>
        <v>-2.8028045459452058E-2</v>
      </c>
      <c r="P34" s="39"/>
      <c r="Q34" s="39"/>
      <c r="R34" s="39">
        <f>-SQRT(3)*M23*M34*SIN(ACOS(S7))/1000</f>
        <v>-1.5884225000448005E-2</v>
      </c>
      <c r="S34" s="39"/>
      <c r="T34" s="40"/>
      <c r="U34" s="253">
        <v>5</v>
      </c>
      <c r="V34" s="47"/>
      <c r="W34" s="39">
        <f>-SQRT(3)*U23*U34*AA7/1000</f>
        <v>-4.6713409099086764E-2</v>
      </c>
      <c r="X34" s="39"/>
      <c r="Y34" s="39"/>
      <c r="Z34" s="39">
        <f>-SQRT(3)*U23*U34*SIN(ACOS(AA7))/1000</f>
        <v>-2.6473708334080005E-2</v>
      </c>
      <c r="AA34" s="39"/>
      <c r="AB34" s="40"/>
      <c r="AC34" s="253">
        <v>3</v>
      </c>
      <c r="AD34" s="47"/>
      <c r="AE34" s="39">
        <f>-SQRT(3)*AC23*AC34*AI7/1000</f>
        <v>-2.8028045459452058E-2</v>
      </c>
      <c r="AF34" s="39"/>
      <c r="AG34" s="39"/>
      <c r="AH34" s="39">
        <f>-SQRT(3)*AC23*AC34*SIN(ACOS(AI7))/1000</f>
        <v>-1.5884225000448005E-2</v>
      </c>
      <c r="AI34" s="39"/>
      <c r="AJ34" s="40"/>
      <c r="AK34" s="253">
        <v>3</v>
      </c>
      <c r="AL34" s="47"/>
      <c r="AM34" s="39">
        <f>-SQRT(3)*AK23*AK34*AQ7/1000</f>
        <v>-2.8028045459452058E-2</v>
      </c>
      <c r="AN34" s="39"/>
      <c r="AO34" s="39"/>
      <c r="AP34" s="39">
        <f>-SQRT(3)*AK23*AK34*SIN(ACOS(AQ7))/1000</f>
        <v>-1.5884225000448005E-2</v>
      </c>
      <c r="AQ34" s="39"/>
      <c r="AR34" s="40"/>
    </row>
    <row r="35" spans="1:44" x14ac:dyDescent="0.2">
      <c r="A35" s="48" t="s">
        <v>302</v>
      </c>
      <c r="B35" s="49"/>
      <c r="C35" s="49"/>
      <c r="D35" s="49"/>
      <c r="E35" s="17"/>
      <c r="F35" s="17"/>
      <c r="G35" s="17"/>
      <c r="H35" s="17"/>
      <c r="I35" s="17"/>
      <c r="J35" s="17"/>
      <c r="K35" s="17"/>
      <c r="L35" s="247"/>
      <c r="M35" s="253">
        <v>58</v>
      </c>
      <c r="N35" s="47"/>
      <c r="O35" s="39">
        <f>-SQRT(3)*M23*M35*S7/1000</f>
        <v>-0.54187554554940653</v>
      </c>
      <c r="P35" s="39"/>
      <c r="Q35" s="39"/>
      <c r="R35" s="39">
        <f>-SQRT(3)*M23*M35*SIN(ACOS(S7))/1000</f>
        <v>-0.30709501667532807</v>
      </c>
      <c r="S35" s="39"/>
      <c r="T35" s="40"/>
      <c r="U35" s="253">
        <v>58</v>
      </c>
      <c r="V35" s="47"/>
      <c r="W35" s="39">
        <f>-SQRT(3)*U23*U35*AA7/1000</f>
        <v>-0.54187554554940653</v>
      </c>
      <c r="X35" s="39"/>
      <c r="Y35" s="39"/>
      <c r="Z35" s="39">
        <f>-SQRT(3)*U23*U35*SIN(ACOS(AA7))/1000</f>
        <v>-0.30709501667532807</v>
      </c>
      <c r="AA35" s="39"/>
      <c r="AB35" s="40"/>
      <c r="AC35" s="253">
        <v>5</v>
      </c>
      <c r="AD35" s="47"/>
      <c r="AE35" s="39">
        <f>-SQRT(3)*AC23*AC35*AI7/1000</f>
        <v>-4.6713409099086764E-2</v>
      </c>
      <c r="AF35" s="39"/>
      <c r="AG35" s="39"/>
      <c r="AH35" s="39">
        <f>-SQRT(3)*AC23*AC35*SIN(ACOS(AI7))/1000</f>
        <v>-2.6473708334080005E-2</v>
      </c>
      <c r="AI35" s="39"/>
      <c r="AJ35" s="40"/>
      <c r="AK35" s="253">
        <v>10</v>
      </c>
      <c r="AL35" s="47"/>
      <c r="AM35" s="39">
        <f>-SQRT(3)*AK23*AK35*AQ7/1000</f>
        <v>-9.3426818198173528E-2</v>
      </c>
      <c r="AN35" s="39"/>
      <c r="AO35" s="39"/>
      <c r="AP35" s="39">
        <f>-SQRT(3)*AK23*AK35*SIN(ACOS(AQ7))/1000</f>
        <v>-5.2947416668160011E-2</v>
      </c>
      <c r="AQ35" s="39"/>
      <c r="AR35" s="40"/>
    </row>
    <row r="36" spans="1:44" x14ac:dyDescent="0.2">
      <c r="A36" s="48" t="s">
        <v>303</v>
      </c>
      <c r="B36" s="49"/>
      <c r="C36" s="49"/>
      <c r="D36" s="49"/>
      <c r="E36" s="17"/>
      <c r="F36" s="17"/>
      <c r="G36" s="17"/>
      <c r="H36" s="17"/>
      <c r="I36" s="17"/>
      <c r="J36" s="17"/>
      <c r="K36" s="17"/>
      <c r="L36" s="247"/>
      <c r="M36" s="253">
        <v>107</v>
      </c>
      <c r="N36" s="47"/>
      <c r="O36" s="39">
        <f>-SQRT(3)*M23*M36*S7/1000</f>
        <v>-0.99966695472045686</v>
      </c>
      <c r="P36" s="39"/>
      <c r="Q36" s="39"/>
      <c r="R36" s="39">
        <f>-SQRT(3)*M23*M36*SIN(ACOS(S7))/1000</f>
        <v>-0.56653735834931218</v>
      </c>
      <c r="S36" s="39"/>
      <c r="T36" s="40"/>
      <c r="U36" s="253">
        <v>6</v>
      </c>
      <c r="V36" s="47"/>
      <c r="W36" s="39">
        <f>-SQRT(3)*U23*U36*AA7/1000</f>
        <v>-5.6056090918904115E-2</v>
      </c>
      <c r="X36" s="39"/>
      <c r="Y36" s="39"/>
      <c r="Z36" s="39">
        <f>-SQRT(3)*U23*U36*SIN(ACOS(AA7))/1000</f>
        <v>-3.1768450000896009E-2</v>
      </c>
      <c r="AA36" s="39"/>
      <c r="AB36" s="40"/>
      <c r="AC36" s="253">
        <v>4</v>
      </c>
      <c r="AD36" s="47"/>
      <c r="AE36" s="39">
        <f>-SQRT(3)*AC23*AC36*AI7/1000</f>
        <v>-3.7370727279269413E-2</v>
      </c>
      <c r="AF36" s="39"/>
      <c r="AG36" s="39"/>
      <c r="AH36" s="39">
        <f>-SQRT(3)*AC23*AC36*SIN(ACOS(AI7))/1000</f>
        <v>-2.1178966667264001E-2</v>
      </c>
      <c r="AI36" s="39"/>
      <c r="AJ36" s="40"/>
      <c r="AK36" s="253">
        <v>5</v>
      </c>
      <c r="AL36" s="47"/>
      <c r="AM36" s="39">
        <f>-SQRT(3)*AK23*AK36*AQ7/1000</f>
        <v>-4.6713409099086764E-2</v>
      </c>
      <c r="AN36" s="39"/>
      <c r="AO36" s="39"/>
      <c r="AP36" s="39">
        <f>-SQRT(3)*AK23*AK36*SIN(ACOS(AQ7))/1000</f>
        <v>-2.6473708334080005E-2</v>
      </c>
      <c r="AQ36" s="39"/>
      <c r="AR36" s="40"/>
    </row>
    <row r="37" spans="1:44" x14ac:dyDescent="0.2">
      <c r="A37" s="48" t="s">
        <v>304</v>
      </c>
      <c r="B37" s="49"/>
      <c r="C37" s="49"/>
      <c r="D37" s="49"/>
      <c r="E37" s="17"/>
      <c r="F37" s="17"/>
      <c r="G37" s="17"/>
      <c r="H37" s="17"/>
      <c r="I37" s="17"/>
      <c r="J37" s="17"/>
      <c r="K37" s="17"/>
      <c r="L37" s="247"/>
      <c r="M37" s="253">
        <v>24</v>
      </c>
      <c r="N37" s="47"/>
      <c r="O37" s="39">
        <f>-SQRT(3)*M23*M37*S7/1000</f>
        <v>-0.22422436367561646</v>
      </c>
      <c r="P37" s="39"/>
      <c r="Q37" s="39"/>
      <c r="R37" s="39">
        <f>-SQRT(3)*M23*M37*SIN(ACOS(S7))/1000</f>
        <v>-0.12707380000358404</v>
      </c>
      <c r="S37" s="39"/>
      <c r="T37" s="40"/>
      <c r="U37" s="253">
        <v>24</v>
      </c>
      <c r="V37" s="47"/>
      <c r="W37" s="39">
        <f>-SQRT(3)*U23*U37*AA7/1000</f>
        <v>-0.22422436367561646</v>
      </c>
      <c r="X37" s="39"/>
      <c r="Y37" s="39"/>
      <c r="Z37" s="39">
        <f>-SQRT(3)*U23*U37*SIN(ACOS(AA7))/1000</f>
        <v>-0.12707380000358404</v>
      </c>
      <c r="AA37" s="39"/>
      <c r="AB37" s="40"/>
      <c r="AC37" s="253">
        <v>33</v>
      </c>
      <c r="AD37" s="47"/>
      <c r="AE37" s="39">
        <f>-SQRT(3)*AC23*AC37*AI7/1000</f>
        <v>-0.30830850005397265</v>
      </c>
      <c r="AF37" s="39"/>
      <c r="AG37" s="39"/>
      <c r="AH37" s="39">
        <f>-SQRT(3)*AC23*AC37*SIN(ACOS(AI7))/1000</f>
        <v>-0.17472647500492802</v>
      </c>
      <c r="AI37" s="39"/>
      <c r="AJ37" s="40"/>
      <c r="AK37" s="253">
        <v>30</v>
      </c>
      <c r="AL37" s="47"/>
      <c r="AM37" s="39">
        <f>-SQRT(3)*AK23*AK37*AQ7/1000</f>
        <v>-0.28028045459452056</v>
      </c>
      <c r="AN37" s="39"/>
      <c r="AO37" s="39"/>
      <c r="AP37" s="39">
        <f>-SQRT(3)*AK23*AK37*SIN(ACOS(AQ7))/1000</f>
        <v>-0.15884225000448005</v>
      </c>
      <c r="AQ37" s="39"/>
      <c r="AR37" s="40"/>
    </row>
    <row r="38" spans="1:44" ht="13.5" thickBot="1" x14ac:dyDescent="0.25">
      <c r="A38" s="68" t="s">
        <v>65</v>
      </c>
      <c r="B38" s="69"/>
      <c r="C38" s="69"/>
      <c r="D38" s="69"/>
      <c r="E38" s="70"/>
      <c r="F38" s="70"/>
      <c r="G38" s="70"/>
      <c r="H38" s="70"/>
      <c r="I38" s="70"/>
      <c r="J38" s="70"/>
      <c r="K38" s="70"/>
      <c r="L38" s="249"/>
      <c r="M38" s="231"/>
      <c r="N38" s="67"/>
      <c r="O38" s="55">
        <f>SUM(O31:Q37)</f>
        <v>0</v>
      </c>
      <c r="P38" s="55"/>
      <c r="Q38" s="55"/>
      <c r="R38" s="55">
        <f>SUM(R31:T37)</f>
        <v>0</v>
      </c>
      <c r="S38" s="55"/>
      <c r="T38" s="56"/>
      <c r="U38" s="231"/>
      <c r="V38" s="67"/>
      <c r="W38" s="55">
        <f>SUM(W31:Y37)</f>
        <v>0.20553900003598188</v>
      </c>
      <c r="X38" s="55"/>
      <c r="Y38" s="55"/>
      <c r="Z38" s="55">
        <f>SUM(Z31:AB37)</f>
        <v>0.11648431666995201</v>
      </c>
      <c r="AA38" s="55"/>
      <c r="AB38" s="56"/>
      <c r="AC38" s="231"/>
      <c r="AD38" s="67"/>
      <c r="AE38" s="55">
        <f>SUM(AE31:AG37)</f>
        <v>0.14948290911707779</v>
      </c>
      <c r="AF38" s="55"/>
      <c r="AG38" s="55"/>
      <c r="AH38" s="55">
        <f>SUM(AH31:AJ37)</f>
        <v>8.4715866669056034E-2</v>
      </c>
      <c r="AI38" s="55"/>
      <c r="AJ38" s="56"/>
      <c r="AK38" s="231"/>
      <c r="AL38" s="67"/>
      <c r="AM38" s="55">
        <f>SUM(AM31:AO37)</f>
        <v>-2.8028045459452089E-2</v>
      </c>
      <c r="AN38" s="55"/>
      <c r="AO38" s="55"/>
      <c r="AP38" s="55">
        <f>SUM(AP31:AR37)</f>
        <v>-1.5884225000448032E-2</v>
      </c>
      <c r="AQ38" s="55"/>
      <c r="AR38" s="56"/>
    </row>
    <row r="39" spans="1:44" x14ac:dyDescent="0.2">
      <c r="A39" s="246" t="s">
        <v>66</v>
      </c>
      <c r="B39" s="58"/>
      <c r="C39" s="58"/>
      <c r="D39" s="58"/>
      <c r="E39" s="21"/>
      <c r="F39" s="21"/>
      <c r="G39" s="21"/>
      <c r="H39" s="21"/>
      <c r="I39" s="21"/>
      <c r="J39" s="21"/>
      <c r="K39" s="21"/>
      <c r="L39" s="59"/>
      <c r="M39" s="60"/>
      <c r="N39" s="61"/>
      <c r="O39" s="62"/>
      <c r="P39" s="62"/>
      <c r="Q39" s="62"/>
      <c r="R39" s="62"/>
      <c r="S39" s="62"/>
      <c r="T39" s="63"/>
      <c r="U39" s="60"/>
      <c r="V39" s="61"/>
      <c r="W39" s="62"/>
      <c r="X39" s="62"/>
      <c r="Y39" s="62"/>
      <c r="Z39" s="62"/>
      <c r="AA39" s="62"/>
      <c r="AB39" s="63"/>
      <c r="AC39" s="60"/>
      <c r="AD39" s="61"/>
      <c r="AE39" s="62"/>
      <c r="AF39" s="62"/>
      <c r="AG39" s="62"/>
      <c r="AH39" s="62"/>
      <c r="AI39" s="62"/>
      <c r="AJ39" s="63"/>
      <c r="AK39" s="60"/>
      <c r="AL39" s="61"/>
      <c r="AM39" s="62"/>
      <c r="AN39" s="62"/>
      <c r="AO39" s="62"/>
      <c r="AP39" s="62"/>
      <c r="AQ39" s="62"/>
      <c r="AR39" s="63"/>
    </row>
    <row r="40" spans="1:44" x14ac:dyDescent="0.2">
      <c r="A40" s="48" t="s">
        <v>305</v>
      </c>
      <c r="B40" s="49"/>
      <c r="C40" s="49"/>
      <c r="D40" s="49"/>
      <c r="E40" s="17"/>
      <c r="F40" s="17"/>
      <c r="G40" s="17"/>
      <c r="H40" s="17"/>
      <c r="I40" s="17"/>
      <c r="J40" s="17"/>
      <c r="K40" s="17"/>
      <c r="L40" s="247"/>
      <c r="M40" s="248">
        <f>M8</f>
        <v>348</v>
      </c>
      <c r="N40" s="54"/>
      <c r="O40" s="50">
        <f>O8</f>
        <v>3.163251337610514</v>
      </c>
      <c r="P40" s="50"/>
      <c r="Q40" s="50"/>
      <c r="R40" s="50">
        <f>Q8</f>
        <v>2.2079630745556833</v>
      </c>
      <c r="S40" s="50"/>
      <c r="T40" s="52"/>
      <c r="U40" s="248">
        <f>U8</f>
        <v>365</v>
      </c>
      <c r="V40" s="54"/>
      <c r="W40" s="50">
        <f>W8</f>
        <v>3.2659377526337177</v>
      </c>
      <c r="X40" s="50"/>
      <c r="Y40" s="50"/>
      <c r="Z40" s="50">
        <f>Y8</f>
        <v>2.2796386350569868</v>
      </c>
      <c r="AA40" s="50"/>
      <c r="AB40" s="52"/>
      <c r="AC40" s="248">
        <f>AC8</f>
        <v>340</v>
      </c>
      <c r="AD40" s="54"/>
      <c r="AE40" s="50">
        <f>AE8</f>
        <v>3.0422433860149698</v>
      </c>
      <c r="AF40" s="50"/>
      <c r="AG40" s="50"/>
      <c r="AH40" s="50">
        <f>AG8</f>
        <v>2.1234990025188374</v>
      </c>
      <c r="AI40" s="50"/>
      <c r="AJ40" s="52"/>
      <c r="AK40" s="248">
        <f>AK8</f>
        <v>330</v>
      </c>
      <c r="AL40" s="54"/>
      <c r="AM40" s="50">
        <f>AM8</f>
        <v>2.9527656393674708</v>
      </c>
      <c r="AN40" s="50"/>
      <c r="AO40" s="50"/>
      <c r="AP40" s="50">
        <f>AO8</f>
        <v>2.0610431495035773</v>
      </c>
      <c r="AQ40" s="50"/>
      <c r="AR40" s="52"/>
    </row>
    <row r="41" spans="1:44" x14ac:dyDescent="0.2">
      <c r="A41" s="48" t="s">
        <v>306</v>
      </c>
      <c r="B41" s="49"/>
      <c r="C41" s="49"/>
      <c r="D41" s="49"/>
      <c r="E41" s="17"/>
      <c r="F41" s="17"/>
      <c r="G41" s="17"/>
      <c r="H41" s="17"/>
      <c r="I41" s="17"/>
      <c r="J41" s="17"/>
      <c r="K41" s="17"/>
      <c r="L41" s="247"/>
      <c r="M41" s="253">
        <v>0</v>
      </c>
      <c r="N41" s="47"/>
      <c r="O41" s="39">
        <f>-SQRT(3)*M24*M41*S8/1000</f>
        <v>0</v>
      </c>
      <c r="P41" s="39"/>
      <c r="Q41" s="39"/>
      <c r="R41" s="39">
        <f>-SQRT(3)*M24*M41*SIN(ACOS(S8))/1000</f>
        <v>0</v>
      </c>
      <c r="S41" s="39"/>
      <c r="T41" s="40"/>
      <c r="U41" s="253">
        <v>0</v>
      </c>
      <c r="V41" s="47"/>
      <c r="W41" s="39">
        <f>-SQRT(3)*U24*U41*AA8/1000</f>
        <v>0</v>
      </c>
      <c r="X41" s="39"/>
      <c r="Y41" s="39"/>
      <c r="Z41" s="39">
        <f>-SQRT(3)*U24*U41*SIN(ACOS(AA8))/1000</f>
        <v>0</v>
      </c>
      <c r="AA41" s="39"/>
      <c r="AB41" s="40"/>
      <c r="AC41" s="253">
        <v>0</v>
      </c>
      <c r="AD41" s="47"/>
      <c r="AE41" s="39">
        <f>-SQRT(3)*AC24*AC41*AI8/1000</f>
        <v>0</v>
      </c>
      <c r="AF41" s="39"/>
      <c r="AG41" s="39"/>
      <c r="AH41" s="39">
        <f>-SQRT(3)*AC24*AC41*SIN(ACOS(AI8))/1000</f>
        <v>0</v>
      </c>
      <c r="AI41" s="39"/>
      <c r="AJ41" s="40"/>
      <c r="AK41" s="253">
        <v>0</v>
      </c>
      <c r="AL41" s="47"/>
      <c r="AM41" s="39">
        <f>-SQRT(3)*AK24*AK41*AQ8/1000</f>
        <v>0</v>
      </c>
      <c r="AN41" s="39"/>
      <c r="AO41" s="39"/>
      <c r="AP41" s="39">
        <f>-SQRT(3)*AK24*AK41*SIN(ACOS(AQ8))/1000</f>
        <v>0</v>
      </c>
      <c r="AQ41" s="39"/>
      <c r="AR41" s="40"/>
    </row>
    <row r="42" spans="1:44" x14ac:dyDescent="0.2">
      <c r="A42" s="48" t="s">
        <v>307</v>
      </c>
      <c r="B42" s="49"/>
      <c r="C42" s="49"/>
      <c r="D42" s="49"/>
      <c r="E42" s="17">
        <v>48.6</v>
      </c>
      <c r="F42" s="17">
        <v>0.5</v>
      </c>
      <c r="G42" s="17">
        <v>49</v>
      </c>
      <c r="H42" s="17">
        <v>5</v>
      </c>
      <c r="I42" s="17"/>
      <c r="J42" s="17"/>
      <c r="K42" s="17"/>
      <c r="L42" s="247"/>
      <c r="M42" s="253">
        <v>0</v>
      </c>
      <c r="N42" s="47"/>
      <c r="O42" s="39">
        <f>-SQRT(3)*M24*M42*S8/1000</f>
        <v>0</v>
      </c>
      <c r="P42" s="39"/>
      <c r="Q42" s="39"/>
      <c r="R42" s="39">
        <f>-SQRT(3)*M24*M42*SIN(ACOS(S8))/1000</f>
        <v>0</v>
      </c>
      <c r="S42" s="39"/>
      <c r="T42" s="40"/>
      <c r="U42" s="253">
        <v>0</v>
      </c>
      <c r="V42" s="47"/>
      <c r="W42" s="39">
        <f>-SQRT(3)*U24*U42*AA8/1000</f>
        <v>0</v>
      </c>
      <c r="X42" s="39"/>
      <c r="Y42" s="39"/>
      <c r="Z42" s="39">
        <f>-SQRT(3)*U24*U42*SIN(ACOS(AA8))/1000</f>
        <v>0</v>
      </c>
      <c r="AA42" s="39"/>
      <c r="AB42" s="40"/>
      <c r="AC42" s="253">
        <v>0</v>
      </c>
      <c r="AD42" s="47"/>
      <c r="AE42" s="39">
        <f>-SQRT(3)*AC24*AC42*AI8/1000</f>
        <v>0</v>
      </c>
      <c r="AF42" s="39"/>
      <c r="AG42" s="39"/>
      <c r="AH42" s="39">
        <f>-SQRT(3)*AC24*AC42*SIN(ACOS(AI8))/1000</f>
        <v>0</v>
      </c>
      <c r="AI42" s="39"/>
      <c r="AJ42" s="40"/>
      <c r="AK42" s="253">
        <v>0</v>
      </c>
      <c r="AL42" s="47"/>
      <c r="AM42" s="39">
        <f>-SQRT(3)*AK24*AK42*AQ8/1000</f>
        <v>0</v>
      </c>
      <c r="AN42" s="39"/>
      <c r="AO42" s="39"/>
      <c r="AP42" s="39">
        <f>-SQRT(3)*AK24*AK42*SIN(ACOS(AQ8))/1000</f>
        <v>0</v>
      </c>
      <c r="AQ42" s="39"/>
      <c r="AR42" s="40"/>
    </row>
    <row r="43" spans="1:44" x14ac:dyDescent="0.2">
      <c r="A43" s="48" t="s">
        <v>308</v>
      </c>
      <c r="B43" s="49"/>
      <c r="C43" s="49"/>
      <c r="D43" s="49"/>
      <c r="E43" s="17"/>
      <c r="F43" s="17"/>
      <c r="G43" s="17"/>
      <c r="H43" s="17"/>
      <c r="I43" s="17"/>
      <c r="J43" s="17"/>
      <c r="K43" s="17"/>
      <c r="L43" s="247"/>
      <c r="M43" s="253">
        <v>220</v>
      </c>
      <c r="N43" s="47"/>
      <c r="O43" s="39">
        <f>-SQRT(3)*M24*M43*S8/1000</f>
        <v>-1.9997565927422793</v>
      </c>
      <c r="P43" s="39"/>
      <c r="Q43" s="39"/>
      <c r="R43" s="39">
        <f>-SQRT(3)*M24*M43*SIN(ACOS(S8))/1000</f>
        <v>-1.3958387252938227</v>
      </c>
      <c r="S43" s="39"/>
      <c r="T43" s="40"/>
      <c r="U43" s="253">
        <v>240</v>
      </c>
      <c r="V43" s="47"/>
      <c r="W43" s="39">
        <f>-SQRT(3)*U24*U43*AA8/1000</f>
        <v>-2.1474659195399788</v>
      </c>
      <c r="X43" s="39"/>
      <c r="Y43" s="39"/>
      <c r="Z43" s="39">
        <f>-SQRT(3)*U24*U43*SIN(ACOS(AA8))/1000</f>
        <v>-1.4989404723662381</v>
      </c>
      <c r="AA43" s="39"/>
      <c r="AB43" s="40"/>
      <c r="AC43" s="253">
        <v>220</v>
      </c>
      <c r="AD43" s="47"/>
      <c r="AE43" s="39">
        <f>-SQRT(3)*AC24*AC43*AI8/1000</f>
        <v>-1.9685104262449806</v>
      </c>
      <c r="AF43" s="39"/>
      <c r="AG43" s="39"/>
      <c r="AH43" s="39">
        <f>-SQRT(3)*AC24*AC43*SIN(ACOS(AI8))/1000</f>
        <v>-1.3740287663357182</v>
      </c>
      <c r="AI43" s="39"/>
      <c r="AJ43" s="40"/>
      <c r="AK43" s="253">
        <v>210</v>
      </c>
      <c r="AL43" s="47"/>
      <c r="AM43" s="39">
        <f>-SQRT(3)*AK24*AK43*AQ8/1000</f>
        <v>-1.879032679597481</v>
      </c>
      <c r="AN43" s="39"/>
      <c r="AO43" s="39"/>
      <c r="AP43" s="39">
        <f>-SQRT(3)*AK24*AK43*SIN(ACOS(AQ8))/1000</f>
        <v>-1.3115729133204581</v>
      </c>
      <c r="AQ43" s="39"/>
      <c r="AR43" s="40"/>
    </row>
    <row r="44" spans="1:44" x14ac:dyDescent="0.2">
      <c r="A44" s="48" t="s">
        <v>309</v>
      </c>
      <c r="B44" s="49"/>
      <c r="C44" s="49"/>
      <c r="D44" s="49"/>
      <c r="E44" s="17">
        <v>48.6</v>
      </c>
      <c r="F44" s="17">
        <v>0.5</v>
      </c>
      <c r="G44" s="17">
        <v>49</v>
      </c>
      <c r="H44" s="17">
        <v>5</v>
      </c>
      <c r="I44" s="17"/>
      <c r="J44" s="17"/>
      <c r="K44" s="17"/>
      <c r="L44" s="247"/>
      <c r="M44" s="253">
        <v>102</v>
      </c>
      <c r="N44" s="47"/>
      <c r="O44" s="39">
        <f>-SQRT(3)*M24*M44*S8/1000</f>
        <v>-0.92715987481687478</v>
      </c>
      <c r="P44" s="39"/>
      <c r="Q44" s="39"/>
      <c r="R44" s="39">
        <f>-SQRT(3)*M24*M44*SIN(ACOS(S8))/1000</f>
        <v>-0.64716159081804503</v>
      </c>
      <c r="S44" s="39"/>
      <c r="T44" s="40"/>
      <c r="U44" s="253">
        <v>109</v>
      </c>
      <c r="V44" s="47"/>
      <c r="W44" s="39">
        <f>-SQRT(3)*U24*U44*AA8/1000</f>
        <v>-0.97530743845774015</v>
      </c>
      <c r="X44" s="39"/>
      <c r="Y44" s="39"/>
      <c r="Z44" s="39">
        <f>-SQRT(3)*U24*U44*SIN(ACOS(AA8))/1000</f>
        <v>-0.68076879786633315</v>
      </c>
      <c r="AA44" s="39"/>
      <c r="AB44" s="40"/>
      <c r="AC44" s="253">
        <v>104</v>
      </c>
      <c r="AD44" s="47"/>
      <c r="AE44" s="39">
        <f>-SQRT(3)*AC24*AC44*AI8/1000</f>
        <v>-0.93056856513399078</v>
      </c>
      <c r="AF44" s="39"/>
      <c r="AG44" s="39"/>
      <c r="AH44" s="39">
        <f>-SQRT(3)*AC24*AC44*SIN(ACOS(AI8))/1000</f>
        <v>-0.6495408713587032</v>
      </c>
      <c r="AI44" s="39"/>
      <c r="AJ44" s="40"/>
      <c r="AK44" s="253">
        <v>102</v>
      </c>
      <c r="AL44" s="47"/>
      <c r="AM44" s="39">
        <f>-SQRT(3)*AK24*AK44*AQ8/1000</f>
        <v>-0.91267301580449089</v>
      </c>
      <c r="AN44" s="39"/>
      <c r="AO44" s="39"/>
      <c r="AP44" s="39">
        <f>-SQRT(3)*AK24*AK44*SIN(ACOS(AQ8))/1000</f>
        <v>-0.63704970075565115</v>
      </c>
      <c r="AQ44" s="39"/>
      <c r="AR44" s="40"/>
    </row>
    <row r="45" spans="1:44" x14ac:dyDescent="0.2">
      <c r="A45" s="48" t="s">
        <v>310</v>
      </c>
      <c r="B45" s="49"/>
      <c r="C45" s="49"/>
      <c r="D45" s="49"/>
      <c r="E45" s="17"/>
      <c r="F45" s="17"/>
      <c r="G45" s="17"/>
      <c r="H45" s="17"/>
      <c r="I45" s="17"/>
      <c r="J45" s="17"/>
      <c r="K45" s="17"/>
      <c r="L45" s="247"/>
      <c r="M45" s="253">
        <v>15</v>
      </c>
      <c r="N45" s="47"/>
      <c r="O45" s="39">
        <f>-SQRT(3)*M24*M45*S8/1000</f>
        <v>-0.13634704041424631</v>
      </c>
      <c r="P45" s="39"/>
      <c r="Q45" s="39"/>
      <c r="R45" s="39">
        <f>-SQRT(3)*M24*M45*SIN(ACOS(S8))/1000</f>
        <v>-9.5170822179124273E-2</v>
      </c>
      <c r="S45" s="39"/>
      <c r="T45" s="40"/>
      <c r="U45" s="253">
        <v>15</v>
      </c>
      <c r="V45" s="47"/>
      <c r="W45" s="39">
        <f>-SQRT(3)*U24*U45*AA8/1000</f>
        <v>-0.13421661997124867</v>
      </c>
      <c r="X45" s="39"/>
      <c r="Y45" s="39"/>
      <c r="Z45" s="39">
        <f>-SQRT(3)*U24*U45*SIN(ACOS(AA8))/1000</f>
        <v>-9.3683779522889879E-2</v>
      </c>
      <c r="AA45" s="39"/>
      <c r="AB45" s="40"/>
      <c r="AC45" s="253">
        <v>15</v>
      </c>
      <c r="AD45" s="47"/>
      <c r="AE45" s="39">
        <f>-SQRT(3)*AC24*AC45*AI8/1000</f>
        <v>-0.13421661997124867</v>
      </c>
      <c r="AF45" s="39"/>
      <c r="AG45" s="39"/>
      <c r="AH45" s="39">
        <f>-SQRT(3)*AC24*AC45*SIN(ACOS(AI8))/1000</f>
        <v>-9.3683779522889879E-2</v>
      </c>
      <c r="AI45" s="39"/>
      <c r="AJ45" s="40"/>
      <c r="AK45" s="253">
        <v>15</v>
      </c>
      <c r="AL45" s="47"/>
      <c r="AM45" s="39">
        <f>-SQRT(3)*AK24*AK45*AQ8/1000</f>
        <v>-0.13421661997124867</v>
      </c>
      <c r="AN45" s="39"/>
      <c r="AO45" s="39"/>
      <c r="AP45" s="39">
        <f>-SQRT(3)*AK24*AK45*SIN(ACOS(AQ8))/1000</f>
        <v>-9.3683779522889879E-2</v>
      </c>
      <c r="AQ45" s="39"/>
      <c r="AR45" s="40"/>
    </row>
    <row r="46" spans="1:44" x14ac:dyDescent="0.2">
      <c r="A46" s="48" t="s">
        <v>311</v>
      </c>
      <c r="B46" s="49"/>
      <c r="C46" s="49"/>
      <c r="D46" s="49"/>
      <c r="E46" s="17"/>
      <c r="F46" s="17"/>
      <c r="G46" s="17"/>
      <c r="H46" s="17"/>
      <c r="I46" s="17"/>
      <c r="J46" s="17"/>
      <c r="K46" s="17"/>
      <c r="L46" s="247"/>
      <c r="M46" s="253">
        <v>0</v>
      </c>
      <c r="N46" s="47"/>
      <c r="O46" s="39">
        <f>-SQRT(3)*M24*M46*S8/1000</f>
        <v>0</v>
      </c>
      <c r="P46" s="39"/>
      <c r="Q46" s="39"/>
      <c r="R46" s="39">
        <f>-SQRT(3)*M24*M46*SIN(ACOS(S8))/1000</f>
        <v>0</v>
      </c>
      <c r="S46" s="39"/>
      <c r="T46" s="40"/>
      <c r="U46" s="253">
        <v>0</v>
      </c>
      <c r="V46" s="47"/>
      <c r="W46" s="39">
        <f>-SQRT(3)*U24*U46*AA8/1000</f>
        <v>0</v>
      </c>
      <c r="X46" s="39"/>
      <c r="Y46" s="39"/>
      <c r="Z46" s="39">
        <f>-SQRT(3)*U24*U46*SIN(ACOS(AA8))/1000</f>
        <v>0</v>
      </c>
      <c r="AA46" s="39"/>
      <c r="AB46" s="40"/>
      <c r="AC46" s="253">
        <v>0</v>
      </c>
      <c r="AD46" s="47"/>
      <c r="AE46" s="39">
        <f>-SQRT(3)*AC24*AC46*AI8/1000</f>
        <v>0</v>
      </c>
      <c r="AF46" s="39"/>
      <c r="AG46" s="39"/>
      <c r="AH46" s="39">
        <f>-SQRT(3)*AC24*AC46*SIN(ACOS(AI8))/1000</f>
        <v>0</v>
      </c>
      <c r="AI46" s="39"/>
      <c r="AJ46" s="40"/>
      <c r="AK46" s="253">
        <v>0</v>
      </c>
      <c r="AL46" s="47"/>
      <c r="AM46" s="39">
        <f>-SQRT(3)*AK24*AK46*AQ8/1000</f>
        <v>0</v>
      </c>
      <c r="AN46" s="39"/>
      <c r="AO46" s="39"/>
      <c r="AP46" s="39">
        <f>-SQRT(3)*AK24*AK46*SIN(ACOS(AQ8))/1000</f>
        <v>0</v>
      </c>
      <c r="AQ46" s="39"/>
      <c r="AR46" s="40"/>
    </row>
    <row r="47" spans="1:44" ht="13.5" thickBot="1" x14ac:dyDescent="0.25">
      <c r="A47" s="68" t="s">
        <v>77</v>
      </c>
      <c r="B47" s="69"/>
      <c r="C47" s="69"/>
      <c r="D47" s="69"/>
      <c r="E47" s="70"/>
      <c r="F47" s="70"/>
      <c r="G47" s="70"/>
      <c r="H47" s="70"/>
      <c r="I47" s="70"/>
      <c r="J47" s="70"/>
      <c r="K47" s="70"/>
      <c r="L47" s="249"/>
      <c r="M47" s="231"/>
      <c r="N47" s="67"/>
      <c r="O47" s="55">
        <f>SUM(O40:Q46)</f>
        <v>9.9987829637113584E-2</v>
      </c>
      <c r="P47" s="55"/>
      <c r="Q47" s="55"/>
      <c r="R47" s="55">
        <f>SUM(R40:T46)</f>
        <v>6.9791936264691309E-2</v>
      </c>
      <c r="S47" s="55"/>
      <c r="T47" s="56"/>
      <c r="U47" s="231"/>
      <c r="V47" s="67"/>
      <c r="W47" s="55">
        <f>SUM(W40:Y46)</f>
        <v>8.9477746647500522E-3</v>
      </c>
      <c r="X47" s="55"/>
      <c r="Y47" s="55"/>
      <c r="Z47" s="55">
        <f>SUM(Z40:AB46)</f>
        <v>6.2455853015257329E-3</v>
      </c>
      <c r="AA47" s="55"/>
      <c r="AB47" s="56"/>
      <c r="AC47" s="231"/>
      <c r="AD47" s="67"/>
      <c r="AE47" s="55">
        <f>SUM(AE40:AG46)</f>
        <v>8.9477746647497192E-3</v>
      </c>
      <c r="AF47" s="55"/>
      <c r="AG47" s="55"/>
      <c r="AH47" s="55">
        <f>SUM(AH40:AJ46)</f>
        <v>6.2455853015260659E-3</v>
      </c>
      <c r="AI47" s="55"/>
      <c r="AJ47" s="56"/>
      <c r="AK47" s="231"/>
      <c r="AL47" s="67"/>
      <c r="AM47" s="55">
        <f>SUM(AM40:AO46)</f>
        <v>2.6843323994250268E-2</v>
      </c>
      <c r="AN47" s="55"/>
      <c r="AO47" s="55"/>
      <c r="AP47" s="55">
        <f>SUM(AP40:AR46)</f>
        <v>1.8736755904578115E-2</v>
      </c>
      <c r="AQ47" s="55"/>
      <c r="AR47" s="56"/>
    </row>
    <row r="48" spans="1:44" x14ac:dyDescent="0.2">
      <c r="A48" s="246" t="s">
        <v>160</v>
      </c>
      <c r="B48" s="58"/>
      <c r="C48" s="58"/>
      <c r="D48" s="58"/>
      <c r="E48" s="21"/>
      <c r="F48" s="21"/>
      <c r="G48" s="21"/>
      <c r="H48" s="21"/>
      <c r="I48" s="21"/>
      <c r="J48" s="21"/>
      <c r="K48" s="21"/>
      <c r="L48" s="59"/>
      <c r="M48" s="60"/>
      <c r="N48" s="61"/>
      <c r="O48" s="62"/>
      <c r="P48" s="62"/>
      <c r="Q48" s="62"/>
      <c r="R48" s="62"/>
      <c r="S48" s="62"/>
      <c r="T48" s="63"/>
      <c r="U48" s="60"/>
      <c r="V48" s="61"/>
      <c r="W48" s="62"/>
      <c r="X48" s="62"/>
      <c r="Y48" s="62"/>
      <c r="Z48" s="62"/>
      <c r="AA48" s="62"/>
      <c r="AB48" s="63"/>
      <c r="AC48" s="60"/>
      <c r="AD48" s="61"/>
      <c r="AE48" s="62"/>
      <c r="AF48" s="62"/>
      <c r="AG48" s="62"/>
      <c r="AH48" s="62"/>
      <c r="AI48" s="62"/>
      <c r="AJ48" s="63"/>
      <c r="AK48" s="60"/>
      <c r="AL48" s="61"/>
      <c r="AM48" s="62"/>
      <c r="AN48" s="62"/>
      <c r="AO48" s="62"/>
      <c r="AP48" s="62"/>
      <c r="AQ48" s="62"/>
      <c r="AR48" s="63"/>
    </row>
    <row r="49" spans="1:44" x14ac:dyDescent="0.2">
      <c r="A49" s="48" t="s">
        <v>312</v>
      </c>
      <c r="B49" s="49"/>
      <c r="C49" s="49"/>
      <c r="D49" s="49"/>
      <c r="E49" s="17"/>
      <c r="F49" s="17"/>
      <c r="G49" s="17"/>
      <c r="H49" s="17"/>
      <c r="I49" s="17"/>
      <c r="J49" s="17"/>
      <c r="K49" s="17"/>
      <c r="L49" s="247"/>
      <c r="M49" s="248">
        <f>M11</f>
        <v>564</v>
      </c>
      <c r="N49" s="54"/>
      <c r="O49" s="50">
        <f>O11</f>
        <v>5.2087062533617354</v>
      </c>
      <c r="P49" s="50"/>
      <c r="Q49" s="50"/>
      <c r="R49" s="50">
        <f>Q11</f>
        <v>3.0906645934478361</v>
      </c>
      <c r="S49" s="50"/>
      <c r="T49" s="52"/>
      <c r="U49" s="248">
        <f>U11</f>
        <v>547</v>
      </c>
      <c r="V49" s="54"/>
      <c r="W49" s="50">
        <f>W11</f>
        <v>5.2279283819625819</v>
      </c>
      <c r="X49" s="50"/>
      <c r="Y49" s="50"/>
      <c r="Z49" s="50">
        <f>Y11</f>
        <v>2.6783473617291413</v>
      </c>
      <c r="AA49" s="50"/>
      <c r="AB49" s="52"/>
      <c r="AC49" s="248">
        <f>AC11</f>
        <v>461</v>
      </c>
      <c r="AD49" s="54"/>
      <c r="AE49" s="50">
        <f>AE11</f>
        <v>4.4554926012763882</v>
      </c>
      <c r="AF49" s="50"/>
      <c r="AG49" s="50"/>
      <c r="AH49" s="50">
        <f>AG11</f>
        <v>2.1578938556062677</v>
      </c>
      <c r="AI49" s="50"/>
      <c r="AJ49" s="52"/>
      <c r="AK49" s="248">
        <f>AK11</f>
        <v>465</v>
      </c>
      <c r="AL49" s="54"/>
      <c r="AM49" s="50">
        <f>AM11</f>
        <v>4.4941519730878969</v>
      </c>
      <c r="AN49" s="50"/>
      <c r="AO49" s="50"/>
      <c r="AP49" s="50">
        <f>AO11</f>
        <v>2.1766174465442831</v>
      </c>
      <c r="AQ49" s="50"/>
      <c r="AR49" s="52"/>
    </row>
    <row r="50" spans="1:44" x14ac:dyDescent="0.2">
      <c r="A50" s="48" t="s">
        <v>313</v>
      </c>
      <c r="B50" s="49"/>
      <c r="C50" s="49"/>
      <c r="D50" s="49"/>
      <c r="E50" s="17"/>
      <c r="F50" s="17"/>
      <c r="G50" s="17"/>
      <c r="H50" s="17"/>
      <c r="I50" s="17"/>
      <c r="J50" s="17"/>
      <c r="K50" s="17"/>
      <c r="L50" s="247"/>
      <c r="M50" s="253">
        <v>145</v>
      </c>
      <c r="N50" s="47"/>
      <c r="O50" s="39">
        <f>-SQRT(3)*M25*M50*S11/1000</f>
        <v>-1.3391177424422904</v>
      </c>
      <c r="P50" s="39"/>
      <c r="Q50" s="39"/>
      <c r="R50" s="39">
        <f>-SQRT(3)*M25*M50*SIN(ACOS(S11))/1000</f>
        <v>-0.7945857554076885</v>
      </c>
      <c r="S50" s="39"/>
      <c r="T50" s="40"/>
      <c r="U50" s="253">
        <v>151</v>
      </c>
      <c r="V50" s="47"/>
      <c r="W50" s="39">
        <f>-SQRT(3)*U25*U50*AA11/1000</f>
        <v>-1.4431758421871113</v>
      </c>
      <c r="X50" s="39"/>
      <c r="Y50" s="39"/>
      <c r="Z50" s="39">
        <f>-SQRT(3)*U25*U50*SIN(ACOS(AA11))/1000</f>
        <v>-0.73936097188500982</v>
      </c>
      <c r="AA50" s="39"/>
      <c r="AB50" s="40"/>
      <c r="AC50" s="253">
        <v>148</v>
      </c>
      <c r="AD50" s="47"/>
      <c r="AE50" s="39">
        <f>-SQRT(3)*AC25*AC50*AI11/1000</f>
        <v>-1.4303967570258254</v>
      </c>
      <c r="AF50" s="39"/>
      <c r="AG50" s="39"/>
      <c r="AH50" s="39">
        <f>-SQRT(3)*AC25*AC50*SIN(ACOS(AI11))/1000</f>
        <v>-0.69277286470656763</v>
      </c>
      <c r="AI50" s="39"/>
      <c r="AJ50" s="40"/>
      <c r="AK50" s="253">
        <v>146</v>
      </c>
      <c r="AL50" s="47"/>
      <c r="AM50" s="39">
        <f>-SQRT(3)*AK25*AK50*AQ11/1000</f>
        <v>-1.411067071120071</v>
      </c>
      <c r="AN50" s="39"/>
      <c r="AO50" s="39"/>
      <c r="AP50" s="39">
        <f>-SQRT(3)*AK25*AK50*SIN(ACOS(AQ11))/1000</f>
        <v>-0.6834110692375599</v>
      </c>
      <c r="AQ50" s="39"/>
      <c r="AR50" s="40"/>
    </row>
    <row r="51" spans="1:44" x14ac:dyDescent="0.2">
      <c r="A51" s="48" t="s">
        <v>314</v>
      </c>
      <c r="B51" s="49"/>
      <c r="C51" s="49"/>
      <c r="D51" s="49"/>
      <c r="E51" s="17"/>
      <c r="F51" s="17"/>
      <c r="G51" s="17"/>
      <c r="H51" s="17"/>
      <c r="I51" s="17"/>
      <c r="J51" s="17"/>
      <c r="K51" s="17"/>
      <c r="L51" s="247"/>
      <c r="M51" s="253">
        <v>151</v>
      </c>
      <c r="N51" s="47"/>
      <c r="O51" s="39">
        <f>-SQRT(3)*M25*M51*S11/1000</f>
        <v>-1.3945295110950746</v>
      </c>
      <c r="P51" s="39"/>
      <c r="Q51" s="39"/>
      <c r="R51" s="39">
        <f>-SQRT(3)*M25*M51*SIN(ACOS(S11))/1000</f>
        <v>-0.82746516597628239</v>
      </c>
      <c r="S51" s="39"/>
      <c r="T51" s="40"/>
      <c r="U51" s="253">
        <v>152</v>
      </c>
      <c r="V51" s="47"/>
      <c r="W51" s="39">
        <f>-SQRT(3)*U25*U51*AA11/1000</f>
        <v>-1.4527332980956353</v>
      </c>
      <c r="X51" s="39"/>
      <c r="Y51" s="39"/>
      <c r="Z51" s="39">
        <f>-SQRT(3)*U25*U51*SIN(ACOS(AA11))/1000</f>
        <v>-0.744257402162394</v>
      </c>
      <c r="AA51" s="39"/>
      <c r="AB51" s="40"/>
      <c r="AC51" s="253">
        <v>103</v>
      </c>
      <c r="AD51" s="47"/>
      <c r="AE51" s="39">
        <f>-SQRT(3)*AC25*AC51*AI11/1000</f>
        <v>-0.99547882414635136</v>
      </c>
      <c r="AF51" s="39"/>
      <c r="AG51" s="39"/>
      <c r="AH51" s="39">
        <f>-SQRT(3)*AC25*AC51*SIN(ACOS(AI11))/1000</f>
        <v>-0.48213246665389492</v>
      </c>
      <c r="AI51" s="39"/>
      <c r="AJ51" s="40"/>
      <c r="AK51" s="253">
        <v>102</v>
      </c>
      <c r="AL51" s="47"/>
      <c r="AM51" s="39">
        <f>-SQRT(3)*AK25*AK51*AQ11/1000</f>
        <v>-0.98581398119347419</v>
      </c>
      <c r="AN51" s="39"/>
      <c r="AO51" s="39"/>
      <c r="AP51" s="39">
        <f>-SQRT(3)*AK25*AK51*SIN(ACOS(AQ11))/1000</f>
        <v>-0.47745156891939117</v>
      </c>
      <c r="AQ51" s="39"/>
      <c r="AR51" s="40"/>
    </row>
    <row r="52" spans="1:44" x14ac:dyDescent="0.2">
      <c r="A52" s="48" t="s">
        <v>315</v>
      </c>
      <c r="B52" s="49"/>
      <c r="C52" s="49"/>
      <c r="D52" s="49"/>
      <c r="E52" s="17"/>
      <c r="F52" s="17"/>
      <c r="G52" s="17"/>
      <c r="H52" s="17"/>
      <c r="I52" s="17"/>
      <c r="J52" s="17"/>
      <c r="K52" s="17"/>
      <c r="L52" s="247"/>
      <c r="M52" s="253">
        <v>85</v>
      </c>
      <c r="N52" s="47"/>
      <c r="O52" s="39">
        <f>-SQRT(3)*M25*M52*S11/1000</f>
        <v>-0.78500005591444599</v>
      </c>
      <c r="P52" s="39"/>
      <c r="Q52" s="39"/>
      <c r="R52" s="39">
        <f>-SQRT(3)*M25*M52*SIN(ACOS(S11))/1000</f>
        <v>-0.46579164972174841</v>
      </c>
      <c r="S52" s="39"/>
      <c r="T52" s="40"/>
      <c r="U52" s="253">
        <v>59</v>
      </c>
      <c r="V52" s="47"/>
      <c r="W52" s="39">
        <f>-SQRT(3)*U25*U52*AA11/1000</f>
        <v>-0.56388989860291105</v>
      </c>
      <c r="X52" s="39"/>
      <c r="Y52" s="39"/>
      <c r="Z52" s="39">
        <f>-SQRT(3)*U25*U52*SIN(ACOS(AA11))/1000</f>
        <v>-0.28888938636566608</v>
      </c>
      <c r="AA52" s="39"/>
      <c r="AB52" s="40"/>
      <c r="AC52" s="253">
        <v>61</v>
      </c>
      <c r="AD52" s="47"/>
      <c r="AE52" s="39">
        <f>-SQRT(3)*AC25*AC52*AI11/1000</f>
        <v>-0.5895554201255091</v>
      </c>
      <c r="AF52" s="39"/>
      <c r="AG52" s="39"/>
      <c r="AH52" s="39">
        <f>-SQRT(3)*AC25*AC52*SIN(ACOS(AI11))/1000</f>
        <v>-0.28553476180473392</v>
      </c>
      <c r="AI52" s="39"/>
      <c r="AJ52" s="40"/>
      <c r="AK52" s="253">
        <v>63</v>
      </c>
      <c r="AL52" s="47"/>
      <c r="AM52" s="39">
        <f>-SQRT(3)*AK25*AK52*AQ11/1000</f>
        <v>-0.60888510603126345</v>
      </c>
      <c r="AN52" s="39"/>
      <c r="AO52" s="39"/>
      <c r="AP52" s="39">
        <f>-SQRT(3)*AK25*AK52*SIN(ACOS(AQ11))/1000</f>
        <v>-0.29489655727374164</v>
      </c>
      <c r="AQ52" s="39"/>
      <c r="AR52" s="40"/>
    </row>
    <row r="53" spans="1:44" x14ac:dyDescent="0.2">
      <c r="A53" s="48" t="s">
        <v>316</v>
      </c>
      <c r="B53" s="49"/>
      <c r="C53" s="49"/>
      <c r="D53" s="49"/>
      <c r="E53" s="17"/>
      <c r="F53" s="17"/>
      <c r="G53" s="17"/>
      <c r="H53" s="17"/>
      <c r="I53" s="17"/>
      <c r="J53" s="17"/>
      <c r="K53" s="17"/>
      <c r="L53" s="247"/>
      <c r="M53" s="253">
        <v>0</v>
      </c>
      <c r="N53" s="47"/>
      <c r="O53" s="39">
        <f>-SQRT(3)*M25*M53*S11/1000</f>
        <v>0</v>
      </c>
      <c r="P53" s="39"/>
      <c r="Q53" s="39"/>
      <c r="R53" s="39">
        <f>-SQRT(3)*M25*M53*SIN(ACOS(S11))/1000</f>
        <v>0</v>
      </c>
      <c r="S53" s="39"/>
      <c r="T53" s="40"/>
      <c r="U53" s="253">
        <v>0</v>
      </c>
      <c r="V53" s="47"/>
      <c r="W53" s="39">
        <f>-SQRT(3)*U25*U53*AA11/1000</f>
        <v>0</v>
      </c>
      <c r="X53" s="39"/>
      <c r="Y53" s="39"/>
      <c r="Z53" s="39">
        <f>-SQRT(3)*U25*U53*SIN(ACOS(AA11))/1000</f>
        <v>0</v>
      </c>
      <c r="AA53" s="39"/>
      <c r="AB53" s="40"/>
      <c r="AC53" s="253">
        <v>0</v>
      </c>
      <c r="AD53" s="47"/>
      <c r="AE53" s="39">
        <f>-SQRT(3)*AC25*AC53*AI11/1000</f>
        <v>0</v>
      </c>
      <c r="AF53" s="39"/>
      <c r="AG53" s="39"/>
      <c r="AH53" s="39">
        <f>-SQRT(3)*AC25*AC53*SIN(ACOS(AI11))/1000</f>
        <v>0</v>
      </c>
      <c r="AI53" s="39"/>
      <c r="AJ53" s="40"/>
      <c r="AK53" s="253">
        <v>0</v>
      </c>
      <c r="AL53" s="47"/>
      <c r="AM53" s="39">
        <f>-SQRT(3)*AK25*AK53*AQ11/1000</f>
        <v>0</v>
      </c>
      <c r="AN53" s="39"/>
      <c r="AO53" s="39"/>
      <c r="AP53" s="39">
        <f>-SQRT(3)*AK25*AK53*SIN(ACOS(AQ11))/1000</f>
        <v>0</v>
      </c>
      <c r="AQ53" s="39"/>
      <c r="AR53" s="40"/>
    </row>
    <row r="54" spans="1:44" x14ac:dyDescent="0.2">
      <c r="A54" s="48" t="s">
        <v>317</v>
      </c>
      <c r="B54" s="49"/>
      <c r="C54" s="49"/>
      <c r="D54" s="49"/>
      <c r="E54" s="17"/>
      <c r="F54" s="17"/>
      <c r="G54" s="17"/>
      <c r="H54" s="17"/>
      <c r="I54" s="17"/>
      <c r="J54" s="17"/>
      <c r="K54" s="17"/>
      <c r="L54" s="247"/>
      <c r="M54" s="253">
        <v>124</v>
      </c>
      <c r="N54" s="47"/>
      <c r="O54" s="39">
        <f>-SQRT(3)*M25*M54*S11/1000</f>
        <v>-1.1451765521575448</v>
      </c>
      <c r="P54" s="39"/>
      <c r="Q54" s="39"/>
      <c r="R54" s="39">
        <f>-SQRT(3)*M25*M54*SIN(ACOS(S11))/1000</f>
        <v>-0.67950781841760943</v>
      </c>
      <c r="S54" s="39"/>
      <c r="T54" s="40"/>
      <c r="U54" s="253">
        <v>151</v>
      </c>
      <c r="V54" s="47"/>
      <c r="W54" s="39">
        <f>-SQRT(3)*U25*U54*AA11/1000</f>
        <v>-1.4431758421871113</v>
      </c>
      <c r="X54" s="39"/>
      <c r="Y54" s="39"/>
      <c r="Z54" s="39">
        <f>-SQRT(3)*U25*U54*SIN(ACOS(AA11))/1000</f>
        <v>-0.73936097188500982</v>
      </c>
      <c r="AA54" s="39"/>
      <c r="AB54" s="40"/>
      <c r="AC54" s="253">
        <v>129</v>
      </c>
      <c r="AD54" s="47"/>
      <c r="AE54" s="39">
        <f>-SQRT(3)*AC25*AC54*AI11/1000</f>
        <v>-1.2467647409211586</v>
      </c>
      <c r="AF54" s="39"/>
      <c r="AG54" s="39"/>
      <c r="AH54" s="39">
        <f>-SQRT(3)*AC25*AC54*SIN(ACOS(AI11))/1000</f>
        <v>-0.60383580775099477</v>
      </c>
      <c r="AI54" s="39"/>
      <c r="AJ54" s="40"/>
      <c r="AK54" s="253">
        <v>129</v>
      </c>
      <c r="AL54" s="47"/>
      <c r="AM54" s="39">
        <f>-SQRT(3)*AK25*AK54*AQ11/1000</f>
        <v>-1.2467647409211586</v>
      </c>
      <c r="AN54" s="39"/>
      <c r="AO54" s="39"/>
      <c r="AP54" s="39">
        <f>-SQRT(3)*AK25*AK54*SIN(ACOS(AQ11))/1000</f>
        <v>-0.60383580775099477</v>
      </c>
      <c r="AQ54" s="39"/>
      <c r="AR54" s="40"/>
    </row>
    <row r="55" spans="1:44" x14ac:dyDescent="0.2">
      <c r="A55" s="48" t="s">
        <v>318</v>
      </c>
      <c r="B55" s="49"/>
      <c r="C55" s="49"/>
      <c r="D55" s="49"/>
      <c r="E55" s="17">
        <v>48.6</v>
      </c>
      <c r="F55" s="17">
        <v>0.5</v>
      </c>
      <c r="G55" s="17">
        <v>49</v>
      </c>
      <c r="H55" s="17">
        <v>5</v>
      </c>
      <c r="I55" s="17"/>
      <c r="J55" s="17"/>
      <c r="K55" s="17"/>
      <c r="L55" s="247"/>
      <c r="M55" s="253">
        <v>86</v>
      </c>
      <c r="N55" s="47"/>
      <c r="O55" s="39">
        <f>-SQRT(3)*M25*M55*S11/1000</f>
        <v>-0.79423535068991014</v>
      </c>
      <c r="P55" s="39"/>
      <c r="Q55" s="39"/>
      <c r="R55" s="39">
        <f>-SQRT(3)*M25*M55*SIN(ACOS(S11))/1000</f>
        <v>-0.47127155148318073</v>
      </c>
      <c r="S55" s="39"/>
      <c r="T55" s="40"/>
      <c r="U55" s="253">
        <v>61</v>
      </c>
      <c r="V55" s="47"/>
      <c r="W55" s="39">
        <f>-SQRT(3)*U25*U55*AA11/1000</f>
        <v>-0.58300481041995889</v>
      </c>
      <c r="X55" s="39"/>
      <c r="Y55" s="39"/>
      <c r="Z55" s="39">
        <f>-SQRT(3)*U25*U55*SIN(ACOS(AA11))/1000</f>
        <v>-0.29868224692043444</v>
      </c>
      <c r="AA55" s="39"/>
      <c r="AB55" s="40"/>
      <c r="AC55" s="253">
        <v>40</v>
      </c>
      <c r="AD55" s="47"/>
      <c r="AE55" s="39">
        <f>-SQRT(3)*AC25*AC55*AI11/1000</f>
        <v>-0.38659371811508791</v>
      </c>
      <c r="AF55" s="39"/>
      <c r="AG55" s="39"/>
      <c r="AH55" s="39">
        <f>-SQRT(3)*AC25*AC55*SIN(ACOS(AI11))/1000</f>
        <v>-0.18723590938015341</v>
      </c>
      <c r="AI55" s="39"/>
      <c r="AJ55" s="40"/>
      <c r="AK55" s="253">
        <v>63</v>
      </c>
      <c r="AL55" s="47"/>
      <c r="AM55" s="39">
        <f>-SQRT(3)*AK25*AK55*AQ11/1000</f>
        <v>-0.60888510603126345</v>
      </c>
      <c r="AN55" s="39"/>
      <c r="AO55" s="39"/>
      <c r="AP55" s="39">
        <f>-SQRT(3)*AK25*AK55*SIN(ACOS(AQ11))/1000</f>
        <v>-0.29489655727374164</v>
      </c>
      <c r="AQ55" s="39"/>
      <c r="AR55" s="40"/>
    </row>
    <row r="56" spans="1:44" ht="13.5" thickBot="1" x14ac:dyDescent="0.25">
      <c r="A56" s="68" t="s">
        <v>172</v>
      </c>
      <c r="B56" s="69"/>
      <c r="C56" s="69"/>
      <c r="D56" s="69"/>
      <c r="E56" s="70"/>
      <c r="F56" s="70"/>
      <c r="G56" s="70"/>
      <c r="H56" s="70"/>
      <c r="I56" s="70"/>
      <c r="J56" s="70"/>
      <c r="K56" s="70"/>
      <c r="L56" s="249"/>
      <c r="M56" s="231"/>
      <c r="N56" s="67"/>
      <c r="O56" s="55">
        <f>SUM(O49:Q55)</f>
        <v>-0.24935295893753084</v>
      </c>
      <c r="P56" s="55"/>
      <c r="Q56" s="55"/>
      <c r="R56" s="55">
        <f>SUM(R49:T55)</f>
        <v>-0.14795734755867346</v>
      </c>
      <c r="S56" s="55"/>
      <c r="T56" s="56"/>
      <c r="U56" s="231"/>
      <c r="V56" s="67"/>
      <c r="W56" s="55">
        <f>SUM(W49:Y55)</f>
        <v>-0.2580513095301461</v>
      </c>
      <c r="X56" s="55"/>
      <c r="Y56" s="55"/>
      <c r="Z56" s="55">
        <f>SUM(Z49:AB55)</f>
        <v>-0.13220361748937282</v>
      </c>
      <c r="AA56" s="55"/>
      <c r="AB56" s="56"/>
      <c r="AC56" s="231"/>
      <c r="AD56" s="67"/>
      <c r="AE56" s="55">
        <f>SUM(AE49:AG55)</f>
        <v>-0.19329685905754401</v>
      </c>
      <c r="AF56" s="55"/>
      <c r="AG56" s="55"/>
      <c r="AH56" s="55">
        <f>SUM(AH49:AJ55)</f>
        <v>-9.3617954690076916E-2</v>
      </c>
      <c r="AI56" s="55"/>
      <c r="AJ56" s="56"/>
      <c r="AK56" s="231"/>
      <c r="AL56" s="67"/>
      <c r="AM56" s="55">
        <f>SUM(AM49:AO55)</f>
        <v>-0.36726403220933368</v>
      </c>
      <c r="AN56" s="55"/>
      <c r="AO56" s="55"/>
      <c r="AP56" s="55">
        <f>SUM(AP49:AR55)</f>
        <v>-0.17787411391114605</v>
      </c>
      <c r="AQ56" s="55"/>
      <c r="AR56" s="56"/>
    </row>
    <row r="57" spans="1:44" x14ac:dyDescent="0.2">
      <c r="A57" s="246" t="s">
        <v>173</v>
      </c>
      <c r="B57" s="58"/>
      <c r="C57" s="58"/>
      <c r="D57" s="58"/>
      <c r="E57" s="21"/>
      <c r="F57" s="21"/>
      <c r="G57" s="21"/>
      <c r="H57" s="21"/>
      <c r="I57" s="21"/>
      <c r="J57" s="21"/>
      <c r="K57" s="21"/>
      <c r="L57" s="59"/>
      <c r="M57" s="60"/>
      <c r="N57" s="61"/>
      <c r="O57" s="62"/>
      <c r="P57" s="62"/>
      <c r="Q57" s="62"/>
      <c r="R57" s="62"/>
      <c r="S57" s="62"/>
      <c r="T57" s="63"/>
      <c r="U57" s="60"/>
      <c r="V57" s="61"/>
      <c r="W57" s="62"/>
      <c r="X57" s="62"/>
      <c r="Y57" s="62"/>
      <c r="Z57" s="62"/>
      <c r="AA57" s="62"/>
      <c r="AB57" s="63"/>
      <c r="AC57" s="60"/>
      <c r="AD57" s="61"/>
      <c r="AE57" s="62"/>
      <c r="AF57" s="62"/>
      <c r="AG57" s="62"/>
      <c r="AH57" s="62"/>
      <c r="AI57" s="62"/>
      <c r="AJ57" s="63"/>
      <c r="AK57" s="60"/>
      <c r="AL57" s="61"/>
      <c r="AM57" s="62"/>
      <c r="AN57" s="62"/>
      <c r="AO57" s="62"/>
      <c r="AP57" s="62"/>
      <c r="AQ57" s="62"/>
      <c r="AR57" s="63"/>
    </row>
    <row r="58" spans="1:44" x14ac:dyDescent="0.2">
      <c r="A58" s="48" t="s">
        <v>174</v>
      </c>
      <c r="B58" s="49"/>
      <c r="C58" s="49"/>
      <c r="D58" s="49"/>
      <c r="E58" s="17"/>
      <c r="F58" s="17"/>
      <c r="G58" s="17"/>
      <c r="H58" s="17"/>
      <c r="I58" s="17"/>
      <c r="J58" s="17"/>
      <c r="K58" s="17"/>
      <c r="L58" s="247"/>
      <c r="M58" s="248">
        <f>M12</f>
        <v>90</v>
      </c>
      <c r="N58" s="54"/>
      <c r="O58" s="50">
        <f>O12</f>
        <v>0.73826935673366789</v>
      </c>
      <c r="P58" s="50"/>
      <c r="Q58" s="50"/>
      <c r="R58" s="50">
        <f>Q12</f>
        <v>0.67103381924545502</v>
      </c>
      <c r="S58" s="50"/>
      <c r="T58" s="52"/>
      <c r="U58" s="248">
        <f>U12</f>
        <v>239</v>
      </c>
      <c r="V58" s="54"/>
      <c r="W58" s="50">
        <f>W12</f>
        <v>1.8992491021737636</v>
      </c>
      <c r="X58" s="50"/>
      <c r="Y58" s="50"/>
      <c r="Z58" s="50">
        <f>Y12</f>
        <v>1.7262810207493495</v>
      </c>
      <c r="AA58" s="50"/>
      <c r="AB58" s="52"/>
      <c r="AC58" s="248">
        <f>AC12</f>
        <v>235</v>
      </c>
      <c r="AD58" s="54"/>
      <c r="AE58" s="50">
        <f>AE12</f>
        <v>1.8926984617445046</v>
      </c>
      <c r="AF58" s="50"/>
      <c r="AG58" s="50"/>
      <c r="AH58" s="50">
        <f>AG12</f>
        <v>1.6692031455368188</v>
      </c>
      <c r="AI58" s="50"/>
      <c r="AJ58" s="52"/>
      <c r="AK58" s="248">
        <f>AK12</f>
        <v>226</v>
      </c>
      <c r="AL58" s="54"/>
      <c r="AM58" s="50">
        <f>AM12</f>
        <v>1.8202121376776936</v>
      </c>
      <c r="AN58" s="50"/>
      <c r="AO58" s="50"/>
      <c r="AP58" s="50">
        <f>AO12</f>
        <v>1.6052762165588126</v>
      </c>
      <c r="AQ58" s="50"/>
      <c r="AR58" s="52"/>
    </row>
    <row r="59" spans="1:44" x14ac:dyDescent="0.2">
      <c r="A59" s="48" t="s">
        <v>319</v>
      </c>
      <c r="B59" s="49"/>
      <c r="C59" s="49"/>
      <c r="D59" s="49"/>
      <c r="E59" s="17"/>
      <c r="F59" s="17"/>
      <c r="G59" s="17"/>
      <c r="H59" s="17"/>
      <c r="I59" s="17"/>
      <c r="J59" s="17"/>
      <c r="K59" s="17"/>
      <c r="L59" s="247"/>
      <c r="M59" s="253">
        <v>0</v>
      </c>
      <c r="N59" s="47"/>
      <c r="O59" s="39">
        <f>-SQRT(3)*M26*M59*S12/1000</f>
        <v>0</v>
      </c>
      <c r="P59" s="39"/>
      <c r="Q59" s="39"/>
      <c r="R59" s="39">
        <f>-SQRT(3)*M26*M59*SIN(ACOS(S12))/1000</f>
        <v>0</v>
      </c>
      <c r="S59" s="39"/>
      <c r="T59" s="40"/>
      <c r="U59" s="253">
        <v>180</v>
      </c>
      <c r="V59" s="47"/>
      <c r="W59" s="39">
        <f>-SQRT(3)*U26*U59*AA12/1000</f>
        <v>-1.4303968133526255</v>
      </c>
      <c r="X59" s="39"/>
      <c r="Y59" s="39"/>
      <c r="Z59" s="39">
        <f>-SQRT(3)*U26*U59*SIN(ACOS(AA12))/1000</f>
        <v>-1.3001279654179203</v>
      </c>
      <c r="AA59" s="39"/>
      <c r="AB59" s="40"/>
      <c r="AC59" s="253">
        <v>180</v>
      </c>
      <c r="AD59" s="47"/>
      <c r="AE59" s="39">
        <f>-SQRT(3)*AC26*AC59*AI12/1000</f>
        <v>-1.4497264813362163</v>
      </c>
      <c r="AF59" s="39"/>
      <c r="AG59" s="39"/>
      <c r="AH59" s="39">
        <f>-SQRT(3)*AC26*AC59*SIN(ACOS(AI12))/1000</f>
        <v>-1.2785385795601165</v>
      </c>
      <c r="AI59" s="39"/>
      <c r="AJ59" s="40"/>
      <c r="AK59" s="253">
        <v>170</v>
      </c>
      <c r="AL59" s="47"/>
      <c r="AM59" s="39">
        <f>-SQRT(3)*AK26*AK59*AQ12/1000</f>
        <v>-1.369186121261982</v>
      </c>
      <c r="AN59" s="39"/>
      <c r="AO59" s="39"/>
      <c r="AP59" s="39">
        <f>-SQRT(3)*AK26*AK59*SIN(ACOS(AQ12))/1000</f>
        <v>-1.2075086584734431</v>
      </c>
      <c r="AQ59" s="39"/>
      <c r="AR59" s="40"/>
    </row>
    <row r="60" spans="1:44" x14ac:dyDescent="0.2">
      <c r="A60" s="48" t="s">
        <v>320</v>
      </c>
      <c r="B60" s="49"/>
      <c r="C60" s="49"/>
      <c r="D60" s="49"/>
      <c r="E60" s="17"/>
      <c r="F60" s="17"/>
      <c r="G60" s="17"/>
      <c r="H60" s="17"/>
      <c r="I60" s="17"/>
      <c r="J60" s="17"/>
      <c r="K60" s="17"/>
      <c r="L60" s="247"/>
      <c r="M60" s="253">
        <v>8</v>
      </c>
      <c r="N60" s="47"/>
      <c r="O60" s="39">
        <f>-SQRT(3)*M26*M60*S12/1000</f>
        <v>-6.5623942820770484E-2</v>
      </c>
      <c r="P60" s="39"/>
      <c r="Q60" s="39"/>
      <c r="R60" s="39">
        <f>-SQRT(3)*M26*M60*SIN(ACOS(S12))/1000</f>
        <v>-5.9647450599596002E-2</v>
      </c>
      <c r="S60" s="39"/>
      <c r="T60" s="40"/>
      <c r="U60" s="253">
        <v>8</v>
      </c>
      <c r="V60" s="47"/>
      <c r="W60" s="39">
        <f>-SQRT(3)*U26*U60*AA12/1000</f>
        <v>-6.3573191704561133E-2</v>
      </c>
      <c r="X60" s="39"/>
      <c r="Y60" s="39"/>
      <c r="Z60" s="39">
        <f>-SQRT(3)*U26*U60*SIN(ACOS(AA12))/1000</f>
        <v>-5.7783465129685345E-2</v>
      </c>
      <c r="AA60" s="39"/>
      <c r="AB60" s="40"/>
      <c r="AC60" s="253">
        <v>8</v>
      </c>
      <c r="AD60" s="47"/>
      <c r="AE60" s="39">
        <f>-SQRT(3)*AC26*AC60*AI12/1000</f>
        <v>-6.4432288059387388E-2</v>
      </c>
      <c r="AF60" s="39"/>
      <c r="AG60" s="39"/>
      <c r="AH60" s="39">
        <f>-SQRT(3)*AC26*AC60*SIN(ACOS(AI12))/1000</f>
        <v>-5.6823936869338502E-2</v>
      </c>
      <c r="AI60" s="39"/>
      <c r="AJ60" s="40"/>
      <c r="AK60" s="253">
        <v>8</v>
      </c>
      <c r="AL60" s="47"/>
      <c r="AM60" s="39">
        <f>-SQRT(3)*AK26*AK60*AQ12/1000</f>
        <v>-6.4432288059387388E-2</v>
      </c>
      <c r="AN60" s="39"/>
      <c r="AO60" s="39"/>
      <c r="AP60" s="39">
        <f>-SQRT(3)*AK26*AK60*SIN(ACOS(AQ12))/1000</f>
        <v>-5.6823936869338502E-2</v>
      </c>
      <c r="AQ60" s="39"/>
      <c r="AR60" s="40"/>
    </row>
    <row r="61" spans="1:44" x14ac:dyDescent="0.2">
      <c r="A61" s="48" t="s">
        <v>321</v>
      </c>
      <c r="B61" s="49"/>
      <c r="C61" s="49"/>
      <c r="D61" s="49"/>
      <c r="E61" s="17"/>
      <c r="F61" s="17"/>
      <c r="G61" s="17"/>
      <c r="H61" s="17"/>
      <c r="I61" s="17"/>
      <c r="J61" s="17"/>
      <c r="K61" s="17"/>
      <c r="L61" s="247"/>
      <c r="M61" s="253">
        <v>0</v>
      </c>
      <c r="N61" s="47"/>
      <c r="O61" s="39">
        <f>-SQRT(3)*M26*M61*S12/1000</f>
        <v>0</v>
      </c>
      <c r="P61" s="39"/>
      <c r="Q61" s="39"/>
      <c r="R61" s="39">
        <f>-SQRT(3)*M26*M61*SIN(ACOS(S12))/1000</f>
        <v>0</v>
      </c>
      <c r="S61" s="39"/>
      <c r="T61" s="40"/>
      <c r="U61" s="253">
        <v>0</v>
      </c>
      <c r="V61" s="47"/>
      <c r="W61" s="39">
        <f>-SQRT(3)*U26*U61*AA12/1000</f>
        <v>0</v>
      </c>
      <c r="X61" s="39"/>
      <c r="Y61" s="39"/>
      <c r="Z61" s="39">
        <f>-SQRT(3)*U26*U61*SIN(ACOS(AA12))/1000</f>
        <v>0</v>
      </c>
      <c r="AA61" s="39"/>
      <c r="AB61" s="40"/>
      <c r="AC61" s="253">
        <v>0</v>
      </c>
      <c r="AD61" s="47"/>
      <c r="AE61" s="39">
        <f>-SQRT(3)*AC26*AC61*AI12/1000</f>
        <v>0</v>
      </c>
      <c r="AF61" s="39"/>
      <c r="AG61" s="39"/>
      <c r="AH61" s="39">
        <f>-SQRT(3)*AC26*AC61*SIN(ACOS(AI12))/1000</f>
        <v>0</v>
      </c>
      <c r="AI61" s="39"/>
      <c r="AJ61" s="40"/>
      <c r="AK61" s="253">
        <v>0</v>
      </c>
      <c r="AL61" s="47"/>
      <c r="AM61" s="39">
        <f>-SQRT(3)*AK26*AK61*AQ12/1000</f>
        <v>0</v>
      </c>
      <c r="AN61" s="39"/>
      <c r="AO61" s="39"/>
      <c r="AP61" s="39">
        <f>-SQRT(3)*AK26*AK61*SIN(ACOS(AQ12))/1000</f>
        <v>0</v>
      </c>
      <c r="AQ61" s="39"/>
      <c r="AR61" s="40"/>
    </row>
    <row r="62" spans="1:44" x14ac:dyDescent="0.2">
      <c r="A62" s="48" t="s">
        <v>322</v>
      </c>
      <c r="B62" s="49"/>
      <c r="C62" s="49"/>
      <c r="D62" s="49"/>
      <c r="E62" s="17">
        <v>48.6</v>
      </c>
      <c r="F62" s="17">
        <v>0.5</v>
      </c>
      <c r="G62" s="17">
        <v>49</v>
      </c>
      <c r="H62" s="17">
        <v>5</v>
      </c>
      <c r="I62" s="17"/>
      <c r="J62" s="17"/>
      <c r="K62" s="17"/>
      <c r="L62" s="247"/>
      <c r="M62" s="253">
        <v>2</v>
      </c>
      <c r="N62" s="47"/>
      <c r="O62" s="39">
        <f>-SQRT(3)*M26*M62*S12/1000</f>
        <v>-1.6405985705192621E-2</v>
      </c>
      <c r="P62" s="39"/>
      <c r="Q62" s="39"/>
      <c r="R62" s="39">
        <f>-SQRT(3)*M26*M62*SIN(ACOS(S12))/1000</f>
        <v>-1.4911862649899001E-2</v>
      </c>
      <c r="S62" s="39"/>
      <c r="T62" s="40"/>
      <c r="U62" s="253">
        <v>2</v>
      </c>
      <c r="V62" s="47"/>
      <c r="W62" s="39">
        <f>-SQRT(3)*U26*U62*AA12/1000</f>
        <v>-1.5893297926140283E-2</v>
      </c>
      <c r="X62" s="39"/>
      <c r="Y62" s="39"/>
      <c r="Z62" s="39">
        <f>-SQRT(3)*U26*U62*SIN(ACOS(AA12))/1000</f>
        <v>-1.4445866282421336E-2</v>
      </c>
      <c r="AA62" s="39"/>
      <c r="AB62" s="40"/>
      <c r="AC62" s="253">
        <v>2</v>
      </c>
      <c r="AD62" s="47"/>
      <c r="AE62" s="39">
        <f>-SQRT(3)*AC26*AC62*AI12/1000</f>
        <v>-1.6108072014846847E-2</v>
      </c>
      <c r="AF62" s="39"/>
      <c r="AG62" s="39"/>
      <c r="AH62" s="39">
        <f>-SQRT(3)*AC26*AC62*SIN(ACOS(AI12))/1000</f>
        <v>-1.4205984217334626E-2</v>
      </c>
      <c r="AI62" s="39"/>
      <c r="AJ62" s="40"/>
      <c r="AK62" s="253">
        <v>2</v>
      </c>
      <c r="AL62" s="47"/>
      <c r="AM62" s="39">
        <f>-SQRT(3)*AK26*AK62*AQ12/1000</f>
        <v>-1.6108072014846847E-2</v>
      </c>
      <c r="AN62" s="39"/>
      <c r="AO62" s="39"/>
      <c r="AP62" s="39">
        <f>-SQRT(3)*AK26*AK62*SIN(ACOS(AQ12))/1000</f>
        <v>-1.4205984217334626E-2</v>
      </c>
      <c r="AQ62" s="39"/>
      <c r="AR62" s="40"/>
    </row>
    <row r="63" spans="1:44" x14ac:dyDescent="0.2">
      <c r="A63" s="48" t="s">
        <v>323</v>
      </c>
      <c r="B63" s="49"/>
      <c r="C63" s="49"/>
      <c r="D63" s="49"/>
      <c r="E63" s="17"/>
      <c r="F63" s="17"/>
      <c r="G63" s="17"/>
      <c r="H63" s="17"/>
      <c r="I63" s="17"/>
      <c r="J63" s="17"/>
      <c r="K63" s="17"/>
      <c r="L63" s="247"/>
      <c r="M63" s="253">
        <v>50</v>
      </c>
      <c r="N63" s="47"/>
      <c r="O63" s="39">
        <f>-SQRT(3)*M26*M63*S12/1000</f>
        <v>-0.41014964262981551</v>
      </c>
      <c r="P63" s="39"/>
      <c r="Q63" s="39"/>
      <c r="R63" s="39">
        <f>-SQRT(3)*M26*M63*SIN(ACOS(S12))/1000</f>
        <v>-0.37279656624747498</v>
      </c>
      <c r="S63" s="39"/>
      <c r="T63" s="40"/>
      <c r="U63" s="253">
        <v>56</v>
      </c>
      <c r="V63" s="47"/>
      <c r="W63" s="39">
        <f>-SQRT(3)*U26*U63*AA12/1000</f>
        <v>-0.4450123419319279</v>
      </c>
      <c r="X63" s="39"/>
      <c r="Y63" s="39"/>
      <c r="Z63" s="39">
        <f>-SQRT(3)*U26*U63*SIN(ACOS(AA12))/1000</f>
        <v>-0.40448425590779735</v>
      </c>
      <c r="AA63" s="39"/>
      <c r="AB63" s="40"/>
      <c r="AC63" s="253">
        <v>51</v>
      </c>
      <c r="AD63" s="47"/>
      <c r="AE63" s="39">
        <f>-SQRT(3)*AC26*AC63*AI12/1000</f>
        <v>-0.41075583637859453</v>
      </c>
      <c r="AF63" s="39"/>
      <c r="AG63" s="39"/>
      <c r="AH63" s="39">
        <f>-SQRT(3)*AC26*AC63*SIN(ACOS(AI12))/1000</f>
        <v>-0.36225259754203298</v>
      </c>
      <c r="AI63" s="39"/>
      <c r="AJ63" s="40"/>
      <c r="AK63" s="253">
        <v>51</v>
      </c>
      <c r="AL63" s="47"/>
      <c r="AM63" s="39">
        <f>-SQRT(3)*AK26*AK63*AQ12/1000</f>
        <v>-0.41075583637859453</v>
      </c>
      <c r="AN63" s="39"/>
      <c r="AO63" s="39"/>
      <c r="AP63" s="39">
        <f>-SQRT(3)*AK26*AK63*SIN(ACOS(AQ12))/1000</f>
        <v>-0.36225259754203298</v>
      </c>
      <c r="AQ63" s="39"/>
      <c r="AR63" s="40"/>
    </row>
    <row r="64" spans="1:44" x14ac:dyDescent="0.2">
      <c r="A64" s="48" t="s">
        <v>324</v>
      </c>
      <c r="B64" s="49"/>
      <c r="C64" s="49"/>
      <c r="D64" s="49"/>
      <c r="E64" s="17"/>
      <c r="F64" s="17"/>
      <c r="G64" s="17"/>
      <c r="H64" s="17"/>
      <c r="I64" s="17"/>
      <c r="J64" s="17"/>
      <c r="K64" s="17"/>
      <c r="L64" s="247"/>
      <c r="M64" s="253">
        <v>24</v>
      </c>
      <c r="N64" s="47"/>
      <c r="O64" s="39">
        <f>-SQRT(3)*M26*M64*S12/1000</f>
        <v>-0.19687182846231144</v>
      </c>
      <c r="P64" s="39"/>
      <c r="Q64" s="39"/>
      <c r="R64" s="39">
        <f>-SQRT(3)*M26*M64*SIN(ACOS(S12))/1000</f>
        <v>-0.17894235179878801</v>
      </c>
      <c r="S64" s="39"/>
      <c r="T64" s="40"/>
      <c r="U64" s="253">
        <v>14</v>
      </c>
      <c r="V64" s="47"/>
      <c r="W64" s="39">
        <f>-SQRT(3)*U26*U64*AA12/1000</f>
        <v>-0.11125308548298198</v>
      </c>
      <c r="X64" s="39"/>
      <c r="Y64" s="39"/>
      <c r="Z64" s="39">
        <f>-SQRT(3)*U26*U64*SIN(ACOS(AA12))/1000</f>
        <v>-0.10112106397694934</v>
      </c>
      <c r="AA64" s="39"/>
      <c r="AB64" s="40"/>
      <c r="AC64" s="253">
        <v>12</v>
      </c>
      <c r="AD64" s="47"/>
      <c r="AE64" s="39">
        <f>-SQRT(3)*AC26*AC64*AI12/1000</f>
        <v>-9.6648432089081082E-2</v>
      </c>
      <c r="AF64" s="39"/>
      <c r="AG64" s="39"/>
      <c r="AH64" s="39">
        <f>-SQRT(3)*AC26*AC64*SIN(ACOS(AI12))/1000</f>
        <v>-8.5235905304007764E-2</v>
      </c>
      <c r="AI64" s="39"/>
      <c r="AJ64" s="40"/>
      <c r="AK64" s="253">
        <v>13</v>
      </c>
      <c r="AL64" s="47"/>
      <c r="AM64" s="39">
        <f>-SQRT(3)*AK26*AK64*AQ12/1000</f>
        <v>-0.10470246809650451</v>
      </c>
      <c r="AN64" s="39"/>
      <c r="AO64" s="39"/>
      <c r="AP64" s="39">
        <f>-SQRT(3)*AK26*AK64*SIN(ACOS(AQ12))/1000</f>
        <v>-9.2338897412675078E-2</v>
      </c>
      <c r="AQ64" s="39"/>
      <c r="AR64" s="40"/>
    </row>
    <row r="65" spans="1:44" ht="13.5" thickBot="1" x14ac:dyDescent="0.25">
      <c r="A65" s="250" t="s">
        <v>182</v>
      </c>
      <c r="B65" s="42"/>
      <c r="C65" s="42"/>
      <c r="D65" s="42"/>
      <c r="E65" s="43"/>
      <c r="F65" s="43"/>
      <c r="G65" s="43"/>
      <c r="H65" s="43"/>
      <c r="I65" s="43"/>
      <c r="J65" s="43"/>
      <c r="K65" s="43"/>
      <c r="L65" s="44"/>
      <c r="M65" s="33"/>
      <c r="N65" s="34"/>
      <c r="O65" s="31">
        <f>SUM(O58:Q64)</f>
        <v>4.9217957115577915E-2</v>
      </c>
      <c r="P65" s="31"/>
      <c r="Q65" s="31"/>
      <c r="R65" s="31">
        <f>SUM(R58:T64)</f>
        <v>4.4735587949697092E-2</v>
      </c>
      <c r="S65" s="31"/>
      <c r="T65" s="32"/>
      <c r="U65" s="33"/>
      <c r="V65" s="34"/>
      <c r="W65" s="31">
        <f>SUM(W58:Y64)</f>
        <v>-0.16687962822447311</v>
      </c>
      <c r="X65" s="31"/>
      <c r="Y65" s="31"/>
      <c r="Z65" s="31">
        <f>SUM(Z58:AB64)</f>
        <v>-0.15168159596542416</v>
      </c>
      <c r="AA65" s="31"/>
      <c r="AB65" s="32"/>
      <c r="AC65" s="33"/>
      <c r="AD65" s="34"/>
      <c r="AE65" s="31">
        <f>SUM(AE58:AG64)</f>
        <v>-0.14497264813362154</v>
      </c>
      <c r="AF65" s="31"/>
      <c r="AG65" s="31"/>
      <c r="AH65" s="31">
        <f>SUM(AH58:AJ64)</f>
        <v>-0.12785385795601156</v>
      </c>
      <c r="AI65" s="31"/>
      <c r="AJ65" s="32"/>
      <c r="AK65" s="33"/>
      <c r="AL65" s="34"/>
      <c r="AM65" s="31">
        <f>SUM(AM58:AO64)</f>
        <v>-0.14497264813362171</v>
      </c>
      <c r="AN65" s="31"/>
      <c r="AO65" s="31"/>
      <c r="AP65" s="31">
        <f>SUM(AP58:AR64)</f>
        <v>-0.12785385795601173</v>
      </c>
      <c r="AQ65" s="31"/>
      <c r="AR65" s="32"/>
    </row>
    <row r="66" spans="1:44" ht="13.5" thickBot="1" x14ac:dyDescent="0.25">
      <c r="A66" s="251" t="s">
        <v>78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29"/>
      <c r="N66" s="30"/>
      <c r="O66" s="19">
        <f>SUM(O31:Q37)+SUM(O40:Q46)+SUM(O49:Q55)+SUM(O58:Q64)</f>
        <v>-0.10014717218483934</v>
      </c>
      <c r="P66" s="19"/>
      <c r="Q66" s="19"/>
      <c r="R66" s="19">
        <f>SUM(R31:T37)+SUM(R40:T46)+SUM(R49:T55)+SUM(R58:T64)</f>
        <v>-3.3429823344285056E-2</v>
      </c>
      <c r="S66" s="19"/>
      <c r="T66" s="28"/>
      <c r="U66" s="29"/>
      <c r="V66" s="30"/>
      <c r="W66" s="19">
        <f>SUM(W31:Y37)+SUM(W40:Y46)+SUM(W49:Y55)+SUM(W58:Y64)</f>
        <v>-0.21044416305388727</v>
      </c>
      <c r="X66" s="19"/>
      <c r="Y66" s="19"/>
      <c r="Z66" s="19">
        <f>SUM(Z31:AB37)+SUM(Z40:AB46)+SUM(Z49:AB55)+SUM(Z58:AB64)</f>
        <v>-0.16115531148331924</v>
      </c>
      <c r="AA66" s="19"/>
      <c r="AB66" s="28"/>
      <c r="AC66" s="29"/>
      <c r="AD66" s="30"/>
      <c r="AE66" s="19">
        <f>SUM(AE31:AG37)+SUM(AE40:AG46)+SUM(AE49:AG55)+SUM(AE58:AG64)</f>
        <v>-0.17983882340933804</v>
      </c>
      <c r="AF66" s="19"/>
      <c r="AG66" s="19"/>
      <c r="AH66" s="19">
        <f>SUM(AH31:AJ37)+SUM(AH40:AJ46)+SUM(AH49:AJ55)+SUM(AH58:AJ64)</f>
        <v>-0.13051036067550636</v>
      </c>
      <c r="AI66" s="19"/>
      <c r="AJ66" s="28"/>
      <c r="AK66" s="29"/>
      <c r="AL66" s="30"/>
      <c r="AM66" s="19">
        <f>SUM(AM31:AO37)+SUM(AM40:AO46)+SUM(AM49:AO55)+SUM(AM58:AO64)</f>
        <v>-0.51342140180815721</v>
      </c>
      <c r="AN66" s="19"/>
      <c r="AO66" s="19"/>
      <c r="AP66" s="19">
        <f>SUM(AP31:AR37)+SUM(AP40:AR46)+SUM(AP49:AR55)+SUM(AP58:AR64)</f>
        <v>-0.30287544096302771</v>
      </c>
      <c r="AQ66" s="19"/>
      <c r="AR66" s="28"/>
    </row>
    <row r="67" spans="1:44" ht="13.5" thickBo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3.5" thickBot="1" x14ac:dyDescent="0.25">
      <c r="A68" s="22" t="s">
        <v>79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25" t="s">
        <v>80</v>
      </c>
      <c r="N68" s="26"/>
      <c r="O68" s="26"/>
      <c r="P68" s="26"/>
      <c r="Q68" s="26"/>
      <c r="R68" s="26"/>
      <c r="S68" s="26"/>
      <c r="T68" s="27"/>
      <c r="U68" s="25"/>
      <c r="V68" s="26"/>
      <c r="W68" s="26"/>
      <c r="X68" s="26"/>
      <c r="Y68" s="26"/>
      <c r="Z68" s="26"/>
      <c r="AA68" s="26"/>
      <c r="AB68" s="27"/>
      <c r="AC68" s="25"/>
      <c r="AD68" s="26"/>
      <c r="AE68" s="26"/>
      <c r="AF68" s="26"/>
      <c r="AG68" s="26"/>
      <c r="AH68" s="26"/>
      <c r="AI68" s="26"/>
      <c r="AJ68" s="27"/>
      <c r="AK68" s="25"/>
      <c r="AL68" s="26"/>
      <c r="AM68" s="26"/>
      <c r="AN68" s="26"/>
      <c r="AO68" s="26"/>
      <c r="AP68" s="26"/>
      <c r="AQ68" s="26"/>
      <c r="AR68" s="27"/>
    </row>
    <row r="70" spans="1:44" x14ac:dyDescent="0.2">
      <c r="B70" s="2" t="s">
        <v>325</v>
      </c>
      <c r="M70" s="2" t="s">
        <v>326</v>
      </c>
    </row>
  </sheetData>
  <mergeCells count="777">
    <mergeCell ref="AP66:AR66"/>
    <mergeCell ref="A67:AR67"/>
    <mergeCell ref="A68:L68"/>
    <mergeCell ref="M68:T68"/>
    <mergeCell ref="U68:AB68"/>
    <mergeCell ref="AC68:AJ68"/>
    <mergeCell ref="AK68:AR68"/>
    <mergeCell ref="Z66:AB66"/>
    <mergeCell ref="AC66:AD66"/>
    <mergeCell ref="AE66:AG66"/>
    <mergeCell ref="AH66:AJ66"/>
    <mergeCell ref="AK66:AL66"/>
    <mergeCell ref="AM66:AO66"/>
    <mergeCell ref="AH65:AJ65"/>
    <mergeCell ref="AK65:AL65"/>
    <mergeCell ref="AM65:AO65"/>
    <mergeCell ref="AP65:AR65"/>
    <mergeCell ref="A66:L66"/>
    <mergeCell ref="M66:N66"/>
    <mergeCell ref="O66:Q66"/>
    <mergeCell ref="R66:T66"/>
    <mergeCell ref="U66:V66"/>
    <mergeCell ref="W66:Y66"/>
    <mergeCell ref="AP64:AR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Z64:AB64"/>
    <mergeCell ref="AC64:AD64"/>
    <mergeCell ref="AE64:AG64"/>
    <mergeCell ref="AH64:AJ64"/>
    <mergeCell ref="AK64:AL64"/>
    <mergeCell ref="AM64:AO64"/>
    <mergeCell ref="AH63:AJ63"/>
    <mergeCell ref="AK63:AL63"/>
    <mergeCell ref="AM63:AO63"/>
    <mergeCell ref="AP63:AR63"/>
    <mergeCell ref="A64:D64"/>
    <mergeCell ref="M64:N64"/>
    <mergeCell ref="O64:Q64"/>
    <mergeCell ref="R64:T64"/>
    <mergeCell ref="U64:V64"/>
    <mergeCell ref="W64:Y64"/>
    <mergeCell ref="AP62:AR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Z62:AB62"/>
    <mergeCell ref="AC62:AD62"/>
    <mergeCell ref="AE62:AG62"/>
    <mergeCell ref="AH62:AJ62"/>
    <mergeCell ref="AK62:AL62"/>
    <mergeCell ref="AM62:AO62"/>
    <mergeCell ref="AH61:AJ61"/>
    <mergeCell ref="AK61:AL61"/>
    <mergeCell ref="AM61:AO61"/>
    <mergeCell ref="AP61:AR61"/>
    <mergeCell ref="A62:D62"/>
    <mergeCell ref="M62:N62"/>
    <mergeCell ref="O62:Q62"/>
    <mergeCell ref="R62:T62"/>
    <mergeCell ref="U62:V62"/>
    <mergeCell ref="W62:Y62"/>
    <mergeCell ref="AP60:AR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AH56:AJ56"/>
    <mergeCell ref="AK56:AL56"/>
    <mergeCell ref="AM56:AO56"/>
    <mergeCell ref="AP56:AR56"/>
    <mergeCell ref="A57:D57"/>
    <mergeCell ref="E57:AR57"/>
    <mergeCell ref="AP55:AR55"/>
    <mergeCell ref="A56:L56"/>
    <mergeCell ref="M56:N56"/>
    <mergeCell ref="O56:Q56"/>
    <mergeCell ref="R56:T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D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49:D49"/>
    <mergeCell ref="M49:N49"/>
    <mergeCell ref="O49:Q49"/>
    <mergeCell ref="R49:T49"/>
    <mergeCell ref="U49:V49"/>
    <mergeCell ref="W49:Y49"/>
    <mergeCell ref="AH47:AJ47"/>
    <mergeCell ref="AK47:AL47"/>
    <mergeCell ref="AM47:AO47"/>
    <mergeCell ref="AP47:AR47"/>
    <mergeCell ref="A48:D48"/>
    <mergeCell ref="E48:AR48"/>
    <mergeCell ref="AP46:AR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H45:AJ45"/>
    <mergeCell ref="AK45:AL45"/>
    <mergeCell ref="AM45:AO45"/>
    <mergeCell ref="AP45:AR45"/>
    <mergeCell ref="A46:D46"/>
    <mergeCell ref="M46:N46"/>
    <mergeCell ref="O46:Q46"/>
    <mergeCell ref="R46:T46"/>
    <mergeCell ref="U46:V46"/>
    <mergeCell ref="W46:Y46"/>
    <mergeCell ref="AP44:AR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40:D40"/>
    <mergeCell ref="M40:N40"/>
    <mergeCell ref="O40:Q40"/>
    <mergeCell ref="R40:T40"/>
    <mergeCell ref="U40:V40"/>
    <mergeCell ref="W40:Y40"/>
    <mergeCell ref="AH38:AJ38"/>
    <mergeCell ref="AK38:AL38"/>
    <mergeCell ref="AM38:AO38"/>
    <mergeCell ref="AP38:AR38"/>
    <mergeCell ref="A39:D39"/>
    <mergeCell ref="E39:AR39"/>
    <mergeCell ref="AP37:AR37"/>
    <mergeCell ref="A38:L38"/>
    <mergeCell ref="M38:N38"/>
    <mergeCell ref="O38:Q38"/>
    <mergeCell ref="R38:T38"/>
    <mergeCell ref="U38:V38"/>
    <mergeCell ref="W38:Y38"/>
    <mergeCell ref="Z38:AB38"/>
    <mergeCell ref="AC38:AD38"/>
    <mergeCell ref="AE38:AG38"/>
    <mergeCell ref="Z37:AB37"/>
    <mergeCell ref="AC37:AD37"/>
    <mergeCell ref="AE37:AG37"/>
    <mergeCell ref="AH37:AJ37"/>
    <mergeCell ref="AK37:AL37"/>
    <mergeCell ref="AM37:AO37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5:AR35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Аглофабрика</vt:lpstr>
      <vt:lpstr>Воздушная</vt:lpstr>
      <vt:lpstr>Горная</vt:lpstr>
      <vt:lpstr>Доменная</vt:lpstr>
      <vt:lpstr>Евстюниха</vt:lpstr>
      <vt:lpstr>Карьер</vt:lpstr>
      <vt:lpstr>Кислородная</vt:lpstr>
      <vt:lpstr>Коксовая</vt:lpstr>
      <vt:lpstr>Магнетитовая</vt:lpstr>
      <vt:lpstr>Нижняя</vt:lpstr>
      <vt:lpstr>НТМК</vt:lpstr>
      <vt:lpstr>Обжиговая</vt:lpstr>
      <vt:lpstr>Обогатительная</vt:lpstr>
      <vt:lpstr>Прокатная</vt:lpstr>
      <vt:lpstr>Шахта</vt:lpstr>
      <vt:lpstr>Шлаковая</vt:lpstr>
    </vt:vector>
  </TitlesOfParts>
  <Company>НТМК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Olga.Smirnova3@evraz.com</dc:creator>
  <cp:lastModifiedBy>Valerij.Butyugov@evraz.com</cp:lastModifiedBy>
  <dcterms:created xsi:type="dcterms:W3CDTF">2020-12-22T05:23:20Z</dcterms:created>
  <dcterms:modified xsi:type="dcterms:W3CDTF">2020-12-23T08:07:45Z</dcterms:modified>
</cp:coreProperties>
</file>