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7" activeTab="15"/>
  </bookViews>
  <sheets>
    <sheet name="Аглофабрика" sheetId="2" r:id="rId1"/>
    <sheet name="Воздушная" sheetId="9" r:id="rId2"/>
    <sheet name="Горная" sheetId="3" r:id="rId3"/>
    <sheet name="Доменная" sheetId="10" r:id="rId4"/>
    <sheet name="Евстюниха" sheetId="4" r:id="rId5"/>
    <sheet name="Карьер" sheetId="5" r:id="rId6"/>
    <sheet name="Кислородная" sheetId="11" r:id="rId7"/>
    <sheet name="Коксовая" sheetId="12" r:id="rId8"/>
    <sheet name="Магнетитовая" sheetId="6" r:id="rId9"/>
    <sheet name="Нижняя" sheetId="13" r:id="rId10"/>
    <sheet name="НТМК" sheetId="14" r:id="rId11"/>
    <sheet name="Обжиговая" sheetId="15" r:id="rId12"/>
    <sheet name="Обогатительная" sheetId="7" r:id="rId13"/>
    <sheet name="Прокатная" sheetId="16" r:id="rId14"/>
    <sheet name="Шахта" sheetId="8" r:id="rId15"/>
    <sheet name="Шлаковая" sheetId="17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9" i="17" l="1"/>
  <c r="W59" i="17"/>
  <c r="Z58" i="17"/>
  <c r="U58" i="17"/>
  <c r="U57" i="17"/>
  <c r="Z56" i="17"/>
  <c r="U56" i="17"/>
  <c r="Z55" i="17"/>
  <c r="U55" i="17"/>
  <c r="U54" i="17"/>
  <c r="Z53" i="17"/>
  <c r="U53" i="17"/>
  <c r="AP52" i="17"/>
  <c r="AM52" i="17"/>
  <c r="AH52" i="17"/>
  <c r="AE52" i="17"/>
  <c r="AE60" i="17" s="1"/>
  <c r="Z52" i="17"/>
  <c r="W52" i="17"/>
  <c r="R52" i="17"/>
  <c r="O52" i="17"/>
  <c r="O60" i="17" s="1"/>
  <c r="AE50" i="17"/>
  <c r="AP49" i="17"/>
  <c r="AK49" i="17"/>
  <c r="R49" i="17"/>
  <c r="M49" i="17"/>
  <c r="AP48" i="17"/>
  <c r="AK48" i="17"/>
  <c r="R48" i="17"/>
  <c r="M48" i="17"/>
  <c r="AK47" i="17"/>
  <c r="M47" i="17"/>
  <c r="AP46" i="17"/>
  <c r="AK46" i="17"/>
  <c r="R46" i="17"/>
  <c r="M46" i="17"/>
  <c r="AP45" i="17"/>
  <c r="AM45" i="17"/>
  <c r="AM60" i="17" s="1"/>
  <c r="AH45" i="17"/>
  <c r="AE45" i="17"/>
  <c r="Z45" i="17"/>
  <c r="W45" i="17"/>
  <c r="W50" i="17" s="1"/>
  <c r="R45" i="17"/>
  <c r="O45" i="17"/>
  <c r="O50" i="17" s="1"/>
  <c r="O43" i="17"/>
  <c r="AE42" i="17"/>
  <c r="O42" i="17"/>
  <c r="AH41" i="17"/>
  <c r="AC41" i="17"/>
  <c r="AC40" i="17"/>
  <c r="AH39" i="17"/>
  <c r="AC39" i="17"/>
  <c r="AP38" i="17"/>
  <c r="AM38" i="17"/>
  <c r="AM42" i="17" s="1"/>
  <c r="AH38" i="17"/>
  <c r="AH42" i="17" s="1"/>
  <c r="AE38" i="17"/>
  <c r="Z38" i="17"/>
  <c r="W38" i="17"/>
  <c r="W42" i="17" s="1"/>
  <c r="R38" i="17"/>
  <c r="O38" i="17"/>
  <c r="AE36" i="17"/>
  <c r="O36" i="17"/>
  <c r="Z35" i="17"/>
  <c r="U35" i="17"/>
  <c r="Z34" i="17"/>
  <c r="U34" i="17"/>
  <c r="U33" i="17"/>
  <c r="AP32" i="17"/>
  <c r="AM32" i="17"/>
  <c r="AM36" i="17" s="1"/>
  <c r="AH32" i="17"/>
  <c r="AE32" i="17"/>
  <c r="AE43" i="17" s="1"/>
  <c r="Z32" i="17"/>
  <c r="W32" i="17"/>
  <c r="W43" i="17" s="1"/>
  <c r="R32" i="17"/>
  <c r="O32" i="17"/>
  <c r="AH20" i="17"/>
  <c r="AC20" i="17"/>
  <c r="Z20" i="17"/>
  <c r="AP19" i="17"/>
  <c r="AK19" i="17"/>
  <c r="AK21" i="17" s="1"/>
  <c r="AH19" i="17"/>
  <c r="AH21" i="17" s="1"/>
  <c r="R19" i="17"/>
  <c r="M19" i="17"/>
  <c r="M21" i="17" s="1"/>
  <c r="AP18" i="17"/>
  <c r="AP20" i="17" s="1"/>
  <c r="AK18" i="17"/>
  <c r="AK20" i="17" s="1"/>
  <c r="AM10" i="17" s="1"/>
  <c r="AH18" i="17"/>
  <c r="AC18" i="17"/>
  <c r="Z18" i="17"/>
  <c r="U18" i="17"/>
  <c r="U20" i="17" s="1"/>
  <c r="W10" i="17" s="1"/>
  <c r="AA10" i="17" s="1"/>
  <c r="R18" i="17"/>
  <c r="R20" i="17" s="1"/>
  <c r="M18" i="17"/>
  <c r="M20" i="17" s="1"/>
  <c r="O10" i="17" s="1"/>
  <c r="AP17" i="17"/>
  <c r="AK17" i="17"/>
  <c r="AH17" i="17"/>
  <c r="AC17" i="17"/>
  <c r="AC19" i="17" s="1"/>
  <c r="Z17" i="17"/>
  <c r="Z19" i="17" s="1"/>
  <c r="U17" i="17"/>
  <c r="U19" i="17" s="1"/>
  <c r="R17" i="17"/>
  <c r="M17" i="17"/>
  <c r="AO16" i="17"/>
  <c r="AM16" i="17"/>
  <c r="AK16" i="17"/>
  <c r="AG16" i="17"/>
  <c r="AE16" i="17"/>
  <c r="Y16" i="17"/>
  <c r="W16" i="17"/>
  <c r="Q16" i="17"/>
  <c r="O16" i="17"/>
  <c r="AO15" i="17"/>
  <c r="AM15" i="17"/>
  <c r="AG15" i="17"/>
  <c r="AE15" i="17"/>
  <c r="Y15" i="17"/>
  <c r="W15" i="17"/>
  <c r="U15" i="17"/>
  <c r="Q15" i="17"/>
  <c r="O15" i="17"/>
  <c r="AK14" i="17"/>
  <c r="AC14" i="17"/>
  <c r="U14" i="17"/>
  <c r="M14" i="17"/>
  <c r="AQ12" i="17"/>
  <c r="AP57" i="17" s="1"/>
  <c r="AK12" i="17"/>
  <c r="AK52" i="17" s="1"/>
  <c r="AI12" i="17"/>
  <c r="AH58" i="17" s="1"/>
  <c r="AC12" i="17"/>
  <c r="AC52" i="17" s="1"/>
  <c r="AA12" i="17"/>
  <c r="Z57" i="17" s="1"/>
  <c r="U12" i="17"/>
  <c r="U52" i="17" s="1"/>
  <c r="S12" i="17"/>
  <c r="R57" i="17" s="1"/>
  <c r="M12" i="17"/>
  <c r="M52" i="17" s="1"/>
  <c r="AQ11" i="17"/>
  <c r="AP41" i="17" s="1"/>
  <c r="AK11" i="17"/>
  <c r="AK38" i="17" s="1"/>
  <c r="AI11" i="17"/>
  <c r="AH40" i="17" s="1"/>
  <c r="AC11" i="17"/>
  <c r="AC38" i="17" s="1"/>
  <c r="AA11" i="17"/>
  <c r="Z40" i="17" s="1"/>
  <c r="U11" i="17"/>
  <c r="U38" i="17" s="1"/>
  <c r="S11" i="17"/>
  <c r="R41" i="17" s="1"/>
  <c r="M11" i="17"/>
  <c r="M38" i="17" s="1"/>
  <c r="AG10" i="17"/>
  <c r="AG14" i="17" s="1"/>
  <c r="AE10" i="17"/>
  <c r="AI10" i="17" s="1"/>
  <c r="Y10" i="17"/>
  <c r="AQ8" i="17"/>
  <c r="AP47" i="17" s="1"/>
  <c r="AK8" i="17"/>
  <c r="AK45" i="17" s="1"/>
  <c r="AI8" i="17"/>
  <c r="AH47" i="17" s="1"/>
  <c r="AC8" i="17"/>
  <c r="AC45" i="17" s="1"/>
  <c r="AA8" i="17"/>
  <c r="Z48" i="17" s="1"/>
  <c r="U8" i="17"/>
  <c r="U16" i="17" s="1"/>
  <c r="S8" i="17"/>
  <c r="R47" i="17" s="1"/>
  <c r="M8" i="17"/>
  <c r="M45" i="17" s="1"/>
  <c r="AQ7" i="17"/>
  <c r="AP33" i="17" s="1"/>
  <c r="AK7" i="17"/>
  <c r="AK15" i="17" s="1"/>
  <c r="AI7" i="17"/>
  <c r="AH34" i="17" s="1"/>
  <c r="AC7" i="17"/>
  <c r="AC32" i="17" s="1"/>
  <c r="AA7" i="17"/>
  <c r="Z33" i="17" s="1"/>
  <c r="U7" i="17"/>
  <c r="U32" i="17" s="1"/>
  <c r="S7" i="17"/>
  <c r="R33" i="17" s="1"/>
  <c r="M7" i="17"/>
  <c r="M32" i="17" s="1"/>
  <c r="AO6" i="17"/>
  <c r="AG6" i="17"/>
  <c r="Q6" i="17"/>
  <c r="O6" i="17"/>
  <c r="O14" i="17" s="1"/>
  <c r="AC21" i="17" l="1"/>
  <c r="AE6" i="17"/>
  <c r="R36" i="17"/>
  <c r="U21" i="17"/>
  <c r="W6" i="17"/>
  <c r="S10" i="17"/>
  <c r="Z21" i="17"/>
  <c r="Y6" i="17"/>
  <c r="Y14" i="17" s="1"/>
  <c r="Q10" i="17"/>
  <c r="Q14" i="17" s="1"/>
  <c r="R21" i="17"/>
  <c r="AP21" i="17"/>
  <c r="AO10" i="17"/>
  <c r="AO14" i="17" s="1"/>
  <c r="S6" i="17"/>
  <c r="M15" i="17"/>
  <c r="AC15" i="17"/>
  <c r="M16" i="17"/>
  <c r="AC16" i="17"/>
  <c r="M34" i="17"/>
  <c r="AK34" i="17"/>
  <c r="AC35" i="17"/>
  <c r="W36" i="17"/>
  <c r="M39" i="17"/>
  <c r="AK39" i="17"/>
  <c r="U41" i="17"/>
  <c r="U46" i="17"/>
  <c r="AC48" i="17"/>
  <c r="U49" i="17"/>
  <c r="AM50" i="17"/>
  <c r="AC53" i="17"/>
  <c r="M55" i="17"/>
  <c r="AK55" i="17"/>
  <c r="AC56" i="17"/>
  <c r="M58" i="17"/>
  <c r="AK58" i="17"/>
  <c r="AE59" i="17"/>
  <c r="W60" i="17"/>
  <c r="AM6" i="17"/>
  <c r="AK32" i="17"/>
  <c r="R34" i="17"/>
  <c r="R43" i="17" s="1"/>
  <c r="AP34" i="17"/>
  <c r="AP36" i="17" s="1"/>
  <c r="AH35" i="17"/>
  <c r="Z36" i="17"/>
  <c r="R39" i="17"/>
  <c r="R42" i="17" s="1"/>
  <c r="AP39" i="17"/>
  <c r="AP42" i="17" s="1"/>
  <c r="Z41" i="17"/>
  <c r="Z43" i="17" s="1"/>
  <c r="U45" i="17"/>
  <c r="Z46" i="17"/>
  <c r="Z50" i="17" s="1"/>
  <c r="AH48" i="17"/>
  <c r="Z49" i="17"/>
  <c r="R50" i="17"/>
  <c r="AP50" i="17"/>
  <c r="AH53" i="17"/>
  <c r="AH59" i="17" s="1"/>
  <c r="Z54" i="17"/>
  <c r="Z59" i="17" s="1"/>
  <c r="R55" i="17"/>
  <c r="AP55" i="17"/>
  <c r="AH56" i="17"/>
  <c r="R58" i="17"/>
  <c r="AP58" i="17"/>
  <c r="AC33" i="17"/>
  <c r="M35" i="17"/>
  <c r="AK35" i="17"/>
  <c r="U39" i="17"/>
  <c r="M40" i="17"/>
  <c r="AK40" i="17"/>
  <c r="AM43" i="17"/>
  <c r="AC46" i="17"/>
  <c r="U47" i="17"/>
  <c r="AC49" i="17"/>
  <c r="M53" i="17"/>
  <c r="AK53" i="17"/>
  <c r="AC54" i="17"/>
  <c r="M56" i="17"/>
  <c r="AK56" i="17"/>
  <c r="AC57" i="17"/>
  <c r="O59" i="17"/>
  <c r="AH33" i="17"/>
  <c r="AH36" i="17" s="1"/>
  <c r="R35" i="17"/>
  <c r="AP35" i="17"/>
  <c r="AP43" i="17" s="1"/>
  <c r="Z39" i="17"/>
  <c r="R40" i="17"/>
  <c r="AP40" i="17"/>
  <c r="AH46" i="17"/>
  <c r="Z47" i="17"/>
  <c r="Z60" i="17" s="1"/>
  <c r="AH49" i="17"/>
  <c r="R53" i="17"/>
  <c r="R59" i="17" s="1"/>
  <c r="AP53" i="17"/>
  <c r="AH54" i="17"/>
  <c r="R56" i="17"/>
  <c r="AP56" i="17"/>
  <c r="AH57" i="17"/>
  <c r="M33" i="17"/>
  <c r="AK33" i="17"/>
  <c r="AC34" i="17"/>
  <c r="U40" i="17"/>
  <c r="M41" i="17"/>
  <c r="AK41" i="17"/>
  <c r="AC47" i="17"/>
  <c r="U48" i="17"/>
  <c r="M54" i="17"/>
  <c r="AK54" i="17"/>
  <c r="AC55" i="17"/>
  <c r="M57" i="17"/>
  <c r="AK57" i="17"/>
  <c r="AC58" i="17"/>
  <c r="R54" i="17"/>
  <c r="AP54" i="17"/>
  <c r="AH55" i="17"/>
  <c r="AQ6" i="17" l="1"/>
  <c r="AM14" i="17"/>
  <c r="AP59" i="17"/>
  <c r="R60" i="17"/>
  <c r="Z42" i="17"/>
  <c r="AQ10" i="17"/>
  <c r="AH60" i="17"/>
  <c r="W14" i="17"/>
  <c r="AA6" i="17"/>
  <c r="AH50" i="17"/>
  <c r="AE14" i="17"/>
  <c r="AI6" i="17"/>
  <c r="AP60" i="17"/>
  <c r="AH43" i="17"/>
  <c r="AE125" i="16"/>
  <c r="AP117" i="16"/>
  <c r="AM117" i="16"/>
  <c r="AM125" i="16" s="1"/>
  <c r="AH117" i="16"/>
  <c r="AE117" i="16"/>
  <c r="AE126" i="16" s="1"/>
  <c r="Z117" i="16"/>
  <c r="W117" i="16"/>
  <c r="W125" i="16" s="1"/>
  <c r="R117" i="16"/>
  <c r="O117" i="16"/>
  <c r="O126" i="16" s="1"/>
  <c r="AE115" i="16"/>
  <c r="O115" i="16"/>
  <c r="U114" i="16"/>
  <c r="AP109" i="16"/>
  <c r="AM109" i="16"/>
  <c r="AM115" i="16" s="1"/>
  <c r="AH109" i="16"/>
  <c r="AE109" i="16"/>
  <c r="Z109" i="16"/>
  <c r="W109" i="16"/>
  <c r="W115" i="16" s="1"/>
  <c r="R109" i="16"/>
  <c r="O109" i="16"/>
  <c r="AE107" i="16"/>
  <c r="O107" i="16"/>
  <c r="AP100" i="16"/>
  <c r="AM100" i="16"/>
  <c r="AM107" i="16" s="1"/>
  <c r="AH100" i="16"/>
  <c r="AE100" i="16"/>
  <c r="Z100" i="16"/>
  <c r="W100" i="16"/>
  <c r="W107" i="16" s="1"/>
  <c r="R100" i="16"/>
  <c r="O100" i="16"/>
  <c r="AE98" i="16"/>
  <c r="O98" i="16"/>
  <c r="Z97" i="16"/>
  <c r="U96" i="16"/>
  <c r="AP91" i="16"/>
  <c r="AM91" i="16"/>
  <c r="AM126" i="16" s="1"/>
  <c r="AH91" i="16"/>
  <c r="AE91" i="16"/>
  <c r="Z91" i="16"/>
  <c r="W91" i="16"/>
  <c r="W98" i="16" s="1"/>
  <c r="R91" i="16"/>
  <c r="O91" i="16"/>
  <c r="AE89" i="16"/>
  <c r="W88" i="16"/>
  <c r="AP84" i="16"/>
  <c r="AM84" i="16"/>
  <c r="AM88" i="16" s="1"/>
  <c r="AH84" i="16"/>
  <c r="AE84" i="16"/>
  <c r="AE88" i="16" s="1"/>
  <c r="AC84" i="16"/>
  <c r="Z84" i="16"/>
  <c r="W84" i="16"/>
  <c r="R84" i="16"/>
  <c r="O84" i="16"/>
  <c r="O88" i="16" s="1"/>
  <c r="AE82" i="16"/>
  <c r="Z82" i="16"/>
  <c r="O82" i="16"/>
  <c r="U81" i="16"/>
  <c r="Z80" i="16"/>
  <c r="U80" i="16"/>
  <c r="Z79" i="16"/>
  <c r="U79" i="16"/>
  <c r="AP77" i="16"/>
  <c r="AM77" i="16"/>
  <c r="AM82" i="16" s="1"/>
  <c r="AH77" i="16"/>
  <c r="AE77" i="16"/>
  <c r="Z77" i="16"/>
  <c r="W77" i="16"/>
  <c r="W82" i="16" s="1"/>
  <c r="U77" i="16"/>
  <c r="R77" i="16"/>
  <c r="O77" i="16"/>
  <c r="AM75" i="16"/>
  <c r="AE75" i="16"/>
  <c r="O75" i="16"/>
  <c r="AC74" i="16"/>
  <c r="AH73" i="16"/>
  <c r="AH75" i="16" s="1"/>
  <c r="AC73" i="16"/>
  <c r="AP71" i="16"/>
  <c r="AM71" i="16"/>
  <c r="AH71" i="16"/>
  <c r="AE71" i="16"/>
  <c r="AC71" i="16"/>
  <c r="Z71" i="16"/>
  <c r="W71" i="16"/>
  <c r="W89" i="16" s="1"/>
  <c r="R71" i="16"/>
  <c r="O71" i="16"/>
  <c r="AM69" i="16"/>
  <c r="W69" i="16"/>
  <c r="U68" i="16"/>
  <c r="Z67" i="16"/>
  <c r="U67" i="16"/>
  <c r="U66" i="16"/>
  <c r="AP64" i="16"/>
  <c r="AM64" i="16"/>
  <c r="AM89" i="16" s="1"/>
  <c r="AH64" i="16"/>
  <c r="AE64" i="16"/>
  <c r="AE69" i="16" s="1"/>
  <c r="Z64" i="16"/>
  <c r="W64" i="16"/>
  <c r="R64" i="16"/>
  <c r="O64" i="16"/>
  <c r="AK32" i="16"/>
  <c r="AM18" i="16" s="1"/>
  <c r="AH32" i="16"/>
  <c r="Z32" i="16"/>
  <c r="M32" i="16"/>
  <c r="AP31" i="16"/>
  <c r="AO14" i="16" s="1"/>
  <c r="AP51" i="16" s="1"/>
  <c r="AH31" i="16"/>
  <c r="R31" i="16"/>
  <c r="Q14" i="16" s="1"/>
  <c r="R51" i="16" s="1"/>
  <c r="AP30" i="16"/>
  <c r="AO10" i="16" s="1"/>
  <c r="AP57" i="16" s="1"/>
  <c r="R30" i="16"/>
  <c r="Q10" i="16" s="1"/>
  <c r="R57" i="16" s="1"/>
  <c r="R61" i="16" s="1"/>
  <c r="AK29" i="16"/>
  <c r="Z29" i="16"/>
  <c r="Y6" i="16" s="1"/>
  <c r="M29" i="16"/>
  <c r="M33" i="16" s="1"/>
  <c r="AP28" i="16"/>
  <c r="AP32" i="16" s="1"/>
  <c r="AO18" i="16" s="1"/>
  <c r="AP58" i="16" s="1"/>
  <c r="AK28" i="16"/>
  <c r="AH28" i="16"/>
  <c r="AC28" i="16"/>
  <c r="AC32" i="16" s="1"/>
  <c r="AE18" i="16" s="1"/>
  <c r="Z28" i="16"/>
  <c r="U28" i="16"/>
  <c r="U32" i="16" s="1"/>
  <c r="W18" i="16" s="1"/>
  <c r="R28" i="16"/>
  <c r="R32" i="16" s="1"/>
  <c r="Q18" i="16" s="1"/>
  <c r="R58" i="16" s="1"/>
  <c r="M28" i="16"/>
  <c r="AP27" i="16"/>
  <c r="AK27" i="16"/>
  <c r="AK31" i="16" s="1"/>
  <c r="AM14" i="16" s="1"/>
  <c r="AH27" i="16"/>
  <c r="AC27" i="16"/>
  <c r="AC31" i="16" s="1"/>
  <c r="AE14" i="16" s="1"/>
  <c r="AE51" i="16" s="1"/>
  <c r="Z27" i="16"/>
  <c r="Z31" i="16" s="1"/>
  <c r="Y14" i="16" s="1"/>
  <c r="U27" i="16"/>
  <c r="U31" i="16" s="1"/>
  <c r="R27" i="16"/>
  <c r="M27" i="16"/>
  <c r="M31" i="16" s="1"/>
  <c r="O14" i="16" s="1"/>
  <c r="AP26" i="16"/>
  <c r="AK26" i="16"/>
  <c r="AK30" i="16" s="1"/>
  <c r="AH26" i="16"/>
  <c r="AH30" i="16" s="1"/>
  <c r="AC26" i="16"/>
  <c r="AC30" i="16" s="1"/>
  <c r="AE10" i="16" s="1"/>
  <c r="Z26" i="16"/>
  <c r="Z30" i="16" s="1"/>
  <c r="Y10" i="16" s="1"/>
  <c r="Z57" i="16" s="1"/>
  <c r="Z61" i="16" s="1"/>
  <c r="U26" i="16"/>
  <c r="U30" i="16" s="1"/>
  <c r="W10" i="16" s="1"/>
  <c r="R26" i="16"/>
  <c r="M26" i="16"/>
  <c r="M30" i="16" s="1"/>
  <c r="O10" i="16" s="1"/>
  <c r="AP25" i="16"/>
  <c r="AP29" i="16" s="1"/>
  <c r="AO6" i="16" s="1"/>
  <c r="AP50" i="16" s="1"/>
  <c r="AK25" i="16"/>
  <c r="AH25" i="16"/>
  <c r="AH29" i="16" s="1"/>
  <c r="AC25" i="16"/>
  <c r="AC29" i="16" s="1"/>
  <c r="AE6" i="16" s="1"/>
  <c r="Z25" i="16"/>
  <c r="U25" i="16"/>
  <c r="U29" i="16" s="1"/>
  <c r="R25" i="16"/>
  <c r="R29" i="16" s="1"/>
  <c r="M25" i="16"/>
  <c r="AO24" i="16"/>
  <c r="AM24" i="16"/>
  <c r="AG24" i="16"/>
  <c r="AE24" i="16"/>
  <c r="AC24" i="16"/>
  <c r="Y24" i="16"/>
  <c r="W24" i="16"/>
  <c r="Q24" i="16"/>
  <c r="O24" i="16"/>
  <c r="AO23" i="16"/>
  <c r="AM23" i="16"/>
  <c r="AG23" i="16"/>
  <c r="AE23" i="16"/>
  <c r="AC23" i="16"/>
  <c r="Y23" i="16"/>
  <c r="W23" i="16"/>
  <c r="Q23" i="16"/>
  <c r="O23" i="16"/>
  <c r="AE22" i="16"/>
  <c r="AQ20" i="16"/>
  <c r="AK20" i="16"/>
  <c r="AK84" i="16" s="1"/>
  <c r="AI20" i="16"/>
  <c r="AH86" i="16" s="1"/>
  <c r="AC20" i="16"/>
  <c r="AA20" i="16"/>
  <c r="U20" i="16"/>
  <c r="U84" i="16" s="1"/>
  <c r="S20" i="16"/>
  <c r="M20" i="16"/>
  <c r="M84" i="16" s="1"/>
  <c r="K20" i="16"/>
  <c r="I20" i="16"/>
  <c r="AQ19" i="16"/>
  <c r="AK19" i="16"/>
  <c r="AK77" i="16" s="1"/>
  <c r="AI19" i="16"/>
  <c r="AC19" i="16"/>
  <c r="AC77" i="16" s="1"/>
  <c r="AA19" i="16"/>
  <c r="Z81" i="16" s="1"/>
  <c r="U19" i="16"/>
  <c r="S19" i="16"/>
  <c r="M19" i="16"/>
  <c r="M77" i="16" s="1"/>
  <c r="K19" i="16"/>
  <c r="I19" i="16"/>
  <c r="AG18" i="16"/>
  <c r="AH58" i="16" s="1"/>
  <c r="Y18" i="16"/>
  <c r="Z58" i="16" s="1"/>
  <c r="O18" i="16"/>
  <c r="M18" i="16"/>
  <c r="M58" i="16" s="1"/>
  <c r="AQ16" i="16"/>
  <c r="AK16" i="16"/>
  <c r="AK71" i="16" s="1"/>
  <c r="AI16" i="16"/>
  <c r="AH74" i="16" s="1"/>
  <c r="AC16" i="16"/>
  <c r="AA16" i="16"/>
  <c r="U16" i="16"/>
  <c r="U71" i="16" s="1"/>
  <c r="S16" i="16"/>
  <c r="M16" i="16"/>
  <c r="M71" i="16" s="1"/>
  <c r="K16" i="16"/>
  <c r="I16" i="16"/>
  <c r="AQ15" i="16"/>
  <c r="AK15" i="16"/>
  <c r="AI15" i="16"/>
  <c r="AC66" i="16" s="1"/>
  <c r="AC15" i="16"/>
  <c r="AC64" i="16" s="1"/>
  <c r="AA15" i="16"/>
  <c r="Z66" i="16" s="1"/>
  <c r="U15" i="16"/>
  <c r="U64" i="16" s="1"/>
  <c r="S15" i="16"/>
  <c r="M15" i="16"/>
  <c r="M64" i="16" s="1"/>
  <c r="K15" i="16"/>
  <c r="I15" i="16"/>
  <c r="AG14" i="16"/>
  <c r="AI14" i="16" s="1"/>
  <c r="W14" i="16"/>
  <c r="W51" i="16" s="1"/>
  <c r="AQ12" i="16"/>
  <c r="AK12" i="16"/>
  <c r="AK117" i="16" s="1"/>
  <c r="AI12" i="16"/>
  <c r="AC124" i="16" s="1"/>
  <c r="AC12" i="16"/>
  <c r="AC117" i="16" s="1"/>
  <c r="AA12" i="16"/>
  <c r="U12" i="16"/>
  <c r="U117" i="16" s="1"/>
  <c r="S12" i="16"/>
  <c r="M12" i="16"/>
  <c r="M117" i="16" s="1"/>
  <c r="K12" i="16"/>
  <c r="I12" i="16"/>
  <c r="AQ11" i="16"/>
  <c r="AK11" i="16"/>
  <c r="AK109" i="16" s="1"/>
  <c r="AI11" i="16"/>
  <c r="AC11" i="16"/>
  <c r="AC109" i="16" s="1"/>
  <c r="AA11" i="16"/>
  <c r="U113" i="16" s="1"/>
  <c r="U11" i="16"/>
  <c r="U109" i="16" s="1"/>
  <c r="S11" i="16"/>
  <c r="M11" i="16"/>
  <c r="M109" i="16" s="1"/>
  <c r="K11" i="16"/>
  <c r="I11" i="16"/>
  <c r="AG10" i="16"/>
  <c r="AH57" i="16" s="1"/>
  <c r="AH61" i="16" s="1"/>
  <c r="AQ8" i="16"/>
  <c r="AK8" i="16"/>
  <c r="AK100" i="16" s="1"/>
  <c r="AI8" i="16"/>
  <c r="AC106" i="16" s="1"/>
  <c r="AC8" i="16"/>
  <c r="AC100" i="16" s="1"/>
  <c r="AA8" i="16"/>
  <c r="U8" i="16"/>
  <c r="U100" i="16" s="1"/>
  <c r="S8" i="16"/>
  <c r="M8" i="16"/>
  <c r="M100" i="16" s="1"/>
  <c r="K8" i="16"/>
  <c r="I8" i="16"/>
  <c r="AQ7" i="16"/>
  <c r="AK7" i="16"/>
  <c r="AI7" i="16"/>
  <c r="AC7" i="16"/>
  <c r="AC91" i="16" s="1"/>
  <c r="AA7" i="16"/>
  <c r="U95" i="16" s="1"/>
  <c r="U7" i="16"/>
  <c r="S7" i="16"/>
  <c r="M7" i="16"/>
  <c r="M91" i="16" s="1"/>
  <c r="K7" i="16"/>
  <c r="I7" i="16"/>
  <c r="AM6" i="16"/>
  <c r="AK6" i="16"/>
  <c r="AG6" i="16"/>
  <c r="O6" i="16"/>
  <c r="Z50" i="16" l="1"/>
  <c r="Y22" i="16"/>
  <c r="S14" i="16"/>
  <c r="O51" i="16"/>
  <c r="M14" i="16"/>
  <c r="M51" i="16" s="1"/>
  <c r="U33" i="16"/>
  <c r="W6" i="16"/>
  <c r="O57" i="16"/>
  <c r="S10" i="16"/>
  <c r="M60" i="16" s="1"/>
  <c r="M10" i="16"/>
  <c r="M57" i="16" s="1"/>
  <c r="AK33" i="16"/>
  <c r="AM10" i="16"/>
  <c r="W58" i="16"/>
  <c r="AA18" i="16"/>
  <c r="U18" i="16"/>
  <c r="U58" i="16" s="1"/>
  <c r="W57" i="16"/>
  <c r="AA10" i="16"/>
  <c r="U60" i="16" s="1"/>
  <c r="U10" i="16"/>
  <c r="U57" i="16" s="1"/>
  <c r="AQ14" i="16"/>
  <c r="AM51" i="16"/>
  <c r="AK14" i="16"/>
  <c r="AK51" i="16" s="1"/>
  <c r="AP55" i="16"/>
  <c r="AP62" i="16"/>
  <c r="Z51" i="16"/>
  <c r="U14" i="16"/>
  <c r="U51" i="16" s="1"/>
  <c r="AA14" i="16"/>
  <c r="AM58" i="16"/>
  <c r="AQ18" i="16"/>
  <c r="AK18" i="16"/>
  <c r="AK58" i="16" s="1"/>
  <c r="AP105" i="16"/>
  <c r="AP102" i="16"/>
  <c r="AP106" i="16"/>
  <c r="AP103" i="16"/>
  <c r="AK102" i="16"/>
  <c r="AP104" i="16"/>
  <c r="AK103" i="16"/>
  <c r="AK105" i="16"/>
  <c r="AK104" i="16"/>
  <c r="AK106" i="16"/>
  <c r="O50" i="16"/>
  <c r="AP96" i="16"/>
  <c r="AP93" i="16"/>
  <c r="AP97" i="16"/>
  <c r="AP94" i="16"/>
  <c r="AK93" i="16"/>
  <c r="AP95" i="16"/>
  <c r="AK94" i="16"/>
  <c r="AK96" i="16"/>
  <c r="AK95" i="16"/>
  <c r="AK97" i="16"/>
  <c r="AI10" i="16"/>
  <c r="AC60" i="16" s="1"/>
  <c r="AK50" i="16"/>
  <c r="AE50" i="16"/>
  <c r="AC6" i="16"/>
  <c r="AE58" i="16"/>
  <c r="AC18" i="16"/>
  <c r="AC58" i="16" s="1"/>
  <c r="AM50" i="16"/>
  <c r="AQ6" i="16"/>
  <c r="AH33" i="16"/>
  <c r="AP33" i="16"/>
  <c r="AE57" i="16"/>
  <c r="AE61" i="16" s="1"/>
  <c r="AC10" i="16"/>
  <c r="AC57" i="16" s="1"/>
  <c r="AP107" i="16"/>
  <c r="AH97" i="16"/>
  <c r="AH94" i="16"/>
  <c r="AH95" i="16"/>
  <c r="AH98" i="16" s="1"/>
  <c r="AH93" i="16"/>
  <c r="AC94" i="16"/>
  <c r="AC93" i="16"/>
  <c r="AH96" i="16"/>
  <c r="AC95" i="16"/>
  <c r="AC97" i="16"/>
  <c r="AC96" i="16"/>
  <c r="R123" i="16"/>
  <c r="R120" i="16"/>
  <c r="R124" i="16"/>
  <c r="R121" i="16"/>
  <c r="M123" i="16"/>
  <c r="M122" i="16"/>
  <c r="M124" i="16"/>
  <c r="R119" i="16"/>
  <c r="R125" i="16" s="1"/>
  <c r="M120" i="16"/>
  <c r="M119" i="16"/>
  <c r="R122" i="16"/>
  <c r="M121" i="16"/>
  <c r="AP123" i="16"/>
  <c r="AP120" i="16"/>
  <c r="AP124" i="16"/>
  <c r="AP121" i="16"/>
  <c r="AK120" i="16"/>
  <c r="AK119" i="16"/>
  <c r="AP122" i="16"/>
  <c r="AK121" i="16"/>
  <c r="AK123" i="16"/>
  <c r="AK122" i="16"/>
  <c r="AK124" i="16"/>
  <c r="AP119" i="16"/>
  <c r="AH68" i="16"/>
  <c r="AC68" i="16"/>
  <c r="AH67" i="16"/>
  <c r="AC67" i="16"/>
  <c r="AH66" i="16"/>
  <c r="AH89" i="16" s="1"/>
  <c r="R73" i="16"/>
  <c r="R74" i="16"/>
  <c r="R75" i="16" s="1"/>
  <c r="AP73" i="16"/>
  <c r="AP75" i="16" s="1"/>
  <c r="AK74" i="16"/>
  <c r="AK73" i="16"/>
  <c r="AH80" i="16"/>
  <c r="AC79" i="16"/>
  <c r="AC81" i="16"/>
  <c r="AH81" i="16"/>
  <c r="AC80" i="16"/>
  <c r="AH79" i="16"/>
  <c r="AH82" i="16" s="1"/>
  <c r="R87" i="16"/>
  <c r="M87" i="16"/>
  <c r="R86" i="16"/>
  <c r="R88" i="16" s="1"/>
  <c r="M86" i="16"/>
  <c r="AP87" i="16"/>
  <c r="AP86" i="16"/>
  <c r="AK87" i="16"/>
  <c r="AK86" i="16"/>
  <c r="R33" i="16"/>
  <c r="Q6" i="16"/>
  <c r="S6" i="16" s="1"/>
  <c r="M74" i="16"/>
  <c r="M24" i="16"/>
  <c r="AC14" i="16"/>
  <c r="AC51" i="16" s="1"/>
  <c r="AH51" i="16"/>
  <c r="O69" i="16"/>
  <c r="O89" i="16"/>
  <c r="AH112" i="16"/>
  <c r="AH113" i="16"/>
  <c r="AH115" i="16" s="1"/>
  <c r="AH111" i="16"/>
  <c r="AC112" i="16"/>
  <c r="AC111" i="16"/>
  <c r="AH114" i="16"/>
  <c r="AC113" i="16"/>
  <c r="AC114" i="16"/>
  <c r="AH50" i="16"/>
  <c r="AG22" i="16"/>
  <c r="AK64" i="16"/>
  <c r="AK23" i="16"/>
  <c r="AI6" i="16"/>
  <c r="Z104" i="16"/>
  <c r="Z105" i="16"/>
  <c r="Z102" i="16"/>
  <c r="Z107" i="16" s="1"/>
  <c r="U106" i="16"/>
  <c r="Z103" i="16"/>
  <c r="U102" i="16"/>
  <c r="Z106" i="16"/>
  <c r="U104" i="16"/>
  <c r="U103" i="16"/>
  <c r="U105" i="16"/>
  <c r="R114" i="16"/>
  <c r="R111" i="16"/>
  <c r="R115" i="16" s="1"/>
  <c r="R112" i="16"/>
  <c r="R126" i="16" s="1"/>
  <c r="M114" i="16"/>
  <c r="M113" i="16"/>
  <c r="M111" i="16"/>
  <c r="R113" i="16"/>
  <c r="M112" i="16"/>
  <c r="AP114" i="16"/>
  <c r="AP126" i="16" s="1"/>
  <c r="AP111" i="16"/>
  <c r="AP112" i="16"/>
  <c r="AK111" i="16"/>
  <c r="AP113" i="16"/>
  <c r="AK112" i="16"/>
  <c r="AK114" i="16"/>
  <c r="AK113" i="16"/>
  <c r="Z122" i="16"/>
  <c r="Z119" i="16"/>
  <c r="Z123" i="16"/>
  <c r="Z120" i="16"/>
  <c r="U124" i="16"/>
  <c r="U119" i="16"/>
  <c r="Z121" i="16"/>
  <c r="U120" i="16"/>
  <c r="U122" i="16"/>
  <c r="U121" i="16"/>
  <c r="Z124" i="16"/>
  <c r="U123" i="16"/>
  <c r="R67" i="16"/>
  <c r="R68" i="16"/>
  <c r="M68" i="16"/>
  <c r="M67" i="16"/>
  <c r="R66" i="16"/>
  <c r="M66" i="16"/>
  <c r="AP67" i="16"/>
  <c r="AP68" i="16"/>
  <c r="AK68" i="16"/>
  <c r="AK67" i="16"/>
  <c r="AP66" i="16"/>
  <c r="AP69" i="16" s="1"/>
  <c r="AK66" i="16"/>
  <c r="Z74" i="16"/>
  <c r="Z75" i="16" s="1"/>
  <c r="U74" i="16"/>
  <c r="Z73" i="16"/>
  <c r="U73" i="16"/>
  <c r="O58" i="16"/>
  <c r="S18" i="16"/>
  <c r="AI18" i="16"/>
  <c r="R79" i="16"/>
  <c r="R82" i="16" s="1"/>
  <c r="R81" i="16"/>
  <c r="M81" i="16"/>
  <c r="R80" i="16"/>
  <c r="M80" i="16"/>
  <c r="M79" i="16"/>
  <c r="AP79" i="16"/>
  <c r="AP82" i="16" s="1"/>
  <c r="AP81" i="16"/>
  <c r="AK81" i="16"/>
  <c r="AP80" i="16"/>
  <c r="AK80" i="16"/>
  <c r="AK79" i="16"/>
  <c r="Z87" i="16"/>
  <c r="Z86" i="16"/>
  <c r="U87" i="16"/>
  <c r="U86" i="16"/>
  <c r="O22" i="16"/>
  <c r="AO22" i="16"/>
  <c r="AC33" i="16"/>
  <c r="AP74" i="16"/>
  <c r="R105" i="16"/>
  <c r="R102" i="16"/>
  <c r="R107" i="16" s="1"/>
  <c r="R106" i="16"/>
  <c r="R103" i="16"/>
  <c r="M105" i="16"/>
  <c r="M104" i="16"/>
  <c r="M106" i="16"/>
  <c r="M103" i="16"/>
  <c r="M102" i="16"/>
  <c r="R104" i="16"/>
  <c r="AK91" i="16"/>
  <c r="AK24" i="16"/>
  <c r="R96" i="16"/>
  <c r="R93" i="16"/>
  <c r="R98" i="16" s="1"/>
  <c r="R97" i="16"/>
  <c r="R94" i="16"/>
  <c r="M96" i="16"/>
  <c r="M95" i="16"/>
  <c r="M97" i="16"/>
  <c r="R95" i="16"/>
  <c r="M94" i="16"/>
  <c r="M93" i="16"/>
  <c r="M23" i="16"/>
  <c r="Z33" i="16"/>
  <c r="AP61" i="16"/>
  <c r="M73" i="16"/>
  <c r="AP115" i="16"/>
  <c r="U91" i="16"/>
  <c r="U24" i="16"/>
  <c r="Z68" i="16"/>
  <c r="Z89" i="16" s="1"/>
  <c r="AC87" i="16"/>
  <c r="Z98" i="16"/>
  <c r="U94" i="16"/>
  <c r="AM98" i="16"/>
  <c r="AC105" i="16"/>
  <c r="U112" i="16"/>
  <c r="AC123" i="16"/>
  <c r="Z95" i="16"/>
  <c r="Z96" i="16"/>
  <c r="Z93" i="16"/>
  <c r="Z126" i="16" s="1"/>
  <c r="AH106" i="16"/>
  <c r="AH107" i="16" s="1"/>
  <c r="AH103" i="16"/>
  <c r="AH104" i="16"/>
  <c r="Z113" i="16"/>
  <c r="Z114" i="16"/>
  <c r="Z111" i="16"/>
  <c r="AH124" i="16"/>
  <c r="AH121" i="16"/>
  <c r="AH122" i="16"/>
  <c r="AH119" i="16"/>
  <c r="U23" i="16"/>
  <c r="AC86" i="16"/>
  <c r="AH87" i="16"/>
  <c r="AH88" i="16" s="1"/>
  <c r="U93" i="16"/>
  <c r="Z94" i="16"/>
  <c r="AP98" i="16"/>
  <c r="AC104" i="16"/>
  <c r="AH105" i="16"/>
  <c r="U111" i="16"/>
  <c r="Z112" i="16"/>
  <c r="AC122" i="16"/>
  <c r="AH123" i="16"/>
  <c r="W75" i="16"/>
  <c r="AP88" i="16"/>
  <c r="AC102" i="16"/>
  <c r="AC103" i="16"/>
  <c r="AC120" i="16"/>
  <c r="AC121" i="16"/>
  <c r="O125" i="16"/>
  <c r="AH102" i="16"/>
  <c r="AH125" i="16"/>
  <c r="AC119" i="16"/>
  <c r="AH120" i="16"/>
  <c r="W126" i="16"/>
  <c r="U97" i="16"/>
  <c r="M53" i="16" l="1"/>
  <c r="M54" i="16"/>
  <c r="R89" i="16"/>
  <c r="R69" i="16"/>
  <c r="Z69" i="16"/>
  <c r="Z115" i="16"/>
  <c r="AC54" i="16"/>
  <c r="AC53" i="16"/>
  <c r="AK53" i="16"/>
  <c r="AK54" i="16"/>
  <c r="AQ10" i="16"/>
  <c r="AK60" i="16" s="1"/>
  <c r="AM57" i="16"/>
  <c r="AM61" i="16" s="1"/>
  <c r="AM22" i="16"/>
  <c r="AK10" i="16"/>
  <c r="AP89" i="16"/>
  <c r="Z88" i="16"/>
  <c r="AP125" i="16"/>
  <c r="AM62" i="16"/>
  <c r="AM55" i="16"/>
  <c r="Z125" i="16"/>
  <c r="O62" i="16"/>
  <c r="O55" i="16"/>
  <c r="AH126" i="16"/>
  <c r="AH69" i="16"/>
  <c r="W61" i="16"/>
  <c r="AH62" i="16"/>
  <c r="AH55" i="16"/>
  <c r="AC50" i="16"/>
  <c r="AC22" i="16"/>
  <c r="O61" i="16"/>
  <c r="R50" i="16"/>
  <c r="Q22" i="16"/>
  <c r="M6" i="16"/>
  <c r="AE62" i="16"/>
  <c r="AE55" i="16"/>
  <c r="U6" i="16"/>
  <c r="AA6" i="16"/>
  <c r="W50" i="16"/>
  <c r="W22" i="16"/>
  <c r="Z62" i="16"/>
  <c r="Z55" i="16"/>
  <c r="M50" i="16" l="1"/>
  <c r="M22" i="16"/>
  <c r="W62" i="16"/>
  <c r="W55" i="16"/>
  <c r="AK57" i="16"/>
  <c r="AK22" i="16"/>
  <c r="U54" i="16"/>
  <c r="U53" i="16"/>
  <c r="R55" i="16"/>
  <c r="R62" i="16"/>
  <c r="U50" i="16"/>
  <c r="U22" i="16"/>
  <c r="AM45" i="15"/>
  <c r="AM44" i="15"/>
  <c r="W44" i="15"/>
  <c r="AK42" i="15"/>
  <c r="AC42" i="15"/>
  <c r="M42" i="15"/>
  <c r="AP41" i="15"/>
  <c r="AK41" i="15"/>
  <c r="AH41" i="15"/>
  <c r="AC41" i="15"/>
  <c r="R41" i="15"/>
  <c r="M41" i="15"/>
  <c r="AP40" i="15"/>
  <c r="AP44" i="15" s="1"/>
  <c r="AK40" i="15"/>
  <c r="R40" i="15"/>
  <c r="M40" i="15"/>
  <c r="AP39" i="15"/>
  <c r="AM39" i="15"/>
  <c r="AK39" i="15"/>
  <c r="AH39" i="15"/>
  <c r="AE39" i="15"/>
  <c r="AE44" i="15" s="1"/>
  <c r="AC39" i="15"/>
  <c r="Z39" i="15"/>
  <c r="W39" i="15"/>
  <c r="U39" i="15"/>
  <c r="R39" i="15"/>
  <c r="R44" i="15" s="1"/>
  <c r="O39" i="15"/>
  <c r="O44" i="15" s="1"/>
  <c r="M39" i="15"/>
  <c r="W35" i="15"/>
  <c r="AP34" i="15"/>
  <c r="AK34" i="15"/>
  <c r="AH34" i="15"/>
  <c r="AC34" i="15"/>
  <c r="R34" i="15"/>
  <c r="M34" i="15"/>
  <c r="AP33" i="15"/>
  <c r="AK33" i="15"/>
  <c r="R33" i="15"/>
  <c r="M33" i="15"/>
  <c r="AK32" i="15"/>
  <c r="AC32" i="15"/>
  <c r="M32" i="15"/>
  <c r="AP31" i="15"/>
  <c r="AK31" i="15"/>
  <c r="AH31" i="15"/>
  <c r="AC31" i="15"/>
  <c r="R31" i="15"/>
  <c r="M31" i="15"/>
  <c r="AP30" i="15"/>
  <c r="AK30" i="15"/>
  <c r="R30" i="15"/>
  <c r="M30" i="15"/>
  <c r="AP29" i="15"/>
  <c r="AM29" i="15"/>
  <c r="AK29" i="15"/>
  <c r="AH29" i="15"/>
  <c r="AE29" i="15"/>
  <c r="AC29" i="15"/>
  <c r="Z29" i="15"/>
  <c r="W29" i="15"/>
  <c r="U29" i="15"/>
  <c r="R29" i="15"/>
  <c r="O29" i="15"/>
  <c r="M29" i="15"/>
  <c r="AP27" i="15"/>
  <c r="AM27" i="15"/>
  <c r="AM35" i="15" s="1"/>
  <c r="AK27" i="15"/>
  <c r="AH27" i="15"/>
  <c r="AE27" i="15"/>
  <c r="AE35" i="15" s="1"/>
  <c r="AC27" i="15"/>
  <c r="Z27" i="15"/>
  <c r="W27" i="15"/>
  <c r="W45" i="15" s="1"/>
  <c r="R27" i="15"/>
  <c r="O27" i="15"/>
  <c r="O45" i="15" s="1"/>
  <c r="M27" i="15"/>
  <c r="AH17" i="15"/>
  <c r="AG11" i="15" s="1"/>
  <c r="AG14" i="15" s="1"/>
  <c r="AC17" i="15"/>
  <c r="AC18" i="15" s="1"/>
  <c r="AP16" i="15"/>
  <c r="AP17" i="15" s="1"/>
  <c r="AK16" i="15"/>
  <c r="AK17" i="15" s="1"/>
  <c r="AH16" i="15"/>
  <c r="AC16" i="15"/>
  <c r="Z16" i="15"/>
  <c r="Z17" i="15" s="1"/>
  <c r="U16" i="15"/>
  <c r="U17" i="15" s="1"/>
  <c r="R16" i="15"/>
  <c r="R17" i="15" s="1"/>
  <c r="M16" i="15"/>
  <c r="M17" i="15" s="1"/>
  <c r="AO15" i="15"/>
  <c r="AM15" i="15"/>
  <c r="AK15" i="15"/>
  <c r="AG15" i="15"/>
  <c r="AE15" i="15"/>
  <c r="AC15" i="15"/>
  <c r="Y15" i="15"/>
  <c r="W15" i="15"/>
  <c r="Q15" i="15"/>
  <c r="O15" i="15"/>
  <c r="M15" i="15"/>
  <c r="AK14" i="15"/>
  <c r="AC14" i="15"/>
  <c r="U14" i="15"/>
  <c r="M14" i="15"/>
  <c r="AQ12" i="15"/>
  <c r="AP42" i="15" s="1"/>
  <c r="AK12" i="15"/>
  <c r="AI12" i="15"/>
  <c r="AH42" i="15" s="1"/>
  <c r="AC12" i="15"/>
  <c r="AA12" i="15"/>
  <c r="Z30" i="15" s="1"/>
  <c r="U12" i="15"/>
  <c r="U27" i="15" s="1"/>
  <c r="S12" i="15"/>
  <c r="R42" i="15" s="1"/>
  <c r="M12" i="15"/>
  <c r="K12" i="15"/>
  <c r="I12" i="15"/>
  <c r="AO8" i="15"/>
  <c r="AM8" i="15"/>
  <c r="AK8" i="15"/>
  <c r="AG8" i="15"/>
  <c r="AE8" i="15"/>
  <c r="AC8" i="15"/>
  <c r="Y8" i="15"/>
  <c r="W8" i="15"/>
  <c r="U8" i="15"/>
  <c r="Q8" i="15"/>
  <c r="O8" i="15"/>
  <c r="M8" i="15"/>
  <c r="Y11" i="15" l="1"/>
  <c r="Y14" i="15" s="1"/>
  <c r="Z18" i="15"/>
  <c r="O11" i="15"/>
  <c r="M18" i="15"/>
  <c r="AM11" i="15"/>
  <c r="AK18" i="15"/>
  <c r="R45" i="15"/>
  <c r="Q11" i="15"/>
  <c r="Q14" i="15" s="1"/>
  <c r="R18" i="15"/>
  <c r="AO11" i="15"/>
  <c r="AO14" i="15" s="1"/>
  <c r="AP18" i="15"/>
  <c r="U18" i="15"/>
  <c r="W11" i="15"/>
  <c r="Z32" i="15"/>
  <c r="Z35" i="15" s="1"/>
  <c r="U30" i="15"/>
  <c r="U33" i="15"/>
  <c r="U40" i="15"/>
  <c r="AH18" i="15"/>
  <c r="AH32" i="15"/>
  <c r="Z33" i="15"/>
  <c r="Z40" i="15"/>
  <c r="Z44" i="15" s="1"/>
  <c r="AC30" i="15"/>
  <c r="U31" i="15"/>
  <c r="AC33" i="15"/>
  <c r="U34" i="15"/>
  <c r="O35" i="15"/>
  <c r="AC40" i="15"/>
  <c r="U41" i="15"/>
  <c r="AH30" i="15"/>
  <c r="Z31" i="15"/>
  <c r="Z45" i="15" s="1"/>
  <c r="R32" i="15"/>
  <c r="R35" i="15" s="1"/>
  <c r="AP32" i="15"/>
  <c r="AP45" i="15" s="1"/>
  <c r="AH33" i="15"/>
  <c r="AH45" i="15" s="1"/>
  <c r="Z34" i="15"/>
  <c r="AH40" i="15"/>
  <c r="AH44" i="15" s="1"/>
  <c r="Z41" i="15"/>
  <c r="U32" i="15"/>
  <c r="U42" i="15"/>
  <c r="AE45" i="15"/>
  <c r="Z42" i="15"/>
  <c r="AE11" i="15"/>
  <c r="U15" i="15"/>
  <c r="AE14" i="15" l="1"/>
  <c r="AI11" i="15"/>
  <c r="AP35" i="15"/>
  <c r="S11" i="15"/>
  <c r="O14" i="15"/>
  <c r="W14" i="15"/>
  <c r="AA11" i="15"/>
  <c r="AH35" i="15"/>
  <c r="AQ11" i="15"/>
  <c r="AM14" i="15"/>
  <c r="AP97" i="14"/>
  <c r="AM97" i="14"/>
  <c r="AH97" i="14"/>
  <c r="AE97" i="14"/>
  <c r="Z97" i="14"/>
  <c r="W97" i="14"/>
  <c r="R97" i="14"/>
  <c r="O97" i="14"/>
  <c r="AH90" i="14"/>
  <c r="AE90" i="14"/>
  <c r="O90" i="14"/>
  <c r="AP84" i="14"/>
  <c r="AP90" i="14" s="1"/>
  <c r="AM84" i="14"/>
  <c r="AM90" i="14" s="1"/>
  <c r="AH84" i="14"/>
  <c r="AE84" i="14"/>
  <c r="Z84" i="14"/>
  <c r="Z90" i="14" s="1"/>
  <c r="W84" i="14"/>
  <c r="W90" i="14" s="1"/>
  <c r="R84" i="14"/>
  <c r="R90" i="14" s="1"/>
  <c r="O84" i="14"/>
  <c r="AP82" i="14"/>
  <c r="AM82" i="14"/>
  <c r="AH82" i="14"/>
  <c r="R82" i="14"/>
  <c r="AP68" i="14"/>
  <c r="AP98" i="14" s="1"/>
  <c r="AM68" i="14"/>
  <c r="AM98" i="14" s="1"/>
  <c r="AH68" i="14"/>
  <c r="AE68" i="14"/>
  <c r="AE82" i="14" s="1"/>
  <c r="Z68" i="14"/>
  <c r="Z82" i="14" s="1"/>
  <c r="W68" i="14"/>
  <c r="W82" i="14" s="1"/>
  <c r="R68" i="14"/>
  <c r="O68" i="14"/>
  <c r="O82" i="14" s="1"/>
  <c r="AP66" i="14"/>
  <c r="AM66" i="14"/>
  <c r="Z66" i="14"/>
  <c r="W66" i="14"/>
  <c r="AP51" i="14"/>
  <c r="AM51" i="14"/>
  <c r="AH51" i="14"/>
  <c r="AH98" i="14" s="1"/>
  <c r="AE51" i="14"/>
  <c r="AE98" i="14" s="1"/>
  <c r="Z51" i="14"/>
  <c r="Z98" i="14" s="1"/>
  <c r="W51" i="14"/>
  <c r="W98" i="14" s="1"/>
  <c r="R51" i="14"/>
  <c r="R98" i="14" s="1"/>
  <c r="O51" i="14"/>
  <c r="O98" i="14" s="1"/>
  <c r="AP19" i="14"/>
  <c r="AP22" i="14" s="1"/>
  <c r="AO12" i="14" s="1"/>
  <c r="AP37" i="14" s="1"/>
  <c r="AK19" i="14"/>
  <c r="AK22" i="14" s="1"/>
  <c r="AM12" i="14" s="1"/>
  <c r="AH19" i="14"/>
  <c r="AH22" i="14" s="1"/>
  <c r="AG12" i="14" s="1"/>
  <c r="AH37" i="14" s="1"/>
  <c r="AC19" i="14"/>
  <c r="AC22" i="14" s="1"/>
  <c r="AE12" i="14" s="1"/>
  <c r="Z19" i="14"/>
  <c r="Z22" i="14" s="1"/>
  <c r="Y12" i="14" s="1"/>
  <c r="Z37" i="14" s="1"/>
  <c r="U19" i="14"/>
  <c r="U22" i="14" s="1"/>
  <c r="W12" i="14" s="1"/>
  <c r="R19" i="14"/>
  <c r="R22" i="14" s="1"/>
  <c r="Q12" i="14" s="1"/>
  <c r="R37" i="14" s="1"/>
  <c r="M19" i="14"/>
  <c r="M22" i="14" s="1"/>
  <c r="O12" i="14" s="1"/>
  <c r="AP18" i="14"/>
  <c r="AP21" i="14" s="1"/>
  <c r="AO9" i="14" s="1"/>
  <c r="AP44" i="14" s="1"/>
  <c r="AP48" i="14" s="1"/>
  <c r="AK18" i="14"/>
  <c r="AK21" i="14" s="1"/>
  <c r="AM9" i="14" s="1"/>
  <c r="AH18" i="14"/>
  <c r="AH21" i="14" s="1"/>
  <c r="AG9" i="14" s="1"/>
  <c r="AH44" i="14" s="1"/>
  <c r="AH48" i="14" s="1"/>
  <c r="AC18" i="14"/>
  <c r="AC21" i="14" s="1"/>
  <c r="AE9" i="14" s="1"/>
  <c r="Z18" i="14"/>
  <c r="Z21" i="14" s="1"/>
  <c r="Y9" i="14" s="1"/>
  <c r="Z44" i="14" s="1"/>
  <c r="Z48" i="14" s="1"/>
  <c r="U18" i="14"/>
  <c r="U21" i="14" s="1"/>
  <c r="W9" i="14" s="1"/>
  <c r="R18" i="14"/>
  <c r="R21" i="14" s="1"/>
  <c r="Q9" i="14" s="1"/>
  <c r="R44" i="14" s="1"/>
  <c r="R48" i="14" s="1"/>
  <c r="M18" i="14"/>
  <c r="M21" i="14" s="1"/>
  <c r="O9" i="14" s="1"/>
  <c r="AP17" i="14"/>
  <c r="AP20" i="14" s="1"/>
  <c r="AK17" i="14"/>
  <c r="AK20" i="14" s="1"/>
  <c r="AH17" i="14"/>
  <c r="AH20" i="14" s="1"/>
  <c r="AC17" i="14"/>
  <c r="AC20" i="14" s="1"/>
  <c r="Z17" i="14"/>
  <c r="Z20" i="14" s="1"/>
  <c r="U17" i="14"/>
  <c r="U20" i="14" s="1"/>
  <c r="R17" i="14"/>
  <c r="R20" i="14" s="1"/>
  <c r="M17" i="14"/>
  <c r="M20" i="14" s="1"/>
  <c r="AO16" i="14"/>
  <c r="AM16" i="14"/>
  <c r="AG16" i="14"/>
  <c r="AE16" i="14"/>
  <c r="Y16" i="14"/>
  <c r="W16" i="14"/>
  <c r="Q16" i="14"/>
  <c r="O16" i="14"/>
  <c r="AQ13" i="14"/>
  <c r="AK13" i="14"/>
  <c r="AK84" i="14" s="1"/>
  <c r="AI13" i="14"/>
  <c r="AC13" i="14"/>
  <c r="AC84" i="14" s="1"/>
  <c r="AA13" i="14"/>
  <c r="U13" i="14"/>
  <c r="U84" i="14" s="1"/>
  <c r="S13" i="14"/>
  <c r="M13" i="14"/>
  <c r="M84" i="14" s="1"/>
  <c r="K13" i="14"/>
  <c r="I13" i="14"/>
  <c r="AQ10" i="14"/>
  <c r="AK10" i="14"/>
  <c r="AK68" i="14" s="1"/>
  <c r="AI10" i="14"/>
  <c r="AC10" i="14"/>
  <c r="AC68" i="14" s="1"/>
  <c r="AA10" i="14"/>
  <c r="U10" i="14"/>
  <c r="U68" i="14" s="1"/>
  <c r="S10" i="14"/>
  <c r="M10" i="14"/>
  <c r="M68" i="14" s="1"/>
  <c r="K10" i="14"/>
  <c r="I10" i="14"/>
  <c r="AQ7" i="14"/>
  <c r="AK7" i="14"/>
  <c r="AK51" i="14" s="1"/>
  <c r="AI7" i="14"/>
  <c r="AC7" i="14"/>
  <c r="AC51" i="14" s="1"/>
  <c r="AA7" i="14"/>
  <c r="U7" i="14"/>
  <c r="U51" i="14" s="1"/>
  <c r="S7" i="14"/>
  <c r="M7" i="14"/>
  <c r="M51" i="14" s="1"/>
  <c r="K7" i="14"/>
  <c r="I7" i="14"/>
  <c r="Z23" i="14" l="1"/>
  <c r="Y6" i="14"/>
  <c r="AE6" i="14"/>
  <c r="AC23" i="14"/>
  <c r="W44" i="14"/>
  <c r="W48" i="14" s="1"/>
  <c r="U9" i="14"/>
  <c r="U44" i="14" s="1"/>
  <c r="AA9" i="14"/>
  <c r="O37" i="14"/>
  <c r="S12" i="14"/>
  <c r="M12" i="14"/>
  <c r="M37" i="14" s="1"/>
  <c r="AQ12" i="14"/>
  <c r="AM37" i="14"/>
  <c r="AK12" i="14"/>
  <c r="AK37" i="14" s="1"/>
  <c r="AH23" i="14"/>
  <c r="AG6" i="14"/>
  <c r="O6" i="14"/>
  <c r="M23" i="14"/>
  <c r="AM6" i="14"/>
  <c r="AK23" i="14"/>
  <c r="AE44" i="14"/>
  <c r="AE48" i="14" s="1"/>
  <c r="AI9" i="14"/>
  <c r="AC9" i="14"/>
  <c r="AC44" i="14" s="1"/>
  <c r="U12" i="14"/>
  <c r="U37" i="14" s="1"/>
  <c r="W37" i="14"/>
  <c r="AA12" i="14"/>
  <c r="Q6" i="14"/>
  <c r="R23" i="14"/>
  <c r="AO6" i="14"/>
  <c r="AP23" i="14"/>
  <c r="U23" i="14"/>
  <c r="W6" i="14"/>
  <c r="O44" i="14"/>
  <c r="O48" i="14" s="1"/>
  <c r="S9" i="14"/>
  <c r="M9" i="14"/>
  <c r="M44" i="14" s="1"/>
  <c r="AM44" i="14"/>
  <c r="AM48" i="14" s="1"/>
  <c r="AQ9" i="14"/>
  <c r="AK9" i="14"/>
  <c r="AK44" i="14" s="1"/>
  <c r="AE37" i="14"/>
  <c r="AI12" i="14"/>
  <c r="AC12" i="14"/>
  <c r="AC37" i="14" s="1"/>
  <c r="AE66" i="14"/>
  <c r="AH66" i="14"/>
  <c r="M16" i="14"/>
  <c r="AC16" i="14"/>
  <c r="O66" i="14"/>
  <c r="R66" i="14"/>
  <c r="U16" i="14"/>
  <c r="AK16" i="14"/>
  <c r="AP36" i="14" l="1"/>
  <c r="AO15" i="14"/>
  <c r="O36" i="14"/>
  <c r="O15" i="14"/>
  <c r="M6" i="14"/>
  <c r="S6" i="14"/>
  <c r="M38" i="14" s="1"/>
  <c r="AG15" i="14"/>
  <c r="AH36" i="14"/>
  <c r="AE36" i="14"/>
  <c r="AC6" i="14"/>
  <c r="AE15" i="14"/>
  <c r="AI6" i="14"/>
  <c r="AC38" i="14" s="1"/>
  <c r="Q15" i="14"/>
  <c r="R36" i="14"/>
  <c r="Z36" i="14"/>
  <c r="Y15" i="14"/>
  <c r="AA6" i="14"/>
  <c r="U38" i="14" s="1"/>
  <c r="W36" i="14"/>
  <c r="W15" i="14"/>
  <c r="U6" i="14"/>
  <c r="AQ6" i="14"/>
  <c r="AK38" i="14" s="1"/>
  <c r="AM36" i="14"/>
  <c r="AK6" i="14"/>
  <c r="AM15" i="14"/>
  <c r="AM42" i="14" l="1"/>
  <c r="AM49" i="14"/>
  <c r="AC36" i="14"/>
  <c r="AC15" i="14"/>
  <c r="Z42" i="14"/>
  <c r="Z49" i="14"/>
  <c r="AE49" i="14"/>
  <c r="AE42" i="14"/>
  <c r="O42" i="14"/>
  <c r="O49" i="14"/>
  <c r="U15" i="14"/>
  <c r="U36" i="14"/>
  <c r="R42" i="14"/>
  <c r="R49" i="14"/>
  <c r="AH49" i="14"/>
  <c r="AH42" i="14"/>
  <c r="AP42" i="14"/>
  <c r="AP49" i="14"/>
  <c r="W42" i="14"/>
  <c r="W49" i="14"/>
  <c r="AK36" i="14"/>
  <c r="AK15" i="14"/>
  <c r="M36" i="14"/>
  <c r="M15" i="14"/>
  <c r="O68" i="13"/>
  <c r="AP67" i="13"/>
  <c r="Z67" i="13"/>
  <c r="R67" i="13"/>
  <c r="AP66" i="13"/>
  <c r="Z66" i="13"/>
  <c r="R66" i="13"/>
  <c r="AP65" i="13"/>
  <c r="AH65" i="13"/>
  <c r="Z65" i="13"/>
  <c r="R65" i="13"/>
  <c r="AP64" i="13"/>
  <c r="AM64" i="13"/>
  <c r="AM68" i="13" s="1"/>
  <c r="AK64" i="13"/>
  <c r="AH64" i="13"/>
  <c r="AE64" i="13"/>
  <c r="AE68" i="13" s="1"/>
  <c r="Z64" i="13"/>
  <c r="Z68" i="13" s="1"/>
  <c r="W64" i="13"/>
  <c r="W68" i="13" s="1"/>
  <c r="U64" i="13"/>
  <c r="R64" i="13"/>
  <c r="O64" i="13"/>
  <c r="M64" i="13"/>
  <c r="O62" i="13"/>
  <c r="AP60" i="13"/>
  <c r="AH60" i="13"/>
  <c r="AC60" i="13"/>
  <c r="R60" i="13"/>
  <c r="AH59" i="13"/>
  <c r="AC59" i="13"/>
  <c r="AP58" i="13"/>
  <c r="AK58" i="13"/>
  <c r="AH58" i="13"/>
  <c r="R58" i="13"/>
  <c r="AH57" i="13"/>
  <c r="AC57" i="13"/>
  <c r="AH56" i="13"/>
  <c r="AC56" i="13"/>
  <c r="AP55" i="13"/>
  <c r="AK55" i="13"/>
  <c r="AH55" i="13"/>
  <c r="M55" i="13"/>
  <c r="AP54" i="13"/>
  <c r="AH54" i="13"/>
  <c r="AC54" i="13"/>
  <c r="R54" i="13"/>
  <c r="AH53" i="13"/>
  <c r="AC53" i="13"/>
  <c r="AH52" i="13"/>
  <c r="R52" i="13"/>
  <c r="M52" i="13"/>
  <c r="AP51" i="13"/>
  <c r="AH51" i="13"/>
  <c r="AC51" i="13"/>
  <c r="R51" i="13"/>
  <c r="AH50" i="13"/>
  <c r="AH62" i="13" s="1"/>
  <c r="AC50" i="13"/>
  <c r="AP48" i="13"/>
  <c r="AM48" i="13"/>
  <c r="AM62" i="13" s="1"/>
  <c r="AK48" i="13"/>
  <c r="AH48" i="13"/>
  <c r="AE48" i="13"/>
  <c r="AE62" i="13" s="1"/>
  <c r="Z48" i="13"/>
  <c r="W48" i="13"/>
  <c r="W62" i="13" s="1"/>
  <c r="U48" i="13"/>
  <c r="R48" i="13"/>
  <c r="O48" i="13"/>
  <c r="AP44" i="13"/>
  <c r="Z44" i="13"/>
  <c r="U44" i="13"/>
  <c r="R44" i="13"/>
  <c r="AC43" i="13"/>
  <c r="Z43" i="13"/>
  <c r="Z42" i="13"/>
  <c r="U42" i="13"/>
  <c r="R42" i="13"/>
  <c r="Z41" i="13"/>
  <c r="U41" i="13"/>
  <c r="R41" i="13"/>
  <c r="AH40" i="13"/>
  <c r="Z40" i="13"/>
  <c r="M40" i="13"/>
  <c r="AP39" i="13"/>
  <c r="AK39" i="13"/>
  <c r="AH39" i="13"/>
  <c r="Z39" i="13"/>
  <c r="U39" i="13"/>
  <c r="R39" i="13"/>
  <c r="M39" i="13"/>
  <c r="AP38" i="13"/>
  <c r="AC38" i="13"/>
  <c r="Z38" i="13"/>
  <c r="U38" i="13"/>
  <c r="R38" i="13"/>
  <c r="AK37" i="13"/>
  <c r="AH37" i="13"/>
  <c r="AC37" i="13"/>
  <c r="Z37" i="13"/>
  <c r="AP36" i="13"/>
  <c r="AK36" i="13"/>
  <c r="AH36" i="13"/>
  <c r="Z36" i="13"/>
  <c r="U36" i="13"/>
  <c r="M36" i="13"/>
  <c r="AP35" i="13"/>
  <c r="AC35" i="13"/>
  <c r="Z35" i="13"/>
  <c r="U35" i="13"/>
  <c r="AP33" i="13"/>
  <c r="AM33" i="13"/>
  <c r="AM69" i="13" s="1"/>
  <c r="AK33" i="13"/>
  <c r="AH33" i="13"/>
  <c r="AE33" i="13"/>
  <c r="Z33" i="13"/>
  <c r="W33" i="13"/>
  <c r="U33" i="13"/>
  <c r="R33" i="13"/>
  <c r="O33" i="13"/>
  <c r="O69" i="13" s="1"/>
  <c r="U21" i="13"/>
  <c r="R21" i="13"/>
  <c r="Q9" i="13" s="1"/>
  <c r="AC20" i="13"/>
  <c r="Z20" i="13"/>
  <c r="AH19" i="13"/>
  <c r="AH22" i="13" s="1"/>
  <c r="AG12" i="13" s="1"/>
  <c r="AC19" i="13"/>
  <c r="AC22" i="13" s="1"/>
  <c r="AE12" i="13" s="1"/>
  <c r="AI12" i="13" s="1"/>
  <c r="AP18" i="13"/>
  <c r="AP21" i="13" s="1"/>
  <c r="AO9" i="13" s="1"/>
  <c r="AK18" i="13"/>
  <c r="AK21" i="13" s="1"/>
  <c r="AM9" i="13" s="1"/>
  <c r="AH18" i="13"/>
  <c r="AH21" i="13" s="1"/>
  <c r="AG9" i="13" s="1"/>
  <c r="AC18" i="13"/>
  <c r="AC21" i="13" s="1"/>
  <c r="Z18" i="13"/>
  <c r="Z21" i="13" s="1"/>
  <c r="Y9" i="13" s="1"/>
  <c r="U18" i="13"/>
  <c r="R18" i="13"/>
  <c r="M18" i="13"/>
  <c r="M21" i="13" s="1"/>
  <c r="O9" i="13" s="1"/>
  <c r="S9" i="13" s="1"/>
  <c r="AP17" i="13"/>
  <c r="AP20" i="13" s="1"/>
  <c r="AK17" i="13"/>
  <c r="AK20" i="13" s="1"/>
  <c r="AH17" i="13"/>
  <c r="AH20" i="13" s="1"/>
  <c r="AC17" i="13"/>
  <c r="Z17" i="13"/>
  <c r="U17" i="13"/>
  <c r="U20" i="13" s="1"/>
  <c r="R17" i="13"/>
  <c r="R20" i="13" s="1"/>
  <c r="Q6" i="13" s="1"/>
  <c r="Q15" i="13" s="1"/>
  <c r="M17" i="13"/>
  <c r="M20" i="13" s="1"/>
  <c r="AO16" i="13"/>
  <c r="AM16" i="13"/>
  <c r="AG16" i="13"/>
  <c r="AE16" i="13"/>
  <c r="Y16" i="13"/>
  <c r="W16" i="13"/>
  <c r="U16" i="13"/>
  <c r="Q16" i="13"/>
  <c r="O16" i="13"/>
  <c r="M16" i="13"/>
  <c r="AK15" i="13"/>
  <c r="AC15" i="13"/>
  <c r="U15" i="13"/>
  <c r="M15" i="13"/>
  <c r="AI13" i="13"/>
  <c r="AC13" i="13"/>
  <c r="AC64" i="13" s="1"/>
  <c r="K13" i="13"/>
  <c r="I13" i="13"/>
  <c r="AQ10" i="13"/>
  <c r="AK10" i="13"/>
  <c r="AI10" i="13"/>
  <c r="AC58" i="13" s="1"/>
  <c r="AC10" i="13"/>
  <c r="AC48" i="13" s="1"/>
  <c r="AA10" i="13"/>
  <c r="U10" i="13"/>
  <c r="S10" i="13"/>
  <c r="M10" i="13"/>
  <c r="M48" i="13" s="1"/>
  <c r="K10" i="13"/>
  <c r="I10" i="13"/>
  <c r="W9" i="13"/>
  <c r="AQ7" i="13"/>
  <c r="AK7" i="13"/>
  <c r="AK16" i="13" s="1"/>
  <c r="AI7" i="13"/>
  <c r="AC40" i="13" s="1"/>
  <c r="AC7" i="13"/>
  <c r="AC33" i="13" s="1"/>
  <c r="AA7" i="13"/>
  <c r="U43" i="13" s="1"/>
  <c r="U7" i="13"/>
  <c r="S7" i="13"/>
  <c r="M7" i="13"/>
  <c r="M33" i="13" s="1"/>
  <c r="K7" i="13"/>
  <c r="I7" i="13"/>
  <c r="AE6" i="13"/>
  <c r="Y6" i="13"/>
  <c r="W6" i="13"/>
  <c r="AA6" i="13" s="1"/>
  <c r="AH23" i="13" l="1"/>
  <c r="AG6" i="13"/>
  <c r="AG15" i="13" s="1"/>
  <c r="M23" i="13"/>
  <c r="O6" i="13"/>
  <c r="AM6" i="13"/>
  <c r="AK23" i="13"/>
  <c r="AE9" i="13"/>
  <c r="AI9" i="13" s="1"/>
  <c r="AC23" i="13"/>
  <c r="Z23" i="13"/>
  <c r="Y15" i="13"/>
  <c r="AA9" i="13"/>
  <c r="AQ9" i="13"/>
  <c r="U58" i="13"/>
  <c r="U55" i="13"/>
  <c r="U52" i="13"/>
  <c r="U59" i="13"/>
  <c r="U56" i="13"/>
  <c r="U53" i="13"/>
  <c r="U50" i="13"/>
  <c r="Z58" i="13"/>
  <c r="Z55" i="13"/>
  <c r="Z52" i="13"/>
  <c r="O46" i="13"/>
  <c r="AH43" i="13"/>
  <c r="W46" i="13"/>
  <c r="W69" i="13"/>
  <c r="AH42" i="13"/>
  <c r="Z51" i="13"/>
  <c r="Z60" i="13"/>
  <c r="R68" i="13"/>
  <c r="M43" i="13"/>
  <c r="M44" i="13"/>
  <c r="M41" i="13"/>
  <c r="M38" i="13"/>
  <c r="M35" i="13"/>
  <c r="R43" i="13"/>
  <c r="R40" i="13"/>
  <c r="R37" i="13"/>
  <c r="AK43" i="13"/>
  <c r="AK40" i="13"/>
  <c r="AK44" i="13"/>
  <c r="AK41" i="13"/>
  <c r="AK38" i="13"/>
  <c r="AK35" i="13"/>
  <c r="AP43" i="13"/>
  <c r="AP40" i="13"/>
  <c r="AP37" i="13"/>
  <c r="AP69" i="13" s="1"/>
  <c r="M59" i="13"/>
  <c r="M56" i="13"/>
  <c r="M53" i="13"/>
  <c r="M50" i="13"/>
  <c r="M60" i="13"/>
  <c r="M57" i="13"/>
  <c r="M54" i="13"/>
  <c r="M51" i="13"/>
  <c r="R59" i="13"/>
  <c r="R56" i="13"/>
  <c r="R53" i="13"/>
  <c r="R50" i="13"/>
  <c r="AK59" i="13"/>
  <c r="AK56" i="13"/>
  <c r="AK53" i="13"/>
  <c r="AK50" i="13"/>
  <c r="AK60" i="13"/>
  <c r="AK57" i="13"/>
  <c r="AK54" i="13"/>
  <c r="AK51" i="13"/>
  <c r="AP59" i="13"/>
  <c r="AP56" i="13"/>
  <c r="AP53" i="13"/>
  <c r="AP50" i="13"/>
  <c r="AP62" i="13" s="1"/>
  <c r="AC67" i="13"/>
  <c r="AH66" i="13"/>
  <c r="AC65" i="13"/>
  <c r="AH67" i="13"/>
  <c r="AH68" i="13" s="1"/>
  <c r="AC66" i="13"/>
  <c r="R35" i="13"/>
  <c r="R69" i="13" s="1"/>
  <c r="R36" i="13"/>
  <c r="M37" i="13"/>
  <c r="AP41" i="13"/>
  <c r="AP46" i="13" s="1"/>
  <c r="AK42" i="13"/>
  <c r="AM46" i="13"/>
  <c r="Z50" i="13"/>
  <c r="Z62" i="13" s="1"/>
  <c r="AK52" i="13"/>
  <c r="U54" i="13"/>
  <c r="R55" i="13"/>
  <c r="AP57" i="13"/>
  <c r="Z59" i="13"/>
  <c r="AP68" i="13"/>
  <c r="AI6" i="13"/>
  <c r="AE69" i="13"/>
  <c r="AE46" i="13"/>
  <c r="M42" i="13"/>
  <c r="AP42" i="13"/>
  <c r="AP52" i="13"/>
  <c r="Z54" i="13"/>
  <c r="R57" i="13"/>
  <c r="M58" i="13"/>
  <c r="Z53" i="13"/>
  <c r="U57" i="13"/>
  <c r="Z57" i="13"/>
  <c r="W15" i="13"/>
  <c r="AC16" i="13"/>
  <c r="R23" i="13"/>
  <c r="U51" i="13"/>
  <c r="Z56" i="13"/>
  <c r="U60" i="13"/>
  <c r="AC44" i="13"/>
  <c r="AC41" i="13"/>
  <c r="AC42" i="13"/>
  <c r="AC39" i="13"/>
  <c r="AC36" i="13"/>
  <c r="AH44" i="13"/>
  <c r="AH41" i="13"/>
  <c r="AH46" i="13" s="1"/>
  <c r="AH38" i="13"/>
  <c r="AH35" i="13"/>
  <c r="AH69" i="13" s="1"/>
  <c r="AP23" i="13"/>
  <c r="AO6" i="13"/>
  <c r="AO15" i="13" s="1"/>
  <c r="R46" i="13"/>
  <c r="U23" i="13"/>
  <c r="Z46" i="13"/>
  <c r="U37" i="13"/>
  <c r="U40" i="13"/>
  <c r="AC52" i="13"/>
  <c r="AC55" i="13"/>
  <c r="Z69" i="13" l="1"/>
  <c r="R62" i="13"/>
  <c r="O15" i="13"/>
  <c r="S6" i="13"/>
  <c r="AE15" i="13"/>
  <c r="AQ6" i="13"/>
  <c r="AM15" i="13"/>
  <c r="AM105" i="12"/>
  <c r="O105" i="12"/>
  <c r="AH103" i="12"/>
  <c r="AH105" i="12" s="1"/>
  <c r="AC103" i="12"/>
  <c r="AP102" i="12"/>
  <c r="AM102" i="12"/>
  <c r="AH102" i="12"/>
  <c r="AE102" i="12"/>
  <c r="AE105" i="12" s="1"/>
  <c r="Z102" i="12"/>
  <c r="W102" i="12"/>
  <c r="W105" i="12" s="1"/>
  <c r="R102" i="12"/>
  <c r="O102" i="12"/>
  <c r="AM100" i="12"/>
  <c r="O100" i="12"/>
  <c r="AH98" i="12"/>
  <c r="AC98" i="12"/>
  <c r="AP97" i="12"/>
  <c r="AK97" i="12"/>
  <c r="AP95" i="12"/>
  <c r="AM95" i="12"/>
  <c r="AK95" i="12"/>
  <c r="AH95" i="12"/>
  <c r="AE95" i="12"/>
  <c r="AE100" i="12" s="1"/>
  <c r="Z95" i="12"/>
  <c r="W95" i="12"/>
  <c r="W100" i="12" s="1"/>
  <c r="U95" i="12"/>
  <c r="R95" i="12"/>
  <c r="O95" i="12"/>
  <c r="AE93" i="12"/>
  <c r="O93" i="12"/>
  <c r="AP92" i="12"/>
  <c r="Z91" i="12"/>
  <c r="U91" i="12"/>
  <c r="AP89" i="12"/>
  <c r="AM89" i="12"/>
  <c r="AH89" i="12"/>
  <c r="AE89" i="12"/>
  <c r="Z89" i="12"/>
  <c r="W89" i="12"/>
  <c r="W93" i="12" s="1"/>
  <c r="R89" i="12"/>
  <c r="O89" i="12"/>
  <c r="AM87" i="12"/>
  <c r="W87" i="12"/>
  <c r="O87" i="12"/>
  <c r="Z86" i="12"/>
  <c r="U86" i="12"/>
  <c r="AH85" i="12"/>
  <c r="AC85" i="12"/>
  <c r="Z83" i="12"/>
  <c r="U83" i="12"/>
  <c r="R81" i="12"/>
  <c r="M81" i="12"/>
  <c r="AP80" i="12"/>
  <c r="AM80" i="12"/>
  <c r="AH80" i="12"/>
  <c r="AE80" i="12"/>
  <c r="AE87" i="12" s="1"/>
  <c r="AC80" i="12"/>
  <c r="Z80" i="12"/>
  <c r="W80" i="12"/>
  <c r="R80" i="12"/>
  <c r="O80" i="12"/>
  <c r="O106" i="12" s="1"/>
  <c r="W78" i="12"/>
  <c r="AH77" i="12"/>
  <c r="AE77" i="12"/>
  <c r="O77" i="12"/>
  <c r="AP76" i="12"/>
  <c r="AP77" i="12" s="1"/>
  <c r="AM76" i="12"/>
  <c r="AM77" i="12" s="1"/>
  <c r="AK76" i="12"/>
  <c r="AH76" i="12"/>
  <c r="AE76" i="12"/>
  <c r="AC76" i="12"/>
  <c r="Z76" i="12"/>
  <c r="Z77" i="12" s="1"/>
  <c r="W76" i="12"/>
  <c r="W77" i="12" s="1"/>
  <c r="U76" i="12"/>
  <c r="R76" i="12"/>
  <c r="R77" i="12" s="1"/>
  <c r="O76" i="12"/>
  <c r="M76" i="12"/>
  <c r="AM74" i="12"/>
  <c r="W74" i="12"/>
  <c r="O74" i="12"/>
  <c r="AH72" i="12"/>
  <c r="AC72" i="12"/>
  <c r="AP70" i="12"/>
  <c r="AM70" i="12"/>
  <c r="AH70" i="12"/>
  <c r="AE70" i="12"/>
  <c r="AC70" i="12"/>
  <c r="Z70" i="12"/>
  <c r="W70" i="12"/>
  <c r="R70" i="12"/>
  <c r="O70" i="12"/>
  <c r="M70" i="12"/>
  <c r="AE68" i="12"/>
  <c r="W68" i="12"/>
  <c r="AP66" i="12"/>
  <c r="AK66" i="12"/>
  <c r="R66" i="12"/>
  <c r="M66" i="12"/>
  <c r="Z65" i="12"/>
  <c r="AP64" i="12"/>
  <c r="AM64" i="12"/>
  <c r="AK64" i="12"/>
  <c r="AH64" i="12"/>
  <c r="AE64" i="12"/>
  <c r="Z64" i="12"/>
  <c r="W64" i="12"/>
  <c r="U64" i="12"/>
  <c r="R64" i="12"/>
  <c r="O64" i="12"/>
  <c r="O78" i="12" s="1"/>
  <c r="AP59" i="12"/>
  <c r="Z58" i="12"/>
  <c r="AP54" i="12"/>
  <c r="AM54" i="12"/>
  <c r="AK54" i="12"/>
  <c r="AH54" i="12"/>
  <c r="AE54" i="12"/>
  <c r="AC54" i="12"/>
  <c r="Z54" i="12"/>
  <c r="W54" i="12"/>
  <c r="U54" i="12"/>
  <c r="R54" i="12"/>
  <c r="O54" i="12"/>
  <c r="M54" i="12"/>
  <c r="AP53" i="12"/>
  <c r="AM52" i="12"/>
  <c r="Z34" i="12"/>
  <c r="U34" i="12"/>
  <c r="AH33" i="12"/>
  <c r="AG12" i="12" s="1"/>
  <c r="AH53" i="12" s="1"/>
  <c r="AC33" i="12"/>
  <c r="AE12" i="12" s="1"/>
  <c r="Z33" i="12"/>
  <c r="AP32" i="12"/>
  <c r="AO9" i="12" s="1"/>
  <c r="AK32" i="12"/>
  <c r="AM9" i="12" s="1"/>
  <c r="AH32" i="12"/>
  <c r="R32" i="12"/>
  <c r="M32" i="12"/>
  <c r="AP31" i="12"/>
  <c r="AO6" i="12" s="1"/>
  <c r="AP52" i="12" s="1"/>
  <c r="Z31" i="12"/>
  <c r="U31" i="12"/>
  <c r="U36" i="12" s="1"/>
  <c r="R31" i="12"/>
  <c r="Q6" i="12" s="1"/>
  <c r="AP29" i="12"/>
  <c r="AP34" i="12" s="1"/>
  <c r="AO16" i="12" s="1"/>
  <c r="AK29" i="12"/>
  <c r="AK34" i="12" s="1"/>
  <c r="AH29" i="12"/>
  <c r="AH34" i="12" s="1"/>
  <c r="AG16" i="12" s="1"/>
  <c r="AH59" i="12" s="1"/>
  <c r="AC29" i="12"/>
  <c r="AC34" i="12" s="1"/>
  <c r="AE16" i="12" s="1"/>
  <c r="Z29" i="12"/>
  <c r="U29" i="12"/>
  <c r="R29" i="12"/>
  <c r="R34" i="12" s="1"/>
  <c r="Q16" i="12" s="1"/>
  <c r="R59" i="12" s="1"/>
  <c r="M29" i="12"/>
  <c r="M34" i="12" s="1"/>
  <c r="AP28" i="12"/>
  <c r="AP33" i="12" s="1"/>
  <c r="AO12" i="12" s="1"/>
  <c r="AK28" i="12"/>
  <c r="AK33" i="12" s="1"/>
  <c r="AH28" i="12"/>
  <c r="AC28" i="12"/>
  <c r="Z28" i="12"/>
  <c r="U28" i="12"/>
  <c r="U33" i="12" s="1"/>
  <c r="R28" i="12"/>
  <c r="R33" i="12" s="1"/>
  <c r="Q12" i="12" s="1"/>
  <c r="R53" i="12" s="1"/>
  <c r="M28" i="12"/>
  <c r="M33" i="12" s="1"/>
  <c r="M36" i="12" s="1"/>
  <c r="AP27" i="12"/>
  <c r="AK27" i="12"/>
  <c r="AH27" i="12"/>
  <c r="AC27" i="12"/>
  <c r="AC32" i="12" s="1"/>
  <c r="Z27" i="12"/>
  <c r="Z32" i="12" s="1"/>
  <c r="Y9" i="12" s="1"/>
  <c r="U27" i="12"/>
  <c r="U32" i="12" s="1"/>
  <c r="W9" i="12" s="1"/>
  <c r="U9" i="12" s="1"/>
  <c r="U58" i="12" s="1"/>
  <c r="R27" i="12"/>
  <c r="M27" i="12"/>
  <c r="AP26" i="12"/>
  <c r="AK26" i="12"/>
  <c r="AK31" i="12" s="1"/>
  <c r="AM6" i="12" s="1"/>
  <c r="AH26" i="12"/>
  <c r="AH31" i="12" s="1"/>
  <c r="AH36" i="12" s="1"/>
  <c r="AC26" i="12"/>
  <c r="AC31" i="12" s="1"/>
  <c r="AC36" i="12" s="1"/>
  <c r="Z26" i="12"/>
  <c r="U26" i="12"/>
  <c r="R26" i="12"/>
  <c r="M26" i="12"/>
  <c r="M31" i="12" s="1"/>
  <c r="O6" i="12" s="1"/>
  <c r="AO25" i="12"/>
  <c r="AM25" i="12"/>
  <c r="AG25" i="12"/>
  <c r="AE25" i="12"/>
  <c r="Y25" i="12"/>
  <c r="W25" i="12"/>
  <c r="Q25" i="12"/>
  <c r="O25" i="12"/>
  <c r="AO24" i="12"/>
  <c r="AM24" i="12"/>
  <c r="AK24" i="12"/>
  <c r="AG24" i="12"/>
  <c r="AE24" i="12"/>
  <c r="Y24" i="12"/>
  <c r="W24" i="12"/>
  <c r="Q24" i="12"/>
  <c r="O24" i="12"/>
  <c r="K21" i="12"/>
  <c r="I21" i="12"/>
  <c r="AQ18" i="12"/>
  <c r="AK18" i="12"/>
  <c r="AK102" i="12" s="1"/>
  <c r="AI18" i="12"/>
  <c r="AH104" i="12" s="1"/>
  <c r="AC18" i="12"/>
  <c r="AC102" i="12" s="1"/>
  <c r="AA18" i="12"/>
  <c r="U104" i="12" s="1"/>
  <c r="U18" i="12"/>
  <c r="U102" i="12" s="1"/>
  <c r="S18" i="12"/>
  <c r="M18" i="12"/>
  <c r="M102" i="12" s="1"/>
  <c r="K18" i="12"/>
  <c r="I18" i="12"/>
  <c r="AQ17" i="12"/>
  <c r="AK92" i="12" s="1"/>
  <c r="AK17" i="12"/>
  <c r="AK89" i="12" s="1"/>
  <c r="AI17" i="12"/>
  <c r="AH90" i="12" s="1"/>
  <c r="AC17" i="12"/>
  <c r="AC89" i="12" s="1"/>
  <c r="AA17" i="12"/>
  <c r="Z92" i="12" s="1"/>
  <c r="U17" i="12"/>
  <c r="U89" i="12" s="1"/>
  <c r="S17" i="12"/>
  <c r="R92" i="12" s="1"/>
  <c r="M17" i="12"/>
  <c r="M89" i="12" s="1"/>
  <c r="K17" i="12"/>
  <c r="I17" i="12"/>
  <c r="AM16" i="12"/>
  <c r="AQ16" i="12" s="1"/>
  <c r="Y16" i="12"/>
  <c r="AA16" i="12" s="1"/>
  <c r="W16" i="12"/>
  <c r="O16" i="12"/>
  <c r="AQ14" i="12"/>
  <c r="AK14" i="12"/>
  <c r="AI14" i="12"/>
  <c r="AH99" i="12" s="1"/>
  <c r="AC14" i="12"/>
  <c r="AC95" i="12" s="1"/>
  <c r="AA14" i="12"/>
  <c r="U99" i="12" s="1"/>
  <c r="U14" i="12"/>
  <c r="S14" i="12"/>
  <c r="M14" i="12"/>
  <c r="M95" i="12" s="1"/>
  <c r="K14" i="12"/>
  <c r="I14" i="12"/>
  <c r="AQ13" i="12"/>
  <c r="AK13" i="12"/>
  <c r="AI13" i="12"/>
  <c r="AC82" i="12" s="1"/>
  <c r="AC13" i="12"/>
  <c r="AA13" i="12"/>
  <c r="Z84" i="12" s="1"/>
  <c r="U13" i="12"/>
  <c r="U80" i="12" s="1"/>
  <c r="S13" i="12"/>
  <c r="M13" i="12"/>
  <c r="M80" i="12" s="1"/>
  <c r="K13" i="12"/>
  <c r="I13" i="12"/>
  <c r="AM12" i="12"/>
  <c r="AQ12" i="12" s="1"/>
  <c r="AI12" i="12"/>
  <c r="Y12" i="12"/>
  <c r="Z53" i="12" s="1"/>
  <c r="W12" i="12"/>
  <c r="U12" i="12" s="1"/>
  <c r="U53" i="12" s="1"/>
  <c r="O12" i="12"/>
  <c r="AQ10" i="12"/>
  <c r="AK71" i="12" s="1"/>
  <c r="AK10" i="12"/>
  <c r="AK70" i="12" s="1"/>
  <c r="AI10" i="12"/>
  <c r="AH73" i="12" s="1"/>
  <c r="AC10" i="12"/>
  <c r="AA10" i="12"/>
  <c r="U10" i="12"/>
  <c r="U70" i="12" s="1"/>
  <c r="S10" i="12"/>
  <c r="M10" i="12"/>
  <c r="K10" i="12"/>
  <c r="I10" i="12"/>
  <c r="AG9" i="12"/>
  <c r="AH58" i="12" s="1"/>
  <c r="AE9" i="12"/>
  <c r="AC9" i="12"/>
  <c r="AC58" i="12" s="1"/>
  <c r="AA9" i="12"/>
  <c r="U60" i="12" s="1"/>
  <c r="Q9" i="12"/>
  <c r="R58" i="12" s="1"/>
  <c r="R61" i="12" s="1"/>
  <c r="O9" i="12"/>
  <c r="S9" i="12" s="1"/>
  <c r="M60" i="12" s="1"/>
  <c r="AQ7" i="12"/>
  <c r="AP67" i="12" s="1"/>
  <c r="AK7" i="12"/>
  <c r="AI7" i="12"/>
  <c r="AC67" i="12" s="1"/>
  <c r="AC7" i="12"/>
  <c r="AA7" i="12"/>
  <c r="U7" i="12"/>
  <c r="S7" i="12"/>
  <c r="R67" i="12" s="1"/>
  <c r="M7" i="12"/>
  <c r="M24" i="12" s="1"/>
  <c r="K7" i="12"/>
  <c r="I7" i="12"/>
  <c r="AQ6" i="12"/>
  <c r="AK55" i="12" s="1"/>
  <c r="AG6" i="12"/>
  <c r="AE6" i="12"/>
  <c r="W6" i="12"/>
  <c r="S6" i="12"/>
  <c r="M55" i="12" s="1"/>
  <c r="M6" i="12"/>
  <c r="AP56" i="12" l="1"/>
  <c r="AK9" i="12"/>
  <c r="AK58" i="12" s="1"/>
  <c r="AM23" i="12"/>
  <c r="AQ9" i="12"/>
  <c r="AK60" i="12" s="1"/>
  <c r="AM58" i="12"/>
  <c r="AP58" i="12"/>
  <c r="AP61" i="12" s="1"/>
  <c r="AO23" i="12"/>
  <c r="Z71" i="12"/>
  <c r="U71" i="12"/>
  <c r="Z72" i="12"/>
  <c r="U72" i="12"/>
  <c r="O53" i="12"/>
  <c r="S12" i="12"/>
  <c r="R103" i="12"/>
  <c r="M103" i="12"/>
  <c r="R104" i="12"/>
  <c r="M104" i="12"/>
  <c r="AH67" i="12"/>
  <c r="Z36" i="12"/>
  <c r="Y6" i="12"/>
  <c r="AA6" i="12" s="1"/>
  <c r="U55" i="12" s="1"/>
  <c r="AH52" i="12"/>
  <c r="AG23" i="12"/>
  <c r="AE58" i="12"/>
  <c r="AI9" i="12"/>
  <c r="AC60" i="12" s="1"/>
  <c r="R98" i="12"/>
  <c r="M98" i="12"/>
  <c r="R99" i="12"/>
  <c r="R96" i="12"/>
  <c r="M99" i="12"/>
  <c r="M96" i="12"/>
  <c r="Z66" i="12"/>
  <c r="U66" i="12"/>
  <c r="Z67" i="12"/>
  <c r="Z78" i="12" s="1"/>
  <c r="U67" i="12"/>
  <c r="R72" i="12"/>
  <c r="M72" i="12"/>
  <c r="R73" i="12"/>
  <c r="M73" i="12"/>
  <c r="AP85" i="12"/>
  <c r="AP82" i="12"/>
  <c r="AK85" i="12"/>
  <c r="AK82" i="12"/>
  <c r="AP86" i="12"/>
  <c r="AP83" i="12"/>
  <c r="AK86" i="12"/>
  <c r="AK83" i="12"/>
  <c r="AE78" i="12"/>
  <c r="AE74" i="12"/>
  <c r="AK84" i="12"/>
  <c r="R93" i="12"/>
  <c r="M97" i="12"/>
  <c r="Z105" i="12"/>
  <c r="AH86" i="12"/>
  <c r="AH83" i="12"/>
  <c r="AC86" i="12"/>
  <c r="AC83" i="12"/>
  <c r="AH84" i="12"/>
  <c r="AH81" i="12"/>
  <c r="AH87" i="12" s="1"/>
  <c r="AC84" i="12"/>
  <c r="AC81" i="12"/>
  <c r="R90" i="12"/>
  <c r="M90" i="12"/>
  <c r="R91" i="12"/>
  <c r="M91" i="12"/>
  <c r="AP72" i="12"/>
  <c r="AK72" i="12"/>
  <c r="AP73" i="12"/>
  <c r="AK73" i="12"/>
  <c r="R85" i="12"/>
  <c r="R82" i="12"/>
  <c r="R106" i="12" s="1"/>
  <c r="M85" i="12"/>
  <c r="M82" i="12"/>
  <c r="R86" i="12"/>
  <c r="R83" i="12"/>
  <c r="M86" i="12"/>
  <c r="M83" i="12"/>
  <c r="Z97" i="12"/>
  <c r="Z100" i="12" s="1"/>
  <c r="U97" i="12"/>
  <c r="Z98" i="12"/>
  <c r="U98" i="12"/>
  <c r="O59" i="12"/>
  <c r="S16" i="12"/>
  <c r="W23" i="12"/>
  <c r="AP36" i="12"/>
  <c r="Z59" i="12"/>
  <c r="Z61" i="12" s="1"/>
  <c r="AC64" i="12"/>
  <c r="AC24" i="12"/>
  <c r="M12" i="12"/>
  <c r="M53" i="12" s="1"/>
  <c r="AK12" i="12"/>
  <c r="AK53" i="12" s="1"/>
  <c r="U16" i="12"/>
  <c r="U59" i="12" s="1"/>
  <c r="U24" i="12"/>
  <c r="R52" i="12"/>
  <c r="Q23" i="12"/>
  <c r="W52" i="12"/>
  <c r="AM53" i="12"/>
  <c r="W58" i="12"/>
  <c r="AM59" i="12"/>
  <c r="U65" i="12"/>
  <c r="AH74" i="12"/>
  <c r="AP71" i="12"/>
  <c r="W106" i="12"/>
  <c r="AH82" i="12"/>
  <c r="AP84" i="12"/>
  <c r="AC90" i="12"/>
  <c r="R97" i="12"/>
  <c r="Z99" i="12"/>
  <c r="AP103" i="12"/>
  <c r="AK103" i="12"/>
  <c r="AP104" i="12"/>
  <c r="AK104" i="12"/>
  <c r="AE59" i="12"/>
  <c r="AC16" i="12"/>
  <c r="AC59" i="12" s="1"/>
  <c r="AM62" i="12"/>
  <c r="AP90" i="12"/>
  <c r="AP93" i="12" s="1"/>
  <c r="AK90" i="12"/>
  <c r="AP91" i="12"/>
  <c r="AK91" i="12"/>
  <c r="R36" i="12"/>
  <c r="R68" i="12"/>
  <c r="M71" i="12"/>
  <c r="U73" i="12"/>
  <c r="AK81" i="12"/>
  <c r="M84" i="12"/>
  <c r="U96" i="12"/>
  <c r="AE106" i="12"/>
  <c r="AH65" i="12"/>
  <c r="AH78" i="12" s="1"/>
  <c r="AC65" i="12"/>
  <c r="AH66" i="12"/>
  <c r="AH68" i="12" s="1"/>
  <c r="AC66" i="12"/>
  <c r="AH91" i="12"/>
  <c r="AH93" i="12" s="1"/>
  <c r="AC91" i="12"/>
  <c r="AH92" i="12"/>
  <c r="AC92" i="12"/>
  <c r="AE52" i="12"/>
  <c r="AE23" i="12"/>
  <c r="AC6" i="12"/>
  <c r="AP98" i="12"/>
  <c r="AK98" i="12"/>
  <c r="AP99" i="12"/>
  <c r="AP96" i="12"/>
  <c r="AP100" i="12" s="1"/>
  <c r="AK99" i="12"/>
  <c r="AK96" i="12"/>
  <c r="AI16" i="12"/>
  <c r="Z103" i="12"/>
  <c r="U103" i="12"/>
  <c r="M52" i="12"/>
  <c r="AI6" i="12"/>
  <c r="AC55" i="12" s="1"/>
  <c r="O58" i="12"/>
  <c r="M9" i="12"/>
  <c r="M58" i="12" s="1"/>
  <c r="AH61" i="12"/>
  <c r="AA12" i="12"/>
  <c r="M25" i="12"/>
  <c r="AK80" i="12"/>
  <c r="AK25" i="12"/>
  <c r="U25" i="12"/>
  <c r="M16" i="12"/>
  <c r="M59" i="12" s="1"/>
  <c r="AK16" i="12"/>
  <c r="AK59" i="12" s="1"/>
  <c r="O52" i="12"/>
  <c r="O23" i="12"/>
  <c r="AK6" i="12"/>
  <c r="AE53" i="12"/>
  <c r="AC12" i="12"/>
  <c r="AC53" i="12" s="1"/>
  <c r="AK36" i="12"/>
  <c r="W53" i="12"/>
  <c r="AM56" i="12"/>
  <c r="W59" i="12"/>
  <c r="AM78" i="12"/>
  <c r="R71" i="12"/>
  <c r="R74" i="12" s="1"/>
  <c r="Z73" i="12"/>
  <c r="Z74" i="12" s="1"/>
  <c r="AP81" i="12"/>
  <c r="R84" i="12"/>
  <c r="AM106" i="12"/>
  <c r="AM93" i="12"/>
  <c r="M92" i="12"/>
  <c r="Z96" i="12"/>
  <c r="Z104" i="12"/>
  <c r="AC25" i="12"/>
  <c r="M64" i="12"/>
  <c r="M65" i="12"/>
  <c r="AK65" i="12"/>
  <c r="O68" i="12"/>
  <c r="AM68" i="12"/>
  <c r="AC71" i="12"/>
  <c r="U82" i="12"/>
  <c r="U85" i="12"/>
  <c r="U90" i="12"/>
  <c r="AC97" i="12"/>
  <c r="R65" i="12"/>
  <c r="AP65" i="12"/>
  <c r="AP78" i="12" s="1"/>
  <c r="AP68" i="12"/>
  <c r="AH71" i="12"/>
  <c r="Z82" i="12"/>
  <c r="Z106" i="12" s="1"/>
  <c r="Z85" i="12"/>
  <c r="Z90" i="12"/>
  <c r="Z93" i="12" s="1"/>
  <c r="AH97" i="12"/>
  <c r="M67" i="12"/>
  <c r="AK67" i="12"/>
  <c r="AC73" i="12"/>
  <c r="U81" i="12"/>
  <c r="U84" i="12"/>
  <c r="U92" i="12"/>
  <c r="AC96" i="12"/>
  <c r="AC99" i="12"/>
  <c r="AC104" i="12"/>
  <c r="Z81" i="12"/>
  <c r="Z87" i="12" s="1"/>
  <c r="AH96" i="12"/>
  <c r="AH100" i="12" s="1"/>
  <c r="AH56" i="12" l="1"/>
  <c r="AH62" i="12"/>
  <c r="Z68" i="12"/>
  <c r="R78" i="12"/>
  <c r="AE61" i="12"/>
  <c r="AM61" i="12"/>
  <c r="R62" i="12"/>
  <c r="R56" i="12"/>
  <c r="Z52" i="12"/>
  <c r="Y23" i="12"/>
  <c r="AP105" i="12"/>
  <c r="AP87" i="12"/>
  <c r="O62" i="12"/>
  <c r="O56" i="12"/>
  <c r="M23" i="12"/>
  <c r="AP74" i="12"/>
  <c r="W56" i="12"/>
  <c r="W62" i="12"/>
  <c r="R100" i="12"/>
  <c r="R87" i="12"/>
  <c r="AH106" i="12"/>
  <c r="AC52" i="12"/>
  <c r="AC23" i="12"/>
  <c r="AE56" i="12"/>
  <c r="AE62" i="12"/>
  <c r="U6" i="12"/>
  <c r="AK52" i="12"/>
  <c r="AK23" i="12"/>
  <c r="O61" i="12"/>
  <c r="AP106" i="12"/>
  <c r="W61" i="12"/>
  <c r="R105" i="12"/>
  <c r="AP62" i="12"/>
  <c r="Z56" i="12" l="1"/>
  <c r="Z62" i="12"/>
  <c r="U52" i="12"/>
  <c r="U23" i="12"/>
  <c r="AK63" i="11"/>
  <c r="M63" i="11"/>
  <c r="AK60" i="11"/>
  <c r="M60" i="11"/>
  <c r="AP59" i="11"/>
  <c r="AK59" i="11"/>
  <c r="R59" i="11"/>
  <c r="M59" i="11"/>
  <c r="AK57" i="11"/>
  <c r="M57" i="11"/>
  <c r="AP56" i="11"/>
  <c r="AK56" i="11"/>
  <c r="R56" i="11"/>
  <c r="M56" i="11"/>
  <c r="AP55" i="11"/>
  <c r="AK55" i="11"/>
  <c r="R55" i="11"/>
  <c r="M55" i="11"/>
  <c r="AK54" i="11"/>
  <c r="M54" i="11"/>
  <c r="AP53" i="11"/>
  <c r="AK53" i="11"/>
  <c r="R53" i="11"/>
  <c r="M53" i="11"/>
  <c r="AP52" i="11"/>
  <c r="AM52" i="11"/>
  <c r="AM64" i="11" s="1"/>
  <c r="AH52" i="11"/>
  <c r="AE52" i="11"/>
  <c r="AE64" i="11" s="1"/>
  <c r="Z52" i="11"/>
  <c r="W52" i="11"/>
  <c r="W64" i="11" s="1"/>
  <c r="R52" i="11"/>
  <c r="O52" i="11"/>
  <c r="O64" i="11" s="1"/>
  <c r="AE50" i="11"/>
  <c r="Z49" i="11"/>
  <c r="U49" i="11"/>
  <c r="U48" i="11"/>
  <c r="Z47" i="11"/>
  <c r="U47" i="11"/>
  <c r="Z46" i="11"/>
  <c r="U46" i="11"/>
  <c r="U45" i="11"/>
  <c r="Z44" i="11"/>
  <c r="U44" i="11"/>
  <c r="Z43" i="11"/>
  <c r="U43" i="11"/>
  <c r="U42" i="11"/>
  <c r="Z41" i="11"/>
  <c r="U41" i="11"/>
  <c r="AP40" i="11"/>
  <c r="AM40" i="11"/>
  <c r="AM65" i="11" s="1"/>
  <c r="AH40" i="11"/>
  <c r="AE40" i="11"/>
  <c r="AE65" i="11" s="1"/>
  <c r="Z40" i="11"/>
  <c r="W40" i="11"/>
  <c r="W50" i="11" s="1"/>
  <c r="R40" i="11"/>
  <c r="O40" i="11"/>
  <c r="O65" i="11" s="1"/>
  <c r="AC17" i="11"/>
  <c r="AE9" i="11" s="1"/>
  <c r="Z17" i="11"/>
  <c r="AH16" i="11"/>
  <c r="AH18" i="11" s="1"/>
  <c r="M16" i="11"/>
  <c r="AP15" i="11"/>
  <c r="AP17" i="11" s="1"/>
  <c r="AK15" i="11"/>
  <c r="AK17" i="11" s="1"/>
  <c r="AM9" i="11" s="1"/>
  <c r="AM34" i="11" s="1"/>
  <c r="AH15" i="11"/>
  <c r="AH17" i="11" s="1"/>
  <c r="AC15" i="11"/>
  <c r="Z15" i="11"/>
  <c r="U15" i="11"/>
  <c r="U17" i="11" s="1"/>
  <c r="W9" i="11" s="1"/>
  <c r="R15" i="11"/>
  <c r="R17" i="11" s="1"/>
  <c r="Q9" i="11" s="1"/>
  <c r="M15" i="11"/>
  <c r="M17" i="11" s="1"/>
  <c r="O9" i="11" s="1"/>
  <c r="O34" i="11" s="1"/>
  <c r="AP14" i="11"/>
  <c r="AP16" i="11" s="1"/>
  <c r="AK14" i="11"/>
  <c r="AK16" i="11" s="1"/>
  <c r="AH14" i="11"/>
  <c r="AC14" i="11"/>
  <c r="AC16" i="11" s="1"/>
  <c r="Z14" i="11"/>
  <c r="Z16" i="11" s="1"/>
  <c r="Z18" i="11" s="1"/>
  <c r="U14" i="11"/>
  <c r="U16" i="11" s="1"/>
  <c r="W6" i="11" s="1"/>
  <c r="R14" i="11"/>
  <c r="R16" i="11" s="1"/>
  <c r="M14" i="11"/>
  <c r="AO13" i="11"/>
  <c r="AM13" i="11"/>
  <c r="AK13" i="11"/>
  <c r="AG13" i="11"/>
  <c r="AE13" i="11"/>
  <c r="Y13" i="11"/>
  <c r="W13" i="11"/>
  <c r="Q13" i="11"/>
  <c r="O13" i="11"/>
  <c r="AG12" i="11"/>
  <c r="AQ10" i="11"/>
  <c r="AP62" i="11" s="1"/>
  <c r="AK10" i="11"/>
  <c r="AK52" i="11" s="1"/>
  <c r="AI10" i="11"/>
  <c r="AC10" i="11"/>
  <c r="AC52" i="11" s="1"/>
  <c r="AA10" i="11"/>
  <c r="U10" i="11"/>
  <c r="U52" i="11" s="1"/>
  <c r="S10" i="11"/>
  <c r="R62" i="11" s="1"/>
  <c r="M10" i="11"/>
  <c r="M52" i="11" s="1"/>
  <c r="K10" i="11"/>
  <c r="I10" i="11"/>
  <c r="AO9" i="11"/>
  <c r="AP34" i="11" s="1"/>
  <c r="AG9" i="11"/>
  <c r="AH34" i="11" s="1"/>
  <c r="Y9" i="11"/>
  <c r="Z34" i="11" s="1"/>
  <c r="AQ7" i="11"/>
  <c r="AK7" i="11"/>
  <c r="AK40" i="11" s="1"/>
  <c r="AI7" i="11"/>
  <c r="AC7" i="11"/>
  <c r="AC40" i="11" s="1"/>
  <c r="AA7" i="11"/>
  <c r="Z48" i="11" s="1"/>
  <c r="U7" i="11"/>
  <c r="U40" i="11" s="1"/>
  <c r="S7" i="11"/>
  <c r="M7" i="11"/>
  <c r="M40" i="11" s="1"/>
  <c r="K7" i="11"/>
  <c r="I7" i="11"/>
  <c r="AO6" i="11"/>
  <c r="AG6" i="11"/>
  <c r="AH29" i="11" s="1"/>
  <c r="Y6" i="11"/>
  <c r="Q6" i="11"/>
  <c r="R29" i="11" s="1"/>
  <c r="AK18" i="11" l="1"/>
  <c r="AM6" i="11"/>
  <c r="AE34" i="11"/>
  <c r="AC9" i="11"/>
  <c r="AC34" i="11" s="1"/>
  <c r="AI9" i="11"/>
  <c r="W29" i="11"/>
  <c r="U6" i="11"/>
  <c r="W12" i="11"/>
  <c r="AA6" i="11"/>
  <c r="R34" i="11"/>
  <c r="Q12" i="11"/>
  <c r="AC18" i="11"/>
  <c r="AE6" i="11"/>
  <c r="W34" i="11"/>
  <c r="AA9" i="11"/>
  <c r="U9" i="11"/>
  <c r="U34" i="11" s="1"/>
  <c r="R48" i="11"/>
  <c r="R45" i="11"/>
  <c r="R42" i="11"/>
  <c r="M48" i="11"/>
  <c r="M45" i="11"/>
  <c r="M42" i="11"/>
  <c r="R47" i="11"/>
  <c r="R44" i="11"/>
  <c r="R41" i="11"/>
  <c r="R65" i="11" s="1"/>
  <c r="M47" i="11"/>
  <c r="M44" i="11"/>
  <c r="M41" i="11"/>
  <c r="R49" i="11"/>
  <c r="R46" i="11"/>
  <c r="R43" i="11"/>
  <c r="M49" i="11"/>
  <c r="M46" i="11"/>
  <c r="M43" i="11"/>
  <c r="M9" i="11"/>
  <c r="M34" i="11" s="1"/>
  <c r="AQ9" i="11"/>
  <c r="Z61" i="11"/>
  <c r="Z58" i="11"/>
  <c r="Z55" i="11"/>
  <c r="Z64" i="11" s="1"/>
  <c r="U61" i="11"/>
  <c r="U58" i="11"/>
  <c r="U55" i="11"/>
  <c r="Z63" i="11"/>
  <c r="Z60" i="11"/>
  <c r="Z57" i="11"/>
  <c r="Z54" i="11"/>
  <c r="U63" i="11"/>
  <c r="U60" i="11"/>
  <c r="U57" i="11"/>
  <c r="U54" i="11"/>
  <c r="Z62" i="11"/>
  <c r="Z59" i="11"/>
  <c r="Z56" i="11"/>
  <c r="Z53" i="11"/>
  <c r="U62" i="11"/>
  <c r="U59" i="11"/>
  <c r="U56" i="11"/>
  <c r="U53" i="11"/>
  <c r="U13" i="11"/>
  <c r="M18" i="11"/>
  <c r="U18" i="11"/>
  <c r="O6" i="11"/>
  <c r="S9" i="11"/>
  <c r="AH63" i="11"/>
  <c r="AH60" i="11"/>
  <c r="AH57" i="11"/>
  <c r="AH54" i="11"/>
  <c r="AC63" i="11"/>
  <c r="AC60" i="11"/>
  <c r="AC57" i="11"/>
  <c r="AC54" i="11"/>
  <c r="AH62" i="11"/>
  <c r="AH59" i="11"/>
  <c r="AH56" i="11"/>
  <c r="AH53" i="11"/>
  <c r="AC62" i="11"/>
  <c r="AC59" i="11"/>
  <c r="AC56" i="11"/>
  <c r="AC53" i="11"/>
  <c r="AH61" i="11"/>
  <c r="AH58" i="11"/>
  <c r="AH55" i="11"/>
  <c r="AH64" i="11" s="1"/>
  <c r="AC61" i="11"/>
  <c r="AC58" i="11"/>
  <c r="AC55" i="11"/>
  <c r="AH49" i="11"/>
  <c r="AH46" i="11"/>
  <c r="AH43" i="11"/>
  <c r="AC49" i="11"/>
  <c r="AC46" i="11"/>
  <c r="AC43" i="11"/>
  <c r="AH48" i="11"/>
  <c r="AH45" i="11"/>
  <c r="AH42" i="11"/>
  <c r="AC48" i="11"/>
  <c r="AC45" i="11"/>
  <c r="AC42" i="11"/>
  <c r="AH47" i="11"/>
  <c r="AH44" i="11"/>
  <c r="AH41" i="11"/>
  <c r="AH65" i="11" s="1"/>
  <c r="AC47" i="11"/>
  <c r="AC44" i="11"/>
  <c r="AC41" i="11"/>
  <c r="M13" i="11"/>
  <c r="AC13" i="11"/>
  <c r="AK9" i="11"/>
  <c r="AK34" i="11" s="1"/>
  <c r="R18" i="11"/>
  <c r="AP18" i="11"/>
  <c r="Z50" i="11"/>
  <c r="AP48" i="11"/>
  <c r="AP45" i="11"/>
  <c r="AP42" i="11"/>
  <c r="AK48" i="11"/>
  <c r="AK45" i="11"/>
  <c r="AK42" i="11"/>
  <c r="AP47" i="11"/>
  <c r="AP44" i="11"/>
  <c r="AP41" i="11"/>
  <c r="AK47" i="11"/>
  <c r="AK44" i="11"/>
  <c r="AK41" i="11"/>
  <c r="AP49" i="11"/>
  <c r="AP46" i="11"/>
  <c r="AP43" i="11"/>
  <c r="AK49" i="11"/>
  <c r="AK46" i="11"/>
  <c r="AK43" i="11"/>
  <c r="Z29" i="11"/>
  <c r="Y12" i="11"/>
  <c r="AP29" i="11"/>
  <c r="AO12" i="11"/>
  <c r="W65" i="11"/>
  <c r="Z42" i="11"/>
  <c r="Z45" i="11"/>
  <c r="Z65" i="11" s="1"/>
  <c r="R54" i="11"/>
  <c r="R64" i="11" s="1"/>
  <c r="AP54" i="11"/>
  <c r="AP64" i="11" s="1"/>
  <c r="R57" i="11"/>
  <c r="AP57" i="11"/>
  <c r="R60" i="11"/>
  <c r="AP60" i="11"/>
  <c r="R63" i="11"/>
  <c r="AP63" i="11"/>
  <c r="O50" i="11"/>
  <c r="AM50" i="11"/>
  <c r="M58" i="11"/>
  <c r="AK58" i="11"/>
  <c r="M61" i="11"/>
  <c r="AK61" i="11"/>
  <c r="R50" i="11"/>
  <c r="R58" i="11"/>
  <c r="AP58" i="11"/>
  <c r="R61" i="11"/>
  <c r="AP61" i="11"/>
  <c r="M62" i="11"/>
  <c r="AK62" i="11"/>
  <c r="AH50" i="11" l="1"/>
  <c r="AE29" i="11"/>
  <c r="AI6" i="11"/>
  <c r="AC6" i="11"/>
  <c r="AE12" i="11"/>
  <c r="U29" i="11"/>
  <c r="U12" i="11"/>
  <c r="R36" i="11"/>
  <c r="R37" i="11" s="1"/>
  <c r="O36" i="11"/>
  <c r="R35" i="11"/>
  <c r="O35" i="11"/>
  <c r="O37" i="11" s="1"/>
  <c r="AP65" i="11"/>
  <c r="AP50" i="11"/>
  <c r="O29" i="11"/>
  <c r="S6" i="11"/>
  <c r="M6" i="11"/>
  <c r="O12" i="11"/>
  <c r="AH35" i="11"/>
  <c r="AH37" i="11" s="1"/>
  <c r="AE35" i="11"/>
  <c r="AH36" i="11"/>
  <c r="AE36" i="11"/>
  <c r="AE37" i="11" s="1"/>
  <c r="Z36" i="11"/>
  <c r="W36" i="11"/>
  <c r="W37" i="11" s="1"/>
  <c r="Z35" i="11"/>
  <c r="W35" i="11"/>
  <c r="Z31" i="11"/>
  <c r="W31" i="11"/>
  <c r="Z30" i="11"/>
  <c r="Z38" i="11" s="1"/>
  <c r="W30" i="11"/>
  <c r="W38" i="11" s="1"/>
  <c r="AM29" i="11"/>
  <c r="AQ6" i="11"/>
  <c r="AK6" i="11"/>
  <c r="AM12" i="11"/>
  <c r="AP36" i="11"/>
  <c r="AM36" i="11"/>
  <c r="AP35" i="11"/>
  <c r="AP37" i="11" s="1"/>
  <c r="AM35" i="11"/>
  <c r="AM37" i="11" s="1"/>
  <c r="AC12" i="11" l="1"/>
  <c r="AC29" i="11"/>
  <c r="AK29" i="11"/>
  <c r="AK12" i="11"/>
  <c r="W32" i="11"/>
  <c r="Z32" i="11"/>
  <c r="AH30" i="11"/>
  <c r="AE30" i="11"/>
  <c r="AE38" i="11" s="1"/>
  <c r="AH31" i="11"/>
  <c r="AE31" i="11"/>
  <c r="AP31" i="11"/>
  <c r="AM31" i="11"/>
  <c r="AP30" i="11"/>
  <c r="AM30" i="11"/>
  <c r="AM32" i="11" s="1"/>
  <c r="M29" i="11"/>
  <c r="M12" i="11"/>
  <c r="AM38" i="11"/>
  <c r="R31" i="11"/>
  <c r="O31" i="11"/>
  <c r="O32" i="11" s="1"/>
  <c r="R30" i="11"/>
  <c r="O30" i="11"/>
  <c r="Z37" i="11"/>
  <c r="O38" i="11" l="1"/>
  <c r="AP32" i="11"/>
  <c r="AP38" i="11"/>
  <c r="AH38" i="11"/>
  <c r="AH32" i="11"/>
  <c r="AE32" i="11"/>
  <c r="R32" i="11"/>
  <c r="R38" i="11"/>
  <c r="AM82" i="10"/>
  <c r="W82" i="10"/>
  <c r="AP81" i="10"/>
  <c r="AK81" i="10"/>
  <c r="AH81" i="10"/>
  <c r="AC81" i="10"/>
  <c r="Z81" i="10"/>
  <c r="U81" i="10"/>
  <c r="R81" i="10"/>
  <c r="M81" i="10"/>
  <c r="AP80" i="10"/>
  <c r="AK80" i="10"/>
  <c r="AH80" i="10"/>
  <c r="AC80" i="10"/>
  <c r="Z80" i="10"/>
  <c r="U80" i="10"/>
  <c r="R80" i="10"/>
  <c r="M80" i="10"/>
  <c r="AP79" i="10"/>
  <c r="AK79" i="10"/>
  <c r="AH79" i="10"/>
  <c r="AC79" i="10"/>
  <c r="Z79" i="10"/>
  <c r="U79" i="10"/>
  <c r="R79" i="10"/>
  <c r="M79" i="10"/>
  <c r="AP78" i="10"/>
  <c r="AK78" i="10"/>
  <c r="AH78" i="10"/>
  <c r="AC78" i="10"/>
  <c r="Z78" i="10"/>
  <c r="U78" i="10"/>
  <c r="R78" i="10"/>
  <c r="M78" i="10"/>
  <c r="AP77" i="10"/>
  <c r="AK77" i="10"/>
  <c r="AH77" i="10"/>
  <c r="AC77" i="10"/>
  <c r="Z77" i="10"/>
  <c r="U77" i="10"/>
  <c r="R77" i="10"/>
  <c r="M77" i="10"/>
  <c r="AP76" i="10"/>
  <c r="AK76" i="10"/>
  <c r="AH76" i="10"/>
  <c r="AC76" i="10"/>
  <c r="Z76" i="10"/>
  <c r="U76" i="10"/>
  <c r="R76" i="10"/>
  <c r="M76" i="10"/>
  <c r="AM75" i="10"/>
  <c r="AK75" i="10"/>
  <c r="AH75" i="10"/>
  <c r="AH82" i="10" s="1"/>
  <c r="AE75" i="10"/>
  <c r="AE82" i="10" s="1"/>
  <c r="AC75" i="10"/>
  <c r="W75" i="10"/>
  <c r="U75" i="10"/>
  <c r="O75" i="10"/>
  <c r="O82" i="10" s="1"/>
  <c r="M75" i="10"/>
  <c r="W73" i="10"/>
  <c r="AP72" i="10"/>
  <c r="AK72" i="10"/>
  <c r="AH72" i="10"/>
  <c r="AC72" i="10"/>
  <c r="Z72" i="10"/>
  <c r="U72" i="10"/>
  <c r="R72" i="10"/>
  <c r="M72" i="10"/>
  <c r="AP71" i="10"/>
  <c r="AK71" i="10"/>
  <c r="AH71" i="10"/>
  <c r="AC71" i="10"/>
  <c r="Z71" i="10"/>
  <c r="U71" i="10"/>
  <c r="R71" i="10"/>
  <c r="M71" i="10"/>
  <c r="AP70" i="10"/>
  <c r="AK70" i="10"/>
  <c r="AH70" i="10"/>
  <c r="AC70" i="10"/>
  <c r="Z70" i="10"/>
  <c r="U70" i="10"/>
  <c r="R70" i="10"/>
  <c r="M70" i="10"/>
  <c r="AP68" i="10"/>
  <c r="AK68" i="10"/>
  <c r="AH68" i="10"/>
  <c r="AC68" i="10"/>
  <c r="Z68" i="10"/>
  <c r="U68" i="10"/>
  <c r="R68" i="10"/>
  <c r="M68" i="10"/>
  <c r="AP67" i="10"/>
  <c r="AK67" i="10"/>
  <c r="AH67" i="10"/>
  <c r="AC67" i="10"/>
  <c r="Z67" i="10"/>
  <c r="U67" i="10"/>
  <c r="R67" i="10"/>
  <c r="M67" i="10"/>
  <c r="AP66" i="10"/>
  <c r="AK66" i="10"/>
  <c r="AH66" i="10"/>
  <c r="AC66" i="10"/>
  <c r="Z66" i="10"/>
  <c r="U66" i="10"/>
  <c r="R66" i="10"/>
  <c r="M66" i="10"/>
  <c r="AP65" i="10"/>
  <c r="AK65" i="10"/>
  <c r="AH65" i="10"/>
  <c r="AC65" i="10"/>
  <c r="Z65" i="10"/>
  <c r="U65" i="10"/>
  <c r="R65" i="10"/>
  <c r="M65" i="10"/>
  <c r="AP64" i="10"/>
  <c r="AK64" i="10"/>
  <c r="AH64" i="10"/>
  <c r="AC64" i="10"/>
  <c r="Z64" i="10"/>
  <c r="U64" i="10"/>
  <c r="R64" i="10"/>
  <c r="M64" i="10"/>
  <c r="AM63" i="10"/>
  <c r="AM73" i="10" s="1"/>
  <c r="AK63" i="10"/>
  <c r="AE63" i="10"/>
  <c r="AE73" i="10" s="1"/>
  <c r="AC63" i="10"/>
  <c r="W63" i="10"/>
  <c r="U63" i="10"/>
  <c r="R63" i="10"/>
  <c r="R73" i="10" s="1"/>
  <c r="O63" i="10"/>
  <c r="O73" i="10" s="1"/>
  <c r="M63" i="10"/>
  <c r="AE61" i="10"/>
  <c r="AP60" i="10"/>
  <c r="AK60" i="10"/>
  <c r="AH60" i="10"/>
  <c r="AC60" i="10"/>
  <c r="Z60" i="10"/>
  <c r="U60" i="10"/>
  <c r="R60" i="10"/>
  <c r="M60" i="10"/>
  <c r="AP59" i="10"/>
  <c r="AK59" i="10"/>
  <c r="AH59" i="10"/>
  <c r="AC59" i="10"/>
  <c r="Z59" i="10"/>
  <c r="U59" i="10"/>
  <c r="R59" i="10"/>
  <c r="M59" i="10"/>
  <c r="AP58" i="10"/>
  <c r="AK58" i="10"/>
  <c r="AH58" i="10"/>
  <c r="AC58" i="10"/>
  <c r="Z58" i="10"/>
  <c r="U58" i="10"/>
  <c r="R58" i="10"/>
  <c r="M58" i="10"/>
  <c r="AP57" i="10"/>
  <c r="AK57" i="10"/>
  <c r="AH57" i="10"/>
  <c r="AC57" i="10"/>
  <c r="Z57" i="10"/>
  <c r="U57" i="10"/>
  <c r="R57" i="10"/>
  <c r="M57" i="10"/>
  <c r="AP56" i="10"/>
  <c r="AK56" i="10"/>
  <c r="AH56" i="10"/>
  <c r="AC56" i="10"/>
  <c r="Z56" i="10"/>
  <c r="U56" i="10"/>
  <c r="R56" i="10"/>
  <c r="M56" i="10"/>
  <c r="AP55" i="10"/>
  <c r="AK55" i="10"/>
  <c r="AH55" i="10"/>
  <c r="AC55" i="10"/>
  <c r="Z55" i="10"/>
  <c r="U55" i="10"/>
  <c r="R55" i="10"/>
  <c r="M55" i="10"/>
  <c r="AP54" i="10"/>
  <c r="AK54" i="10"/>
  <c r="AH54" i="10"/>
  <c r="AC54" i="10"/>
  <c r="Z54" i="10"/>
  <c r="U54" i="10"/>
  <c r="R54" i="10"/>
  <c r="M54" i="10"/>
  <c r="AP53" i="10"/>
  <c r="AP61" i="10" s="1"/>
  <c r="AM53" i="10"/>
  <c r="AM61" i="10" s="1"/>
  <c r="AK53" i="10"/>
  <c r="AE53" i="10"/>
  <c r="AC53" i="10"/>
  <c r="Z53" i="10"/>
  <c r="Z61" i="10" s="1"/>
  <c r="W53" i="10"/>
  <c r="W61" i="10" s="1"/>
  <c r="U53" i="10"/>
  <c r="O53" i="10"/>
  <c r="O61" i="10" s="1"/>
  <c r="M53" i="10"/>
  <c r="AM51" i="10"/>
  <c r="O51" i="10"/>
  <c r="AP50" i="10"/>
  <c r="AK50" i="10"/>
  <c r="AH50" i="10"/>
  <c r="AC50" i="10"/>
  <c r="Z50" i="10"/>
  <c r="U50" i="10"/>
  <c r="R50" i="10"/>
  <c r="M50" i="10"/>
  <c r="AP49" i="10"/>
  <c r="AK49" i="10"/>
  <c r="AH49" i="10"/>
  <c r="AC49" i="10"/>
  <c r="Z49" i="10"/>
  <c r="U49" i="10"/>
  <c r="R49" i="10"/>
  <c r="M49" i="10"/>
  <c r="AP48" i="10"/>
  <c r="AK48" i="10"/>
  <c r="AH48" i="10"/>
  <c r="AC48" i="10"/>
  <c r="Z48" i="10"/>
  <c r="U48" i="10"/>
  <c r="R48" i="10"/>
  <c r="M48" i="10"/>
  <c r="AP47" i="10"/>
  <c r="AK47" i="10"/>
  <c r="AH47" i="10"/>
  <c r="AC47" i="10"/>
  <c r="Z47" i="10"/>
  <c r="U47" i="10"/>
  <c r="R47" i="10"/>
  <c r="M47" i="10"/>
  <c r="AP46" i="10"/>
  <c r="AK46" i="10"/>
  <c r="AH46" i="10"/>
  <c r="AC46" i="10"/>
  <c r="Z46" i="10"/>
  <c r="U46" i="10"/>
  <c r="R46" i="10"/>
  <c r="M46" i="10"/>
  <c r="AP45" i="10"/>
  <c r="AK45" i="10"/>
  <c r="AH45" i="10"/>
  <c r="AC45" i="10"/>
  <c r="Z45" i="10"/>
  <c r="U45" i="10"/>
  <c r="R45" i="10"/>
  <c r="M45" i="10"/>
  <c r="AP44" i="10"/>
  <c r="AK44" i="10"/>
  <c r="AH44" i="10"/>
  <c r="AC44" i="10"/>
  <c r="Z44" i="10"/>
  <c r="U44" i="10"/>
  <c r="R44" i="10"/>
  <c r="M44" i="10"/>
  <c r="AP43" i="10"/>
  <c r="AK43" i="10"/>
  <c r="AH43" i="10"/>
  <c r="AC43" i="10"/>
  <c r="Z43" i="10"/>
  <c r="U43" i="10"/>
  <c r="R43" i="10"/>
  <c r="M43" i="10"/>
  <c r="AM42" i="10"/>
  <c r="AM83" i="10" s="1"/>
  <c r="AK42" i="10"/>
  <c r="AE42" i="10"/>
  <c r="AE83" i="10" s="1"/>
  <c r="AC42" i="10"/>
  <c r="Z42" i="10"/>
  <c r="W42" i="10"/>
  <c r="W83" i="10" s="1"/>
  <c r="U42" i="10"/>
  <c r="O42" i="10"/>
  <c r="O83" i="10" s="1"/>
  <c r="M42" i="10"/>
  <c r="M20" i="10"/>
  <c r="R19" i="10"/>
  <c r="Q10" i="10" s="1"/>
  <c r="R37" i="10" s="1"/>
  <c r="M19" i="10"/>
  <c r="O10" i="10" s="1"/>
  <c r="Z18" i="10"/>
  <c r="U18" i="10"/>
  <c r="AP17" i="10"/>
  <c r="AP19" i="10" s="1"/>
  <c r="AO10" i="10" s="1"/>
  <c r="AP37" i="10" s="1"/>
  <c r="AK17" i="10"/>
  <c r="AK19" i="10" s="1"/>
  <c r="AM10" i="10" s="1"/>
  <c r="AH17" i="10"/>
  <c r="AH19" i="10" s="1"/>
  <c r="AC17" i="10"/>
  <c r="AC19" i="10" s="1"/>
  <c r="AE10" i="10" s="1"/>
  <c r="R17" i="10"/>
  <c r="M17" i="10"/>
  <c r="AP16" i="10"/>
  <c r="AP18" i="10" s="1"/>
  <c r="AK16" i="10"/>
  <c r="AK18" i="10" s="1"/>
  <c r="AM6" i="10" s="1"/>
  <c r="AM33" i="10" s="1"/>
  <c r="Z16" i="10"/>
  <c r="U16" i="10"/>
  <c r="R16" i="10"/>
  <c r="R18" i="10" s="1"/>
  <c r="M16" i="10"/>
  <c r="M18" i="10" s="1"/>
  <c r="O6" i="10" s="1"/>
  <c r="AM15" i="10"/>
  <c r="AK15" i="10"/>
  <c r="AE15" i="10"/>
  <c r="AC15" i="10"/>
  <c r="W15" i="10"/>
  <c r="U15" i="10"/>
  <c r="Q15" i="10"/>
  <c r="O15" i="10"/>
  <c r="M15" i="10"/>
  <c r="AO12" i="10"/>
  <c r="AP75" i="10" s="1"/>
  <c r="AP82" i="10" s="1"/>
  <c r="AG12" i="10"/>
  <c r="Y12" i="10"/>
  <c r="Z75" i="10" s="1"/>
  <c r="Z82" i="10" s="1"/>
  <c r="Q12" i="10"/>
  <c r="R75" i="10" s="1"/>
  <c r="R82" i="10" s="1"/>
  <c r="K12" i="10"/>
  <c r="I12" i="10"/>
  <c r="AO11" i="10"/>
  <c r="AG11" i="10"/>
  <c r="AH53" i="10" s="1"/>
  <c r="AH61" i="10" s="1"/>
  <c r="Y11" i="10"/>
  <c r="Q11" i="10"/>
  <c r="R53" i="10" s="1"/>
  <c r="R61" i="10" s="1"/>
  <c r="K11" i="10"/>
  <c r="I11" i="10"/>
  <c r="AG10" i="10"/>
  <c r="AH37" i="10" s="1"/>
  <c r="AO8" i="10"/>
  <c r="AP63" i="10" s="1"/>
  <c r="AP73" i="10" s="1"/>
  <c r="AG8" i="10"/>
  <c r="AH63" i="10" s="1"/>
  <c r="AH73" i="10" s="1"/>
  <c r="Y8" i="10"/>
  <c r="Z63" i="10" s="1"/>
  <c r="Z73" i="10" s="1"/>
  <c r="Q8" i="10"/>
  <c r="K8" i="10"/>
  <c r="I8" i="10"/>
  <c r="AO7" i="10"/>
  <c r="AO15" i="10" s="1"/>
  <c r="AG7" i="10"/>
  <c r="Y7" i="10"/>
  <c r="Y15" i="10" s="1"/>
  <c r="Q7" i="10"/>
  <c r="R42" i="10" s="1"/>
  <c r="R83" i="10" s="1"/>
  <c r="K7" i="10"/>
  <c r="I7" i="10"/>
  <c r="Q6" i="10"/>
  <c r="S6" i="10" s="1"/>
  <c r="R34" i="10" l="1"/>
  <c r="O34" i="10"/>
  <c r="S10" i="10"/>
  <c r="O37" i="10"/>
  <c r="M10" i="10"/>
  <c r="M37" i="10" s="1"/>
  <c r="AQ10" i="10"/>
  <c r="AK10" i="10"/>
  <c r="AK37" i="10" s="1"/>
  <c r="AM37" i="10"/>
  <c r="AP20" i="10"/>
  <c r="R20" i="10"/>
  <c r="AO6" i="10"/>
  <c r="AH16" i="10"/>
  <c r="AH18" i="10" s="1"/>
  <c r="AH42" i="10"/>
  <c r="AC16" i="10"/>
  <c r="AC18" i="10" s="1"/>
  <c r="O33" i="10"/>
  <c r="M6" i="10"/>
  <c r="W6" i="10"/>
  <c r="AQ6" i="10"/>
  <c r="O14" i="10"/>
  <c r="Y6" i="10"/>
  <c r="Q14" i="10"/>
  <c r="AC10" i="10"/>
  <c r="AC37" i="10" s="1"/>
  <c r="AE37" i="10"/>
  <c r="AK20" i="10"/>
  <c r="AP42" i="10"/>
  <c r="R51" i="10"/>
  <c r="AI10" i="10"/>
  <c r="Z17" i="10"/>
  <c r="Z19" i="10" s="1"/>
  <c r="Y10" i="10" s="1"/>
  <c r="Z37" i="10" s="1"/>
  <c r="U17" i="10"/>
  <c r="U19" i="10" s="1"/>
  <c r="W10" i="10" s="1"/>
  <c r="AG15" i="10"/>
  <c r="R33" i="10"/>
  <c r="Z51" i="10"/>
  <c r="Z83" i="10"/>
  <c r="W51" i="10"/>
  <c r="AM14" i="10"/>
  <c r="AK6" i="10"/>
  <c r="AE51" i="10"/>
  <c r="R35" i="10" l="1"/>
  <c r="AP83" i="10"/>
  <c r="AP51" i="10"/>
  <c r="M33" i="10"/>
  <c r="M14" i="10"/>
  <c r="AK33" i="10"/>
  <c r="AK14" i="10"/>
  <c r="Z20" i="10"/>
  <c r="O40" i="10"/>
  <c r="O35" i="10"/>
  <c r="U10" i="10"/>
  <c r="U37" i="10" s="1"/>
  <c r="AA10" i="10"/>
  <c r="W37" i="10"/>
  <c r="AE39" i="10"/>
  <c r="AE6" i="10"/>
  <c r="AC20" i="10"/>
  <c r="Y14" i="10"/>
  <c r="Z33" i="10"/>
  <c r="AH83" i="10"/>
  <c r="AH51" i="10"/>
  <c r="AM39" i="10"/>
  <c r="AE38" i="10"/>
  <c r="AH38" i="10"/>
  <c r="AH39" i="10" s="1"/>
  <c r="AA6" i="10"/>
  <c r="W14" i="10"/>
  <c r="U6" i="10"/>
  <c r="W33" i="10"/>
  <c r="AH20" i="10"/>
  <c r="AG6" i="10"/>
  <c r="R38" i="10"/>
  <c r="R39" i="10" s="1"/>
  <c r="O38" i="10"/>
  <c r="O39" i="10" s="1"/>
  <c r="AP34" i="10"/>
  <c r="AM34" i="10"/>
  <c r="U20" i="10"/>
  <c r="AO14" i="10"/>
  <c r="AP33" i="10"/>
  <c r="AP38" i="10"/>
  <c r="AP39" i="10" s="1"/>
  <c r="AM38" i="10"/>
  <c r="W40" i="10" l="1"/>
  <c r="W35" i="10"/>
  <c r="AE33" i="10"/>
  <c r="AE14" i="10"/>
  <c r="AC6" i="10"/>
  <c r="AI6" i="10"/>
  <c r="AP40" i="10"/>
  <c r="AP35" i="10"/>
  <c r="U33" i="10"/>
  <c r="U14" i="10"/>
  <c r="W34" i="10"/>
  <c r="Z34" i="10"/>
  <c r="Z35" i="10"/>
  <c r="Z38" i="10"/>
  <c r="Z39" i="10" s="1"/>
  <c r="W38" i="10"/>
  <c r="W39" i="10" s="1"/>
  <c r="R40" i="10"/>
  <c r="AG14" i="10"/>
  <c r="AH33" i="10"/>
  <c r="AM40" i="10"/>
  <c r="AM35" i="10"/>
  <c r="Z40" i="10" l="1"/>
  <c r="AE40" i="10"/>
  <c r="AE35" i="10"/>
  <c r="AH40" i="10"/>
  <c r="AH34" i="10"/>
  <c r="AH35" i="10" s="1"/>
  <c r="AE34" i="10"/>
  <c r="AC33" i="10"/>
  <c r="AC14" i="10"/>
  <c r="AM52" i="9"/>
  <c r="AE52" i="9"/>
  <c r="O52" i="9"/>
  <c r="AK50" i="9"/>
  <c r="AP49" i="9"/>
  <c r="AK49" i="9"/>
  <c r="AP47" i="9"/>
  <c r="AM47" i="9"/>
  <c r="AK47" i="9"/>
  <c r="AH47" i="9"/>
  <c r="AE47" i="9"/>
  <c r="AC47" i="9"/>
  <c r="Z47" i="9"/>
  <c r="W47" i="9"/>
  <c r="W52" i="9" s="1"/>
  <c r="U47" i="9"/>
  <c r="R47" i="9"/>
  <c r="O47" i="9"/>
  <c r="M47" i="9"/>
  <c r="AE45" i="9"/>
  <c r="O45" i="9"/>
  <c r="AP44" i="9"/>
  <c r="AK44" i="9"/>
  <c r="U44" i="9"/>
  <c r="AK43" i="9"/>
  <c r="AH43" i="9"/>
  <c r="AC43" i="9"/>
  <c r="Z43" i="9"/>
  <c r="U43" i="9"/>
  <c r="AP42" i="9"/>
  <c r="AK42" i="9"/>
  <c r="AH42" i="9"/>
  <c r="AC42" i="9"/>
  <c r="AP41" i="9"/>
  <c r="AK41" i="9"/>
  <c r="U41" i="9"/>
  <c r="R41" i="9"/>
  <c r="M41" i="9"/>
  <c r="AK40" i="9"/>
  <c r="AH40" i="9"/>
  <c r="AC40" i="9"/>
  <c r="Z40" i="9"/>
  <c r="U40" i="9"/>
  <c r="AP39" i="9"/>
  <c r="AM39" i="9"/>
  <c r="AM45" i="9" s="1"/>
  <c r="AK39" i="9"/>
  <c r="AH39" i="9"/>
  <c r="AE39" i="9"/>
  <c r="AC39" i="9"/>
  <c r="Z39" i="9"/>
  <c r="W39" i="9"/>
  <c r="W45" i="9" s="1"/>
  <c r="U39" i="9"/>
  <c r="R39" i="9"/>
  <c r="O39" i="9"/>
  <c r="M39" i="9"/>
  <c r="AM37" i="9"/>
  <c r="AE37" i="9"/>
  <c r="AP36" i="9"/>
  <c r="AP37" i="9" s="1"/>
  <c r="AK36" i="9"/>
  <c r="AP35" i="9"/>
  <c r="AM35" i="9"/>
  <c r="AK35" i="9"/>
  <c r="AH35" i="9"/>
  <c r="AE35" i="9"/>
  <c r="AE53" i="9" s="1"/>
  <c r="AC35" i="9"/>
  <c r="Z35" i="9"/>
  <c r="W35" i="9"/>
  <c r="W37" i="9" s="1"/>
  <c r="U35" i="9"/>
  <c r="R35" i="9"/>
  <c r="O35" i="9"/>
  <c r="O53" i="9" s="1"/>
  <c r="M35" i="9"/>
  <c r="AE33" i="9"/>
  <c r="AP32" i="9"/>
  <c r="AK32" i="9"/>
  <c r="AH32" i="9"/>
  <c r="AC32" i="9"/>
  <c r="AP31" i="9"/>
  <c r="AP33" i="9" s="1"/>
  <c r="AM31" i="9"/>
  <c r="AM33" i="9" s="1"/>
  <c r="AK31" i="9"/>
  <c r="AH31" i="9"/>
  <c r="AE31" i="9"/>
  <c r="AC31" i="9"/>
  <c r="Z31" i="9"/>
  <c r="W31" i="9"/>
  <c r="W33" i="9" s="1"/>
  <c r="U31" i="9"/>
  <c r="R31" i="9"/>
  <c r="O31" i="9"/>
  <c r="O33" i="9" s="1"/>
  <c r="M31" i="9"/>
  <c r="AH19" i="9"/>
  <c r="AC19" i="9"/>
  <c r="Z19" i="9"/>
  <c r="U19" i="9"/>
  <c r="AP18" i="9"/>
  <c r="AK18" i="9"/>
  <c r="AH18" i="9"/>
  <c r="AH20" i="9" s="1"/>
  <c r="AC18" i="9"/>
  <c r="AC20" i="9" s="1"/>
  <c r="R18" i="9"/>
  <c r="M18" i="9"/>
  <c r="AP17" i="9"/>
  <c r="AP19" i="9" s="1"/>
  <c r="AP20" i="9" s="1"/>
  <c r="AK17" i="9"/>
  <c r="AK19" i="9" s="1"/>
  <c r="AK20" i="9" s="1"/>
  <c r="AH17" i="9"/>
  <c r="AC17" i="9"/>
  <c r="Z17" i="9"/>
  <c r="U17" i="9"/>
  <c r="R17" i="9"/>
  <c r="R19" i="9" s="1"/>
  <c r="R20" i="9" s="1"/>
  <c r="M17" i="9"/>
  <c r="M19" i="9" s="1"/>
  <c r="M20" i="9" s="1"/>
  <c r="AP16" i="9"/>
  <c r="AK16" i="9"/>
  <c r="AH16" i="9"/>
  <c r="AC16" i="9"/>
  <c r="Z16" i="9"/>
  <c r="Z18" i="9" s="1"/>
  <c r="Z20" i="9" s="1"/>
  <c r="U16" i="9"/>
  <c r="U18" i="9" s="1"/>
  <c r="U20" i="9" s="1"/>
  <c r="R16" i="9"/>
  <c r="M16" i="9"/>
  <c r="AO15" i="9"/>
  <c r="AM15" i="9"/>
  <c r="AK15" i="9"/>
  <c r="AG15" i="9"/>
  <c r="AE15" i="9"/>
  <c r="AC15" i="9"/>
  <c r="Y15" i="9"/>
  <c r="W15" i="9"/>
  <c r="U15" i="9"/>
  <c r="Q15" i="9"/>
  <c r="O15" i="9"/>
  <c r="M15" i="9"/>
  <c r="AO14" i="9"/>
  <c r="AM14" i="9"/>
  <c r="AK14" i="9"/>
  <c r="AG14" i="9"/>
  <c r="AE14" i="9"/>
  <c r="AC14" i="9"/>
  <c r="Y14" i="9"/>
  <c r="W14" i="9"/>
  <c r="U14" i="9"/>
  <c r="Q14" i="9"/>
  <c r="O14" i="9"/>
  <c r="M14" i="9"/>
  <c r="AQ12" i="9"/>
  <c r="AP51" i="9" s="1"/>
  <c r="AI12" i="9"/>
  <c r="AH50" i="9" s="1"/>
  <c r="AA12" i="9"/>
  <c r="Z51" i="9" s="1"/>
  <c r="S12" i="9"/>
  <c r="R49" i="9" s="1"/>
  <c r="K12" i="9"/>
  <c r="I12" i="9"/>
  <c r="AQ11" i="9"/>
  <c r="AI11" i="9"/>
  <c r="AH36" i="9" s="1"/>
  <c r="AH37" i="9" s="1"/>
  <c r="AA11" i="9"/>
  <c r="U36" i="9" s="1"/>
  <c r="S11" i="9"/>
  <c r="R36" i="9" s="1"/>
  <c r="K11" i="9"/>
  <c r="I11" i="9"/>
  <c r="AQ10" i="9"/>
  <c r="AI10" i="9"/>
  <c r="AA10" i="9"/>
  <c r="S10" i="9"/>
  <c r="AQ8" i="9"/>
  <c r="AP43" i="9" s="1"/>
  <c r="AI8" i="9"/>
  <c r="AH44" i="9" s="1"/>
  <c r="AA8" i="9"/>
  <c r="Z42" i="9" s="1"/>
  <c r="S8" i="9"/>
  <c r="M42" i="9" s="1"/>
  <c r="K8" i="9"/>
  <c r="I8" i="9"/>
  <c r="AQ7" i="9"/>
  <c r="AI7" i="9"/>
  <c r="AA7" i="9"/>
  <c r="Z32" i="9" s="1"/>
  <c r="S7" i="9"/>
  <c r="R32" i="9" s="1"/>
  <c r="K7" i="9"/>
  <c r="I7" i="9"/>
  <c r="AQ6" i="9"/>
  <c r="AI6" i="9"/>
  <c r="AA6" i="9"/>
  <c r="S6" i="9"/>
  <c r="AH45" i="9" l="1"/>
  <c r="R37" i="9"/>
  <c r="R33" i="9"/>
  <c r="Z45" i="9"/>
  <c r="Z37" i="9"/>
  <c r="Z33" i="9"/>
  <c r="M32" i="9"/>
  <c r="O37" i="9"/>
  <c r="AC48" i="9"/>
  <c r="U49" i="9"/>
  <c r="M50" i="9"/>
  <c r="AC51" i="9"/>
  <c r="AM53" i="9"/>
  <c r="AH33" i="9"/>
  <c r="Z36" i="9"/>
  <c r="Z41" i="9"/>
  <c r="R42" i="9"/>
  <c r="Z44" i="9"/>
  <c r="Z53" i="9" s="1"/>
  <c r="AH48" i="9"/>
  <c r="AH52" i="9" s="1"/>
  <c r="Z49" i="9"/>
  <c r="R50" i="9"/>
  <c r="AP50" i="9"/>
  <c r="AH51" i="9"/>
  <c r="U32" i="9"/>
  <c r="AC36" i="9"/>
  <c r="M40" i="9"/>
  <c r="AC41" i="9"/>
  <c r="U42" i="9"/>
  <c r="M43" i="9"/>
  <c r="AC44" i="9"/>
  <c r="M48" i="9"/>
  <c r="AK48" i="9"/>
  <c r="AC49" i="9"/>
  <c r="U50" i="9"/>
  <c r="M51" i="9"/>
  <c r="AK51" i="9"/>
  <c r="W53" i="9"/>
  <c r="R40" i="9"/>
  <c r="AP40" i="9"/>
  <c r="AP45" i="9" s="1"/>
  <c r="AH41" i="9"/>
  <c r="AH53" i="9" s="1"/>
  <c r="R43" i="9"/>
  <c r="R45" i="9" s="1"/>
  <c r="R48" i="9"/>
  <c r="R52" i="9" s="1"/>
  <c r="AP48" i="9"/>
  <c r="AP52" i="9" s="1"/>
  <c r="AH49" i="9"/>
  <c r="Z50" i="9"/>
  <c r="R51" i="9"/>
  <c r="M36" i="9"/>
  <c r="M44" i="9"/>
  <c r="U48" i="9"/>
  <c r="M49" i="9"/>
  <c r="AC50" i="9"/>
  <c r="U51" i="9"/>
  <c r="R44" i="9"/>
  <c r="Z48" i="9"/>
  <c r="Z52" i="9" s="1"/>
  <c r="AP53" i="9" l="1"/>
  <c r="R53" i="9"/>
  <c r="AP48" i="8"/>
  <c r="AM48" i="8"/>
  <c r="AH48" i="8"/>
  <c r="AE48" i="8"/>
  <c r="Z48" i="8"/>
  <c r="W48" i="8"/>
  <c r="R48" i="8"/>
  <c r="O48" i="8"/>
  <c r="AP47" i="8"/>
  <c r="AM47" i="8"/>
  <c r="AH47" i="8"/>
  <c r="AE47" i="8"/>
  <c r="Z47" i="8"/>
  <c r="W47" i="8"/>
  <c r="R47" i="8"/>
  <c r="O47" i="8"/>
  <c r="AP46" i="8"/>
  <c r="AM46" i="8"/>
  <c r="AH46" i="8"/>
  <c r="AE46" i="8"/>
  <c r="Z46" i="8"/>
  <c r="W46" i="8"/>
  <c r="R46" i="8"/>
  <c r="O46" i="8"/>
  <c r="AP45" i="8"/>
  <c r="AM45" i="8"/>
  <c r="AH45" i="8"/>
  <c r="AE45" i="8"/>
  <c r="Z45" i="8"/>
  <c r="W45" i="8"/>
  <c r="R45" i="8"/>
  <c r="O45" i="8"/>
  <c r="AK43" i="8"/>
  <c r="AH43" i="8"/>
  <c r="AH49" i="8" s="1"/>
  <c r="AC43" i="8"/>
  <c r="Z43" i="8"/>
  <c r="Z49" i="8" s="1"/>
  <c r="W43" i="8"/>
  <c r="W49" i="8" s="1"/>
  <c r="U43" i="8"/>
  <c r="M43" i="8"/>
  <c r="AP40" i="8"/>
  <c r="AM40" i="8"/>
  <c r="AH40" i="8"/>
  <c r="AE40" i="8"/>
  <c r="Z40" i="8"/>
  <c r="W40" i="8"/>
  <c r="R40" i="8"/>
  <c r="O40" i="8"/>
  <c r="AK38" i="8"/>
  <c r="AH38" i="8"/>
  <c r="AH50" i="8" s="1"/>
  <c r="AC38" i="8"/>
  <c r="U38" i="8"/>
  <c r="M38" i="8"/>
  <c r="AP34" i="8"/>
  <c r="AM34" i="8"/>
  <c r="AH34" i="8"/>
  <c r="AE34" i="8"/>
  <c r="Z34" i="8"/>
  <c r="W34" i="8"/>
  <c r="R34" i="8"/>
  <c r="O34" i="8"/>
  <c r="AK33" i="8"/>
  <c r="AC33" i="8"/>
  <c r="U33" i="8"/>
  <c r="M33" i="8"/>
  <c r="AP30" i="8"/>
  <c r="AM30" i="8"/>
  <c r="AH30" i="8"/>
  <c r="AE30" i="8"/>
  <c r="Z30" i="8"/>
  <c r="W30" i="8"/>
  <c r="R30" i="8"/>
  <c r="O30" i="8"/>
  <c r="AK29" i="8"/>
  <c r="AC29" i="8"/>
  <c r="U29" i="8"/>
  <c r="M29" i="8"/>
  <c r="U15" i="8"/>
  <c r="U17" i="8" s="1"/>
  <c r="W9" i="8" s="1"/>
  <c r="W33" i="8" s="1"/>
  <c r="W35" i="8" s="1"/>
  <c r="AC14" i="8"/>
  <c r="AC16" i="8" s="1"/>
  <c r="AK13" i="8"/>
  <c r="AG13" i="8"/>
  <c r="AC13" i="8"/>
  <c r="Y13" i="8"/>
  <c r="W13" i="8"/>
  <c r="U13" i="8"/>
  <c r="M13" i="8"/>
  <c r="AK12" i="8"/>
  <c r="AC12" i="8"/>
  <c r="U12" i="8"/>
  <c r="M12" i="8"/>
  <c r="AO10" i="8"/>
  <c r="AP43" i="8" s="1"/>
  <c r="AP49" i="8" s="1"/>
  <c r="AM10" i="8"/>
  <c r="AM43" i="8" s="1"/>
  <c r="AM49" i="8" s="1"/>
  <c r="AG10" i="8"/>
  <c r="AE10" i="8"/>
  <c r="AE43" i="8" s="1"/>
  <c r="AE49" i="8" s="1"/>
  <c r="Y10" i="8"/>
  <c r="W10" i="8"/>
  <c r="Z15" i="8" s="1"/>
  <c r="Z17" i="8" s="1"/>
  <c r="Y9" i="8" s="1"/>
  <c r="Z33" i="8" s="1"/>
  <c r="Z35" i="8" s="1"/>
  <c r="Q10" i="8"/>
  <c r="R43" i="8" s="1"/>
  <c r="R49" i="8" s="1"/>
  <c r="O10" i="8"/>
  <c r="R15" i="8" s="1"/>
  <c r="R17" i="8" s="1"/>
  <c r="Q9" i="8" s="1"/>
  <c r="R33" i="8" s="1"/>
  <c r="R35" i="8" s="1"/>
  <c r="K10" i="8"/>
  <c r="I10" i="8"/>
  <c r="AO7" i="8"/>
  <c r="AO13" i="8" s="1"/>
  <c r="AM7" i="8"/>
  <c r="AM13" i="8" s="1"/>
  <c r="AG7" i="8"/>
  <c r="AE7" i="8"/>
  <c r="AH14" i="8" s="1"/>
  <c r="AH16" i="8" s="1"/>
  <c r="Y7" i="8"/>
  <c r="Z38" i="8" s="1"/>
  <c r="W7" i="8"/>
  <c r="Z14" i="8" s="1"/>
  <c r="Z16" i="8" s="1"/>
  <c r="Q7" i="8"/>
  <c r="R38" i="8" s="1"/>
  <c r="O7" i="8"/>
  <c r="O38" i="8" s="1"/>
  <c r="K7" i="8"/>
  <c r="I7" i="8"/>
  <c r="R50" i="8" l="1"/>
  <c r="R41" i="8"/>
  <c r="Z18" i="8"/>
  <c r="Y6" i="8"/>
  <c r="Z50" i="8"/>
  <c r="Z41" i="8"/>
  <c r="AG6" i="8"/>
  <c r="AE6" i="8"/>
  <c r="AC18" i="8"/>
  <c r="O41" i="8"/>
  <c r="M14" i="8"/>
  <c r="M16" i="8" s="1"/>
  <c r="AK14" i="8"/>
  <c r="AK16" i="8" s="1"/>
  <c r="AC15" i="8"/>
  <c r="AC17" i="8" s="1"/>
  <c r="AE9" i="8" s="1"/>
  <c r="AE33" i="8" s="1"/>
  <c r="AE35" i="8" s="1"/>
  <c r="W38" i="8"/>
  <c r="AM38" i="8"/>
  <c r="O13" i="8"/>
  <c r="AE13" i="8"/>
  <c r="R14" i="8"/>
  <c r="R16" i="8" s="1"/>
  <c r="AP14" i="8"/>
  <c r="AP16" i="8" s="1"/>
  <c r="AH15" i="8"/>
  <c r="AH17" i="8" s="1"/>
  <c r="AG9" i="8" s="1"/>
  <c r="AH33" i="8" s="1"/>
  <c r="AH35" i="8" s="1"/>
  <c r="AP38" i="8"/>
  <c r="O43" i="8"/>
  <c r="O49" i="8" s="1"/>
  <c r="U14" i="8"/>
  <c r="U16" i="8" s="1"/>
  <c r="Q13" i="8"/>
  <c r="M15" i="8"/>
  <c r="M17" i="8" s="1"/>
  <c r="O9" i="8" s="1"/>
  <c r="O33" i="8" s="1"/>
  <c r="O35" i="8" s="1"/>
  <c r="AK15" i="8"/>
  <c r="AK17" i="8" s="1"/>
  <c r="AM9" i="8" s="1"/>
  <c r="AM33" i="8" s="1"/>
  <c r="AM35" i="8" s="1"/>
  <c r="AP15" i="8"/>
  <c r="AP17" i="8" s="1"/>
  <c r="AO9" i="8" s="1"/>
  <c r="AP33" i="8" s="1"/>
  <c r="AP35" i="8" s="1"/>
  <c r="AE38" i="8"/>
  <c r="AH41" i="8"/>
  <c r="W50" i="8" l="1"/>
  <c r="W41" i="8"/>
  <c r="Y12" i="8"/>
  <c r="Z29" i="8"/>
  <c r="AP18" i="8"/>
  <c r="AO6" i="8"/>
  <c r="AE29" i="8"/>
  <c r="AE12" i="8"/>
  <c r="R18" i="8"/>
  <c r="Q6" i="8"/>
  <c r="AK18" i="8"/>
  <c r="AM6" i="8"/>
  <c r="AH18" i="8"/>
  <c r="W6" i="8"/>
  <c r="U18" i="8"/>
  <c r="M18" i="8"/>
  <c r="O6" i="8"/>
  <c r="AG12" i="8"/>
  <c r="AH29" i="8"/>
  <c r="AE50" i="8"/>
  <c r="AE41" i="8"/>
  <c r="AP50" i="8"/>
  <c r="AP41" i="8"/>
  <c r="AM50" i="8"/>
  <c r="AM41" i="8"/>
  <c r="O50" i="8"/>
  <c r="Q12" i="8" l="1"/>
  <c r="R29" i="8"/>
  <c r="Z36" i="8"/>
  <c r="Z31" i="8"/>
  <c r="W12" i="8"/>
  <c r="W29" i="8"/>
  <c r="AH36" i="8"/>
  <c r="AH31" i="8"/>
  <c r="AE36" i="8"/>
  <c r="AE31" i="8"/>
  <c r="AM12" i="8"/>
  <c r="AM29" i="8"/>
  <c r="AO12" i="8"/>
  <c r="AP29" i="8"/>
  <c r="O29" i="8"/>
  <c r="O12" i="8"/>
  <c r="O36" i="8" l="1"/>
  <c r="O31" i="8"/>
  <c r="AP36" i="8"/>
  <c r="AP31" i="8"/>
  <c r="R36" i="8"/>
  <c r="R31" i="8"/>
  <c r="AM36" i="8"/>
  <c r="AM31" i="8"/>
  <c r="W36" i="8"/>
  <c r="W31" i="8"/>
  <c r="AP52" i="7" l="1"/>
  <c r="AM52" i="7"/>
  <c r="AH52" i="7"/>
  <c r="AE52" i="7"/>
  <c r="Z52" i="7"/>
  <c r="W52" i="7"/>
  <c r="R52" i="7"/>
  <c r="O52" i="7"/>
  <c r="AP51" i="7"/>
  <c r="AM51" i="7"/>
  <c r="AH51" i="7"/>
  <c r="AE51" i="7"/>
  <c r="Z51" i="7"/>
  <c r="W51" i="7"/>
  <c r="R51" i="7"/>
  <c r="O51" i="7"/>
  <c r="AP50" i="7"/>
  <c r="AM50" i="7"/>
  <c r="AH50" i="7"/>
  <c r="AE50" i="7"/>
  <c r="Z50" i="7"/>
  <c r="W50" i="7"/>
  <c r="R50" i="7"/>
  <c r="O50" i="7"/>
  <c r="AP49" i="7"/>
  <c r="AM49" i="7"/>
  <c r="AH49" i="7"/>
  <c r="AE49" i="7"/>
  <c r="Z49" i="7"/>
  <c r="W49" i="7"/>
  <c r="R49" i="7"/>
  <c r="O49" i="7"/>
  <c r="AP48" i="7"/>
  <c r="AM48" i="7"/>
  <c r="AH48" i="7"/>
  <c r="AE48" i="7"/>
  <c r="Z48" i="7"/>
  <c r="W48" i="7"/>
  <c r="R48" i="7"/>
  <c r="O48" i="7"/>
  <c r="AP47" i="7"/>
  <c r="AM47" i="7"/>
  <c r="AH47" i="7"/>
  <c r="AE47" i="7"/>
  <c r="Z47" i="7"/>
  <c r="W47" i="7"/>
  <c r="R47" i="7"/>
  <c r="O47" i="7"/>
  <c r="AP46" i="7"/>
  <c r="AM46" i="7"/>
  <c r="AH46" i="7"/>
  <c r="AE46" i="7"/>
  <c r="Z46" i="7"/>
  <c r="W46" i="7"/>
  <c r="R46" i="7"/>
  <c r="O46" i="7"/>
  <c r="AP45" i="7"/>
  <c r="AM45" i="7"/>
  <c r="AH45" i="7"/>
  <c r="AE45" i="7"/>
  <c r="Z45" i="7"/>
  <c r="W45" i="7"/>
  <c r="R45" i="7"/>
  <c r="O45" i="7"/>
  <c r="AP44" i="7"/>
  <c r="AM44" i="7"/>
  <c r="AH44" i="7"/>
  <c r="AE44" i="7"/>
  <c r="Z44" i="7"/>
  <c r="W44" i="7"/>
  <c r="R44" i="7"/>
  <c r="O44" i="7"/>
  <c r="AP43" i="7"/>
  <c r="AM43" i="7"/>
  <c r="AH43" i="7"/>
  <c r="AE43" i="7"/>
  <c r="Z43" i="7"/>
  <c r="W43" i="7"/>
  <c r="R43" i="7"/>
  <c r="O43" i="7"/>
  <c r="AK42" i="7"/>
  <c r="AC42" i="7"/>
  <c r="Z42" i="7"/>
  <c r="Z55" i="7" s="1"/>
  <c r="U42" i="7"/>
  <c r="M42" i="7"/>
  <c r="AP36" i="7"/>
  <c r="AM36" i="7"/>
  <c r="AH36" i="7"/>
  <c r="AE36" i="7"/>
  <c r="Z36" i="7"/>
  <c r="W36" i="7"/>
  <c r="R36" i="7"/>
  <c r="O36" i="7"/>
  <c r="AP35" i="7"/>
  <c r="AM35" i="7"/>
  <c r="AH35" i="7"/>
  <c r="AE35" i="7"/>
  <c r="Z35" i="7"/>
  <c r="W35" i="7"/>
  <c r="R35" i="7"/>
  <c r="O35" i="7"/>
  <c r="AP34" i="7"/>
  <c r="AM34" i="7"/>
  <c r="AH34" i="7"/>
  <c r="AE34" i="7"/>
  <c r="Z34" i="7"/>
  <c r="W34" i="7"/>
  <c r="R34" i="7"/>
  <c r="O34" i="7"/>
  <c r="AP33" i="7"/>
  <c r="AM33" i="7"/>
  <c r="AH33" i="7"/>
  <c r="AE33" i="7"/>
  <c r="Z33" i="7"/>
  <c r="W33" i="7"/>
  <c r="R33" i="7"/>
  <c r="O33" i="7"/>
  <c r="AP32" i="7"/>
  <c r="AM32" i="7"/>
  <c r="AH32" i="7"/>
  <c r="AE32" i="7"/>
  <c r="Z32" i="7"/>
  <c r="W32" i="7"/>
  <c r="R32" i="7"/>
  <c r="O32" i="7"/>
  <c r="AP31" i="7"/>
  <c r="AM31" i="7"/>
  <c r="AH31" i="7"/>
  <c r="AE31" i="7"/>
  <c r="Z31" i="7"/>
  <c r="W31" i="7"/>
  <c r="R31" i="7"/>
  <c r="O31" i="7"/>
  <c r="AP30" i="7"/>
  <c r="AM30" i="7"/>
  <c r="AH30" i="7"/>
  <c r="AE30" i="7"/>
  <c r="Z30" i="7"/>
  <c r="W30" i="7"/>
  <c r="R30" i="7"/>
  <c r="O30" i="7"/>
  <c r="AP29" i="7"/>
  <c r="AM29" i="7"/>
  <c r="AH29" i="7"/>
  <c r="AE29" i="7"/>
  <c r="Z29" i="7"/>
  <c r="W29" i="7"/>
  <c r="R29" i="7"/>
  <c r="O29" i="7"/>
  <c r="AP28" i="7"/>
  <c r="AM28" i="7"/>
  <c r="AH28" i="7"/>
  <c r="AE28" i="7"/>
  <c r="Z28" i="7"/>
  <c r="W28" i="7"/>
  <c r="R28" i="7"/>
  <c r="O28" i="7"/>
  <c r="AP27" i="7"/>
  <c r="AP56" i="7" s="1"/>
  <c r="AK27" i="7"/>
  <c r="AE27" i="7"/>
  <c r="AC27" i="7"/>
  <c r="U27" i="7"/>
  <c r="R27" i="7"/>
  <c r="O27" i="7"/>
  <c r="M27" i="7"/>
  <c r="Z15" i="7"/>
  <c r="Z17" i="7" s="1"/>
  <c r="Y9" i="7" s="1"/>
  <c r="AK13" i="7"/>
  <c r="AC13" i="7"/>
  <c r="U13" i="7"/>
  <c r="M13" i="7"/>
  <c r="AK12" i="7"/>
  <c r="AC12" i="7"/>
  <c r="U12" i="7"/>
  <c r="M12" i="7"/>
  <c r="AO10" i="7"/>
  <c r="AP42" i="7" s="1"/>
  <c r="AP55" i="7" s="1"/>
  <c r="AM10" i="7"/>
  <c r="AM42" i="7" s="1"/>
  <c r="AM55" i="7" s="1"/>
  <c r="AG10" i="7"/>
  <c r="AH42" i="7" s="1"/>
  <c r="AH55" i="7" s="1"/>
  <c r="AE10" i="7"/>
  <c r="AE42" i="7" s="1"/>
  <c r="AE55" i="7" s="1"/>
  <c r="Y10" i="7"/>
  <c r="W10" i="7"/>
  <c r="W42" i="7" s="1"/>
  <c r="W55" i="7" s="1"/>
  <c r="Q10" i="7"/>
  <c r="R15" i="7" s="1"/>
  <c r="R17" i="7" s="1"/>
  <c r="Q9" i="7" s="1"/>
  <c r="O10" i="7"/>
  <c r="M15" i="7" s="1"/>
  <c r="M17" i="7" s="1"/>
  <c r="O9" i="7" s="1"/>
  <c r="S9" i="7" s="1"/>
  <c r="K10" i="7"/>
  <c r="I10" i="7"/>
  <c r="AO7" i="7"/>
  <c r="AM7" i="7"/>
  <c r="AM13" i="7" s="1"/>
  <c r="AG7" i="7"/>
  <c r="AG13" i="7" s="1"/>
  <c r="AE7" i="7"/>
  <c r="AC14" i="7" s="1"/>
  <c r="AC16" i="7" s="1"/>
  <c r="Y7" i="7"/>
  <c r="Z14" i="7" s="1"/>
  <c r="Z16" i="7" s="1"/>
  <c r="W7" i="7"/>
  <c r="W27" i="7" s="1"/>
  <c r="Q7" i="7"/>
  <c r="O7" i="7"/>
  <c r="M14" i="7" s="1"/>
  <c r="M16" i="7" s="1"/>
  <c r="K7" i="7"/>
  <c r="I7" i="7"/>
  <c r="W56" i="7" l="1"/>
  <c r="W40" i="7"/>
  <c r="AE56" i="7"/>
  <c r="Z18" i="7"/>
  <c r="Y6" i="7"/>
  <c r="Y12" i="7" s="1"/>
  <c r="AE6" i="7"/>
  <c r="O56" i="7"/>
  <c r="O6" i="7"/>
  <c r="M18" i="7"/>
  <c r="AK14" i="7"/>
  <c r="AK16" i="7" s="1"/>
  <c r="O13" i="7"/>
  <c r="AE13" i="7"/>
  <c r="R14" i="7"/>
  <c r="R16" i="7" s="1"/>
  <c r="AP14" i="7"/>
  <c r="AP16" i="7" s="1"/>
  <c r="AH15" i="7"/>
  <c r="AH17" i="7" s="1"/>
  <c r="AG9" i="7" s="1"/>
  <c r="O42" i="7"/>
  <c r="O55" i="7" s="1"/>
  <c r="Y13" i="7"/>
  <c r="AH14" i="7"/>
  <c r="AH16" i="7" s="1"/>
  <c r="AC15" i="7"/>
  <c r="AC17" i="7" s="1"/>
  <c r="AE9" i="7" s="1"/>
  <c r="AI9" i="7" s="1"/>
  <c r="AH27" i="7"/>
  <c r="Q13" i="7"/>
  <c r="U14" i="7"/>
  <c r="U16" i="7" s="1"/>
  <c r="AK15" i="7"/>
  <c r="AK17" i="7" s="1"/>
  <c r="AM9" i="7" s="1"/>
  <c r="AQ9" i="7" s="1"/>
  <c r="AM27" i="7"/>
  <c r="AE40" i="7"/>
  <c r="R42" i="7"/>
  <c r="R55" i="7" s="1"/>
  <c r="Z27" i="7"/>
  <c r="AP15" i="7"/>
  <c r="AP17" i="7" s="1"/>
  <c r="AO9" i="7" s="1"/>
  <c r="W13" i="7"/>
  <c r="U15" i="7"/>
  <c r="U17" i="7" s="1"/>
  <c r="W9" i="7" s="1"/>
  <c r="AA9" i="7" s="1"/>
  <c r="O40" i="7"/>
  <c r="AO13" i="7"/>
  <c r="R40" i="7"/>
  <c r="AP40" i="7"/>
  <c r="AH56" i="7" l="1"/>
  <c r="AH40" i="7"/>
  <c r="AP18" i="7"/>
  <c r="AO6" i="7"/>
  <c r="AO12" i="7" s="1"/>
  <c r="O12" i="7"/>
  <c r="R18" i="7"/>
  <c r="Q6" i="7"/>
  <c r="Q12" i="7" s="1"/>
  <c r="R56" i="7"/>
  <c r="AM56" i="7"/>
  <c r="AM40" i="7"/>
  <c r="AG6" i="7"/>
  <c r="AG12" i="7" s="1"/>
  <c r="AH18" i="7"/>
  <c r="AC18" i="7"/>
  <c r="U18" i="7"/>
  <c r="W6" i="7"/>
  <c r="AK18" i="7"/>
  <c r="AM6" i="7"/>
  <c r="AE12" i="7"/>
  <c r="AI6" i="7"/>
  <c r="Z56" i="7"/>
  <c r="Z40" i="7"/>
  <c r="AP64" i="6"/>
  <c r="AM64" i="6"/>
  <c r="AH64" i="6"/>
  <c r="AE64" i="6"/>
  <c r="Z64" i="6"/>
  <c r="W64" i="6"/>
  <c r="R64" i="6"/>
  <c r="O64" i="6"/>
  <c r="AP63" i="6"/>
  <c r="AM63" i="6"/>
  <c r="AH63" i="6"/>
  <c r="AE63" i="6"/>
  <c r="Z63" i="6"/>
  <c r="W63" i="6"/>
  <c r="R63" i="6"/>
  <c r="O63" i="6"/>
  <c r="AP62" i="6"/>
  <c r="AM62" i="6"/>
  <c r="AH62" i="6"/>
  <c r="AE62" i="6"/>
  <c r="Z62" i="6"/>
  <c r="W62" i="6"/>
  <c r="R62" i="6"/>
  <c r="O62" i="6"/>
  <c r="AP61" i="6"/>
  <c r="AM61" i="6"/>
  <c r="AH61" i="6"/>
  <c r="AE61" i="6"/>
  <c r="Z61" i="6"/>
  <c r="W61" i="6"/>
  <c r="R61" i="6"/>
  <c r="O61" i="6"/>
  <c r="AP60" i="6"/>
  <c r="AM60" i="6"/>
  <c r="AH60" i="6"/>
  <c r="AE60" i="6"/>
  <c r="Z60" i="6"/>
  <c r="W60" i="6"/>
  <c r="R60" i="6"/>
  <c r="O60" i="6"/>
  <c r="AP59" i="6"/>
  <c r="AM59" i="6"/>
  <c r="AH59" i="6"/>
  <c r="AE59" i="6"/>
  <c r="AE65" i="6" s="1"/>
  <c r="Z59" i="6"/>
  <c r="W59" i="6"/>
  <c r="R59" i="6"/>
  <c r="O59" i="6"/>
  <c r="AK58" i="6"/>
  <c r="AE58" i="6"/>
  <c r="AC58" i="6"/>
  <c r="W58" i="6"/>
  <c r="W65" i="6" s="1"/>
  <c r="U58" i="6"/>
  <c r="M58" i="6"/>
  <c r="AP55" i="6"/>
  <c r="AM55" i="6"/>
  <c r="AH55" i="6"/>
  <c r="AE55" i="6"/>
  <c r="Z55" i="6"/>
  <c r="W55" i="6"/>
  <c r="R55" i="6"/>
  <c r="O55" i="6"/>
  <c r="AP54" i="6"/>
  <c r="AM54" i="6"/>
  <c r="AH54" i="6"/>
  <c r="AE54" i="6"/>
  <c r="Z54" i="6"/>
  <c r="W54" i="6"/>
  <c r="R54" i="6"/>
  <c r="O54" i="6"/>
  <c r="AP52" i="6"/>
  <c r="AM52" i="6"/>
  <c r="AH52" i="6"/>
  <c r="AE52" i="6"/>
  <c r="Z52" i="6"/>
  <c r="W52" i="6"/>
  <c r="R52" i="6"/>
  <c r="O52" i="6"/>
  <c r="AP51" i="6"/>
  <c r="AM51" i="6"/>
  <c r="AH51" i="6"/>
  <c r="AE51" i="6"/>
  <c r="Z51" i="6"/>
  <c r="W51" i="6"/>
  <c r="R51" i="6"/>
  <c r="O51" i="6"/>
  <c r="AP50" i="6"/>
  <c r="AM50" i="6"/>
  <c r="AH50" i="6"/>
  <c r="AE50" i="6"/>
  <c r="Z50" i="6"/>
  <c r="W50" i="6"/>
  <c r="R50" i="6"/>
  <c r="O50" i="6"/>
  <c r="AM49" i="6"/>
  <c r="AM56" i="6" s="1"/>
  <c r="AK49" i="6"/>
  <c r="AC49" i="6"/>
  <c r="W49" i="6"/>
  <c r="W56" i="6" s="1"/>
  <c r="U49" i="6"/>
  <c r="M49" i="6"/>
  <c r="AP46" i="6"/>
  <c r="AM46" i="6"/>
  <c r="AH46" i="6"/>
  <c r="AE46" i="6"/>
  <c r="Z46" i="6"/>
  <c r="W46" i="6"/>
  <c r="R46" i="6"/>
  <c r="O46" i="6"/>
  <c r="AP45" i="6"/>
  <c r="AM45" i="6"/>
  <c r="AH45" i="6"/>
  <c r="AE45" i="6"/>
  <c r="Z45" i="6"/>
  <c r="W45" i="6"/>
  <c r="R45" i="6"/>
  <c r="O45" i="6"/>
  <c r="AP44" i="6"/>
  <c r="AM44" i="6"/>
  <c r="AH44" i="6"/>
  <c r="AE44" i="6"/>
  <c r="Z44" i="6"/>
  <c r="W44" i="6"/>
  <c r="R44" i="6"/>
  <c r="O44" i="6"/>
  <c r="O47" i="6" s="1"/>
  <c r="AP43" i="6"/>
  <c r="AM43" i="6"/>
  <c r="AH43" i="6"/>
  <c r="AE43" i="6"/>
  <c r="Z43" i="6"/>
  <c r="W43" i="6"/>
  <c r="R43" i="6"/>
  <c r="O43" i="6"/>
  <c r="AP41" i="6"/>
  <c r="AM41" i="6"/>
  <c r="AH41" i="6"/>
  <c r="AE41" i="6"/>
  <c r="Z41" i="6"/>
  <c r="W41" i="6"/>
  <c r="R41" i="6"/>
  <c r="O41" i="6"/>
  <c r="AM40" i="6"/>
  <c r="AM47" i="6" s="1"/>
  <c r="AK40" i="6"/>
  <c r="AC40" i="6"/>
  <c r="U40" i="6"/>
  <c r="O40" i="6"/>
  <c r="M40" i="6"/>
  <c r="AP37" i="6"/>
  <c r="AM37" i="6"/>
  <c r="AH37" i="6"/>
  <c r="AE37" i="6"/>
  <c r="Z37" i="6"/>
  <c r="W37" i="6"/>
  <c r="R37" i="6"/>
  <c r="O37" i="6"/>
  <c r="AP36" i="6"/>
  <c r="AM36" i="6"/>
  <c r="AH36" i="6"/>
  <c r="AE36" i="6"/>
  <c r="Z36" i="6"/>
  <c r="W36" i="6"/>
  <c r="R36" i="6"/>
  <c r="O36" i="6"/>
  <c r="AP35" i="6"/>
  <c r="AM35" i="6"/>
  <c r="AH35" i="6"/>
  <c r="AE35" i="6"/>
  <c r="Z35" i="6"/>
  <c r="W35" i="6"/>
  <c r="R35" i="6"/>
  <c r="O35" i="6"/>
  <c r="AP34" i="6"/>
  <c r="AM34" i="6"/>
  <c r="AH34" i="6"/>
  <c r="AE34" i="6"/>
  <c r="Z34" i="6"/>
  <c r="W34" i="6"/>
  <c r="R34" i="6"/>
  <c r="O34" i="6"/>
  <c r="AP33" i="6"/>
  <c r="AM33" i="6"/>
  <c r="AH33" i="6"/>
  <c r="AE33" i="6"/>
  <c r="Z33" i="6"/>
  <c r="W33" i="6"/>
  <c r="R33" i="6"/>
  <c r="O33" i="6"/>
  <c r="AP32" i="6"/>
  <c r="AM32" i="6"/>
  <c r="AH32" i="6"/>
  <c r="AE32" i="6"/>
  <c r="Z32" i="6"/>
  <c r="W32" i="6"/>
  <c r="R32" i="6"/>
  <c r="O32" i="6"/>
  <c r="AK31" i="6"/>
  <c r="AH31" i="6"/>
  <c r="AH38" i="6" s="1"/>
  <c r="AC31" i="6"/>
  <c r="U31" i="6"/>
  <c r="M31" i="6"/>
  <c r="U17" i="6"/>
  <c r="U19" i="6" s="1"/>
  <c r="W10" i="6" s="1"/>
  <c r="AC16" i="6"/>
  <c r="AC18" i="6" s="1"/>
  <c r="AK15" i="6"/>
  <c r="AC15" i="6"/>
  <c r="U15" i="6"/>
  <c r="M15" i="6"/>
  <c r="AK14" i="6"/>
  <c r="AC14" i="6"/>
  <c r="U14" i="6"/>
  <c r="M14" i="6"/>
  <c r="AO12" i="6"/>
  <c r="AP58" i="6" s="1"/>
  <c r="AP65" i="6" s="1"/>
  <c r="AM12" i="6"/>
  <c r="AM58" i="6" s="1"/>
  <c r="AM65" i="6" s="1"/>
  <c r="AG12" i="6"/>
  <c r="AH58" i="6" s="1"/>
  <c r="AH65" i="6" s="1"/>
  <c r="AE12" i="6"/>
  <c r="Y12" i="6"/>
  <c r="Z58" i="6" s="1"/>
  <c r="Z65" i="6" s="1"/>
  <c r="W12" i="6"/>
  <c r="Q12" i="6"/>
  <c r="R58" i="6" s="1"/>
  <c r="R65" i="6" s="1"/>
  <c r="O12" i="6"/>
  <c r="O58" i="6" s="1"/>
  <c r="O65" i="6" s="1"/>
  <c r="K12" i="6"/>
  <c r="I12" i="6"/>
  <c r="AO11" i="6"/>
  <c r="AP49" i="6" s="1"/>
  <c r="AP56" i="6" s="1"/>
  <c r="AM11" i="6"/>
  <c r="AP17" i="6" s="1"/>
  <c r="AP19" i="6" s="1"/>
  <c r="AO10" i="6" s="1"/>
  <c r="AG11" i="6"/>
  <c r="AH49" i="6" s="1"/>
  <c r="AH56" i="6" s="1"/>
  <c r="AE11" i="6"/>
  <c r="AE49" i="6" s="1"/>
  <c r="AE56" i="6" s="1"/>
  <c r="Y11" i="6"/>
  <c r="Z49" i="6" s="1"/>
  <c r="Z56" i="6" s="1"/>
  <c r="W11" i="6"/>
  <c r="Z17" i="6" s="1"/>
  <c r="Z19" i="6" s="1"/>
  <c r="Y10" i="6" s="1"/>
  <c r="Q11" i="6"/>
  <c r="R49" i="6" s="1"/>
  <c r="R56" i="6" s="1"/>
  <c r="O11" i="6"/>
  <c r="R17" i="6" s="1"/>
  <c r="R19" i="6" s="1"/>
  <c r="Q10" i="6" s="1"/>
  <c r="K11" i="6"/>
  <c r="I11" i="6"/>
  <c r="AO8" i="6"/>
  <c r="AP40" i="6" s="1"/>
  <c r="AP47" i="6" s="1"/>
  <c r="AM8" i="6"/>
  <c r="AG8" i="6"/>
  <c r="AH40" i="6" s="1"/>
  <c r="AH47" i="6" s="1"/>
  <c r="AE8" i="6"/>
  <c r="AE40" i="6" s="1"/>
  <c r="AE47" i="6" s="1"/>
  <c r="Y8" i="6"/>
  <c r="Z40" i="6" s="1"/>
  <c r="Z47" i="6" s="1"/>
  <c r="W8" i="6"/>
  <c r="W40" i="6" s="1"/>
  <c r="W47" i="6" s="1"/>
  <c r="Q8" i="6"/>
  <c r="R40" i="6" s="1"/>
  <c r="R47" i="6" s="1"/>
  <c r="O8" i="6"/>
  <c r="K8" i="6"/>
  <c r="I8" i="6"/>
  <c r="AO7" i="6"/>
  <c r="AP31" i="6" s="1"/>
  <c r="AM7" i="6"/>
  <c r="AK16" i="6" s="1"/>
  <c r="AK18" i="6" s="1"/>
  <c r="AG7" i="6"/>
  <c r="AG15" i="6" s="1"/>
  <c r="AE7" i="6"/>
  <c r="AE31" i="6" s="1"/>
  <c r="Y7" i="6"/>
  <c r="Z31" i="6" s="1"/>
  <c r="W7" i="6"/>
  <c r="Z16" i="6" s="1"/>
  <c r="Z18" i="6" s="1"/>
  <c r="Q7" i="6"/>
  <c r="R31" i="6" s="1"/>
  <c r="O7" i="6"/>
  <c r="R16" i="6" s="1"/>
  <c r="R18" i="6" s="1"/>
  <c r="K7" i="6"/>
  <c r="I7" i="6"/>
  <c r="W12" i="7" l="1"/>
  <c r="AA6" i="7"/>
  <c r="AM12" i="7"/>
  <c r="AQ6" i="7"/>
  <c r="S6" i="7"/>
  <c r="Z38" i="6"/>
  <c r="Z66" i="6"/>
  <c r="R20" i="6"/>
  <c r="Q6" i="6"/>
  <c r="Q14" i="6" s="1"/>
  <c r="AM6" i="6"/>
  <c r="R66" i="6"/>
  <c r="R38" i="6"/>
  <c r="AP66" i="6"/>
  <c r="AP38" i="6"/>
  <c r="Y6" i="6"/>
  <c r="Y14" i="6" s="1"/>
  <c r="Z20" i="6"/>
  <c r="AE38" i="6"/>
  <c r="AE66" i="6"/>
  <c r="AE6" i="6"/>
  <c r="AA10" i="6"/>
  <c r="W15" i="6"/>
  <c r="Y15" i="6"/>
  <c r="AO15" i="6"/>
  <c r="AH16" i="6"/>
  <c r="AH18" i="6" s="1"/>
  <c r="O31" i="6"/>
  <c r="M16" i="6"/>
  <c r="M18" i="6" s="1"/>
  <c r="AC17" i="6"/>
  <c r="AC19" i="6" s="1"/>
  <c r="AE10" i="6" s="1"/>
  <c r="AI10" i="6" s="1"/>
  <c r="O15" i="6"/>
  <c r="AP16" i="6"/>
  <c r="AP18" i="6" s="1"/>
  <c r="O49" i="6"/>
  <c r="O56" i="6" s="1"/>
  <c r="AH66" i="6"/>
  <c r="Q15" i="6"/>
  <c r="U16" i="6"/>
  <c r="U18" i="6" s="1"/>
  <c r="M17" i="6"/>
  <c r="M19" i="6" s="1"/>
  <c r="O10" i="6" s="1"/>
  <c r="S10" i="6" s="1"/>
  <c r="AK17" i="6"/>
  <c r="AK19" i="6" s="1"/>
  <c r="AM10" i="6" s="1"/>
  <c r="AQ10" i="6" s="1"/>
  <c r="W31" i="6"/>
  <c r="AM31" i="6"/>
  <c r="AM15" i="6"/>
  <c r="AE15" i="6"/>
  <c r="AH17" i="6"/>
  <c r="AH19" i="6" s="1"/>
  <c r="AG10" i="6" s="1"/>
  <c r="AM14" i="6" l="1"/>
  <c r="M20" i="6"/>
  <c r="O6" i="6"/>
  <c r="AK20" i="6"/>
  <c r="AM38" i="6"/>
  <c r="AM66" i="6"/>
  <c r="AC20" i="6"/>
  <c r="W38" i="6"/>
  <c r="W66" i="6"/>
  <c r="AG6" i="6"/>
  <c r="AG14" i="6" s="1"/>
  <c r="AH20" i="6"/>
  <c r="AE14" i="6"/>
  <c r="U20" i="6"/>
  <c r="W6" i="6"/>
  <c r="O38" i="6"/>
  <c r="O66" i="6"/>
  <c r="AP20" i="6"/>
  <c r="AO6" i="6"/>
  <c r="AO14" i="6" s="1"/>
  <c r="AP41" i="5"/>
  <c r="AM41" i="5"/>
  <c r="AH41" i="5"/>
  <c r="AE41" i="5"/>
  <c r="Z41" i="5"/>
  <c r="W41" i="5"/>
  <c r="R41" i="5"/>
  <c r="O41" i="5"/>
  <c r="AP40" i="5"/>
  <c r="AM40" i="5"/>
  <c r="AH40" i="5"/>
  <c r="AE40" i="5"/>
  <c r="Z40" i="5"/>
  <c r="W40" i="5"/>
  <c r="R40" i="5"/>
  <c r="O40" i="5"/>
  <c r="AP39" i="5"/>
  <c r="AM39" i="5"/>
  <c r="AH39" i="5"/>
  <c r="AE39" i="5"/>
  <c r="Z39" i="5"/>
  <c r="W39" i="5"/>
  <c r="R39" i="5"/>
  <c r="O39" i="5"/>
  <c r="AP38" i="5"/>
  <c r="AM38" i="5"/>
  <c r="AH38" i="5"/>
  <c r="AE38" i="5"/>
  <c r="Z38" i="5"/>
  <c r="W38" i="5"/>
  <c r="R38" i="5"/>
  <c r="O38" i="5"/>
  <c r="AP37" i="5"/>
  <c r="AM37" i="5"/>
  <c r="AH37" i="5"/>
  <c r="AE37" i="5"/>
  <c r="Z37" i="5"/>
  <c r="W37" i="5"/>
  <c r="R37" i="5"/>
  <c r="O37" i="5"/>
  <c r="AP36" i="5"/>
  <c r="AM36" i="5"/>
  <c r="AH36" i="5"/>
  <c r="AE36" i="5"/>
  <c r="Z36" i="5"/>
  <c r="W36" i="5"/>
  <c r="R36" i="5"/>
  <c r="O36" i="5"/>
  <c r="AK34" i="5"/>
  <c r="AH34" i="5"/>
  <c r="AH42" i="5" s="1"/>
  <c r="AE34" i="5"/>
  <c r="AE42" i="5" s="1"/>
  <c r="AC34" i="5"/>
  <c r="U34" i="5"/>
  <c r="M34" i="5"/>
  <c r="AP31" i="5"/>
  <c r="AM31" i="5"/>
  <c r="AH31" i="5"/>
  <c r="AE31" i="5"/>
  <c r="Z31" i="5"/>
  <c r="W31" i="5"/>
  <c r="R31" i="5"/>
  <c r="O31" i="5"/>
  <c r="AP29" i="5"/>
  <c r="AM29" i="5"/>
  <c r="AH29" i="5"/>
  <c r="AE29" i="5"/>
  <c r="Z29" i="5"/>
  <c r="W29" i="5"/>
  <c r="R29" i="5"/>
  <c r="O29" i="5"/>
  <c r="AK27" i="5"/>
  <c r="AC27" i="5"/>
  <c r="U27" i="5"/>
  <c r="M27" i="5"/>
  <c r="AH17" i="5"/>
  <c r="AG9" i="5" s="1"/>
  <c r="AH15" i="5"/>
  <c r="AC15" i="5"/>
  <c r="AC17" i="5" s="1"/>
  <c r="AE9" i="5" s="1"/>
  <c r="AK13" i="5"/>
  <c r="AC13" i="5"/>
  <c r="Y13" i="5"/>
  <c r="U13" i="5"/>
  <c r="M13" i="5"/>
  <c r="AK12" i="5"/>
  <c r="AC12" i="5"/>
  <c r="U12" i="5"/>
  <c r="M12" i="5"/>
  <c r="AO10" i="5"/>
  <c r="AO13" i="5" s="1"/>
  <c r="AM10" i="5"/>
  <c r="AP15" i="5" s="1"/>
  <c r="AP17" i="5" s="1"/>
  <c r="AO9" i="5" s="1"/>
  <c r="AG10" i="5"/>
  <c r="AE10" i="5"/>
  <c r="Y10" i="5"/>
  <c r="Z34" i="5" s="1"/>
  <c r="Z42" i="5" s="1"/>
  <c r="W10" i="5"/>
  <c r="Z15" i="5" s="1"/>
  <c r="Z17" i="5" s="1"/>
  <c r="Y9" i="5" s="1"/>
  <c r="Q10" i="5"/>
  <c r="R34" i="5" s="1"/>
  <c r="R42" i="5" s="1"/>
  <c r="O10" i="5"/>
  <c r="O34" i="5" s="1"/>
  <c r="O42" i="5" s="1"/>
  <c r="K10" i="5"/>
  <c r="I10" i="5"/>
  <c r="AO7" i="5"/>
  <c r="AP27" i="5" s="1"/>
  <c r="AM7" i="5"/>
  <c r="AK14" i="5" s="1"/>
  <c r="AK16" i="5" s="1"/>
  <c r="AG7" i="5"/>
  <c r="AH27" i="5" s="1"/>
  <c r="AE7" i="5"/>
  <c r="AE27" i="5" s="1"/>
  <c r="Y7" i="5"/>
  <c r="Z27" i="5" s="1"/>
  <c r="W7" i="5"/>
  <c r="Z14" i="5" s="1"/>
  <c r="Z16" i="5" s="1"/>
  <c r="Q7" i="5"/>
  <c r="R27" i="5" s="1"/>
  <c r="O7" i="5"/>
  <c r="M14" i="5" s="1"/>
  <c r="M16" i="5" s="1"/>
  <c r="K7" i="5"/>
  <c r="I7" i="5"/>
  <c r="AA6" i="6" l="1"/>
  <c r="W14" i="6"/>
  <c r="S6" i="6"/>
  <c r="O14" i="6"/>
  <c r="AI6" i="6"/>
  <c r="AQ6" i="6"/>
  <c r="AE32" i="5"/>
  <c r="AE43" i="5"/>
  <c r="AH43" i="5"/>
  <c r="AH32" i="5"/>
  <c r="O6" i="5"/>
  <c r="AM6" i="5"/>
  <c r="R43" i="5"/>
  <c r="R32" i="5"/>
  <c r="AP32" i="5"/>
  <c r="Z18" i="5"/>
  <c r="Y6" i="5"/>
  <c r="Y12" i="5" s="1"/>
  <c r="Z32" i="5"/>
  <c r="Z43" i="5"/>
  <c r="AI9" i="5"/>
  <c r="O13" i="5"/>
  <c r="AE13" i="5"/>
  <c r="R14" i="5"/>
  <c r="R16" i="5" s="1"/>
  <c r="AP14" i="5"/>
  <c r="AP16" i="5" s="1"/>
  <c r="Q13" i="5"/>
  <c r="AG13" i="5"/>
  <c r="U14" i="5"/>
  <c r="U16" i="5" s="1"/>
  <c r="M15" i="5"/>
  <c r="M17" i="5" s="1"/>
  <c r="O9" i="5" s="1"/>
  <c r="AK15" i="5"/>
  <c r="AK17" i="5" s="1"/>
  <c r="AM9" i="5" s="1"/>
  <c r="AQ9" i="5" s="1"/>
  <c r="W27" i="5"/>
  <c r="AM27" i="5"/>
  <c r="W34" i="5"/>
  <c r="W42" i="5" s="1"/>
  <c r="AM34" i="5"/>
  <c r="AM42" i="5" s="1"/>
  <c r="R15" i="5"/>
  <c r="R17" i="5" s="1"/>
  <c r="Q9" i="5" s="1"/>
  <c r="AP34" i="5"/>
  <c r="AP42" i="5" s="1"/>
  <c r="W13" i="5"/>
  <c r="AM13" i="5"/>
  <c r="AC14" i="5"/>
  <c r="AC16" i="5" s="1"/>
  <c r="U15" i="5"/>
  <c r="U17" i="5" s="1"/>
  <c r="W9" i="5" s="1"/>
  <c r="AA9" i="5" s="1"/>
  <c r="AH14" i="5"/>
  <c r="AH16" i="5" s="1"/>
  <c r="O27" i="5"/>
  <c r="W32" i="5" l="1"/>
  <c r="W43" i="5"/>
  <c r="O43" i="5"/>
  <c r="O32" i="5"/>
  <c r="AG6" i="5"/>
  <c r="AG12" i="5" s="1"/>
  <c r="AH18" i="5"/>
  <c r="S9" i="5"/>
  <c r="AK18" i="5"/>
  <c r="U18" i="5"/>
  <c r="W6" i="5"/>
  <c r="M18" i="5"/>
  <c r="AC18" i="5"/>
  <c r="AE6" i="5"/>
  <c r="AP43" i="5"/>
  <c r="O12" i="5"/>
  <c r="AM43" i="5"/>
  <c r="AM32" i="5"/>
  <c r="AP18" i="5"/>
  <c r="AO6" i="5"/>
  <c r="AO12" i="5" s="1"/>
  <c r="R18" i="5"/>
  <c r="Q6" i="5"/>
  <c r="Q12" i="5" s="1"/>
  <c r="AM12" i="5"/>
  <c r="W12" i="5" l="1"/>
  <c r="AA6" i="5"/>
  <c r="S6" i="5"/>
  <c r="AI6" i="5"/>
  <c r="AE12" i="5"/>
  <c r="AQ6" i="5"/>
  <c r="AP54" i="4" l="1"/>
  <c r="AM54" i="4"/>
  <c r="AH54" i="4"/>
  <c r="AE54" i="4"/>
  <c r="Z54" i="4"/>
  <c r="W54" i="4"/>
  <c r="R54" i="4"/>
  <c r="O54" i="4"/>
  <c r="AP53" i="4"/>
  <c r="AM53" i="4"/>
  <c r="AH53" i="4"/>
  <c r="AE53" i="4"/>
  <c r="Z53" i="4"/>
  <c r="W53" i="4"/>
  <c r="R53" i="4"/>
  <c r="O53" i="4"/>
  <c r="AP52" i="4"/>
  <c r="AM52" i="4"/>
  <c r="AH52" i="4"/>
  <c r="AE52" i="4"/>
  <c r="Z52" i="4"/>
  <c r="W52" i="4"/>
  <c r="R52" i="4"/>
  <c r="O52" i="4"/>
  <c r="AP51" i="4"/>
  <c r="AM51" i="4"/>
  <c r="AH51" i="4"/>
  <c r="AE51" i="4"/>
  <c r="Z51" i="4"/>
  <c r="W51" i="4"/>
  <c r="R51" i="4"/>
  <c r="O51" i="4"/>
  <c r="AP50" i="4"/>
  <c r="AM50" i="4"/>
  <c r="AH50" i="4"/>
  <c r="AE50" i="4"/>
  <c r="Z50" i="4"/>
  <c r="W50" i="4"/>
  <c r="R50" i="4"/>
  <c r="O50" i="4"/>
  <c r="AP49" i="4"/>
  <c r="AM49" i="4"/>
  <c r="AH49" i="4"/>
  <c r="AE49" i="4"/>
  <c r="Z49" i="4"/>
  <c r="W49" i="4"/>
  <c r="R49" i="4"/>
  <c r="O49" i="4"/>
  <c r="AP48" i="4"/>
  <c r="AM48" i="4"/>
  <c r="AH48" i="4"/>
  <c r="AE48" i="4"/>
  <c r="Z48" i="4"/>
  <c r="W48" i="4"/>
  <c r="R48" i="4"/>
  <c r="O48" i="4"/>
  <c r="AP47" i="4"/>
  <c r="AM47" i="4"/>
  <c r="AH47" i="4"/>
  <c r="AE47" i="4"/>
  <c r="Z47" i="4"/>
  <c r="W47" i="4"/>
  <c r="R47" i="4"/>
  <c r="O47" i="4"/>
  <c r="AP46" i="4"/>
  <c r="AM46" i="4"/>
  <c r="AH46" i="4"/>
  <c r="AE46" i="4"/>
  <c r="Z46" i="4"/>
  <c r="W46" i="4"/>
  <c r="R46" i="4"/>
  <c r="O46" i="4"/>
  <c r="AP45" i="4"/>
  <c r="AM45" i="4"/>
  <c r="AH45" i="4"/>
  <c r="AE45" i="4"/>
  <c r="Z45" i="4"/>
  <c r="W45" i="4"/>
  <c r="R45" i="4"/>
  <c r="O45" i="4"/>
  <c r="AP44" i="4"/>
  <c r="AM44" i="4"/>
  <c r="AH44" i="4"/>
  <c r="AE44" i="4"/>
  <c r="Z44" i="4"/>
  <c r="W44" i="4"/>
  <c r="R44" i="4"/>
  <c r="O44" i="4"/>
  <c r="AP43" i="4"/>
  <c r="AM43" i="4"/>
  <c r="AH43" i="4"/>
  <c r="AE43" i="4"/>
  <c r="Z43" i="4"/>
  <c r="W43" i="4"/>
  <c r="R43" i="4"/>
  <c r="O43" i="4"/>
  <c r="AK42" i="4"/>
  <c r="AC42" i="4"/>
  <c r="U42" i="4"/>
  <c r="R42" i="4"/>
  <c r="R55" i="4" s="1"/>
  <c r="M42" i="4"/>
  <c r="AP39" i="4"/>
  <c r="AM39" i="4"/>
  <c r="AH39" i="4"/>
  <c r="AE39" i="4"/>
  <c r="Z39" i="4"/>
  <c r="W39" i="4"/>
  <c r="R39" i="4"/>
  <c r="O39" i="4"/>
  <c r="AP38" i="4"/>
  <c r="AM38" i="4"/>
  <c r="AH38" i="4"/>
  <c r="AE38" i="4"/>
  <c r="Z38" i="4"/>
  <c r="W38" i="4"/>
  <c r="R38" i="4"/>
  <c r="O38" i="4"/>
  <c r="AP37" i="4"/>
  <c r="AM37" i="4"/>
  <c r="AH37" i="4"/>
  <c r="AE37" i="4"/>
  <c r="Z37" i="4"/>
  <c r="W37" i="4"/>
  <c r="R37" i="4"/>
  <c r="O37" i="4"/>
  <c r="AP36" i="4"/>
  <c r="AM36" i="4"/>
  <c r="AH36" i="4"/>
  <c r="AE36" i="4"/>
  <c r="Z36" i="4"/>
  <c r="W36" i="4"/>
  <c r="R36" i="4"/>
  <c r="O36" i="4"/>
  <c r="AP35" i="4"/>
  <c r="AM35" i="4"/>
  <c r="AH35" i="4"/>
  <c r="AE35" i="4"/>
  <c r="Z35" i="4"/>
  <c r="W35" i="4"/>
  <c r="R35" i="4"/>
  <c r="O35" i="4"/>
  <c r="AP34" i="4"/>
  <c r="AM34" i="4"/>
  <c r="AH34" i="4"/>
  <c r="AE34" i="4"/>
  <c r="Z34" i="4"/>
  <c r="W34" i="4"/>
  <c r="R34" i="4"/>
  <c r="O34" i="4"/>
  <c r="AP33" i="4"/>
  <c r="AM33" i="4"/>
  <c r="AH33" i="4"/>
  <c r="AE33" i="4"/>
  <c r="Z33" i="4"/>
  <c r="W33" i="4"/>
  <c r="R33" i="4"/>
  <c r="O33" i="4"/>
  <c r="AP32" i="4"/>
  <c r="AM32" i="4"/>
  <c r="AH32" i="4"/>
  <c r="AE32" i="4"/>
  <c r="Z32" i="4"/>
  <c r="W32" i="4"/>
  <c r="R32" i="4"/>
  <c r="O32" i="4"/>
  <c r="AP31" i="4"/>
  <c r="AM31" i="4"/>
  <c r="AH31" i="4"/>
  <c r="AE31" i="4"/>
  <c r="Z31" i="4"/>
  <c r="W31" i="4"/>
  <c r="R31" i="4"/>
  <c r="O31" i="4"/>
  <c r="AP30" i="4"/>
  <c r="AM30" i="4"/>
  <c r="AH30" i="4"/>
  <c r="AE30" i="4"/>
  <c r="Z30" i="4"/>
  <c r="W30" i="4"/>
  <c r="R30" i="4"/>
  <c r="O30" i="4"/>
  <c r="AP29" i="4"/>
  <c r="AM29" i="4"/>
  <c r="AH29" i="4"/>
  <c r="AE29" i="4"/>
  <c r="Z29" i="4"/>
  <c r="W29" i="4"/>
  <c r="R29" i="4"/>
  <c r="O29" i="4"/>
  <c r="AP28" i="4"/>
  <c r="AM28" i="4"/>
  <c r="AH28" i="4"/>
  <c r="AH40" i="4" s="1"/>
  <c r="AE28" i="4"/>
  <c r="Z28" i="4"/>
  <c r="W28" i="4"/>
  <c r="R28" i="4"/>
  <c r="O28" i="4"/>
  <c r="AK27" i="4"/>
  <c r="AH27" i="4"/>
  <c r="AC27" i="4"/>
  <c r="U27" i="4"/>
  <c r="M27" i="4"/>
  <c r="AP15" i="4"/>
  <c r="AP17" i="4" s="1"/>
  <c r="AO9" i="4" s="1"/>
  <c r="AK15" i="4"/>
  <c r="AK17" i="4" s="1"/>
  <c r="AM9" i="4" s="1"/>
  <c r="AQ9" i="4" s="1"/>
  <c r="R15" i="4"/>
  <c r="R17" i="4" s="1"/>
  <c r="Q9" i="4" s="1"/>
  <c r="M15" i="4"/>
  <c r="M17" i="4" s="1"/>
  <c r="O9" i="4" s="1"/>
  <c r="S9" i="4" s="1"/>
  <c r="AK13" i="4"/>
  <c r="AE13" i="4"/>
  <c r="AC13" i="4"/>
  <c r="U13" i="4"/>
  <c r="O13" i="4"/>
  <c r="M13" i="4"/>
  <c r="AK12" i="4"/>
  <c r="AC12" i="4"/>
  <c r="U12" i="4"/>
  <c r="M12" i="4"/>
  <c r="AO10" i="4"/>
  <c r="AP42" i="4" s="1"/>
  <c r="AP55" i="4" s="1"/>
  <c r="AM10" i="4"/>
  <c r="AM42" i="4" s="1"/>
  <c r="AM55" i="4" s="1"/>
  <c r="AG10" i="4"/>
  <c r="AH42" i="4" s="1"/>
  <c r="AH55" i="4" s="1"/>
  <c r="AE10" i="4"/>
  <c r="AE42" i="4" s="1"/>
  <c r="AE55" i="4" s="1"/>
  <c r="Y10" i="4"/>
  <c r="Z42" i="4" s="1"/>
  <c r="Z55" i="4" s="1"/>
  <c r="W10" i="4"/>
  <c r="Z15" i="4" s="1"/>
  <c r="Z17" i="4" s="1"/>
  <c r="Y9" i="4" s="1"/>
  <c r="Q10" i="4"/>
  <c r="O10" i="4"/>
  <c r="O42" i="4" s="1"/>
  <c r="O55" i="4" s="1"/>
  <c r="K10" i="4"/>
  <c r="I10" i="4"/>
  <c r="AO7" i="4"/>
  <c r="AP14" i="4" s="1"/>
  <c r="AP16" i="4" s="1"/>
  <c r="AM7" i="4"/>
  <c r="AM27" i="4" s="1"/>
  <c r="AG7" i="4"/>
  <c r="AE7" i="4"/>
  <c r="AE27" i="4" s="1"/>
  <c r="Y7" i="4"/>
  <c r="Z14" i="4" s="1"/>
  <c r="Z16" i="4" s="1"/>
  <c r="W7" i="4"/>
  <c r="W27" i="4" s="1"/>
  <c r="Q7" i="4"/>
  <c r="Q13" i="4" s="1"/>
  <c r="O7" i="4"/>
  <c r="M14" i="4" s="1"/>
  <c r="M16" i="4" s="1"/>
  <c r="K7" i="4"/>
  <c r="I7" i="4"/>
  <c r="W40" i="4" l="1"/>
  <c r="Y6" i="4"/>
  <c r="Y12" i="4" s="1"/>
  <c r="Z18" i="4"/>
  <c r="AE40" i="4"/>
  <c r="AE56" i="4"/>
  <c r="AH56" i="4"/>
  <c r="M18" i="4"/>
  <c r="O6" i="4"/>
  <c r="AM56" i="4"/>
  <c r="AM40" i="4"/>
  <c r="AO6" i="4"/>
  <c r="AO12" i="4" s="1"/>
  <c r="AP18" i="4"/>
  <c r="Z27" i="4"/>
  <c r="AP27" i="4"/>
  <c r="W13" i="4"/>
  <c r="AM13" i="4"/>
  <c r="AC14" i="4"/>
  <c r="AC16" i="4" s="1"/>
  <c r="U15" i="4"/>
  <c r="U17" i="4" s="1"/>
  <c r="W9" i="4" s="1"/>
  <c r="AA9" i="4" s="1"/>
  <c r="W42" i="4"/>
  <c r="W55" i="4" s="1"/>
  <c r="Y13" i="4"/>
  <c r="AO13" i="4"/>
  <c r="AH14" i="4"/>
  <c r="AH16" i="4" s="1"/>
  <c r="O27" i="4"/>
  <c r="AK14" i="4"/>
  <c r="AK16" i="4" s="1"/>
  <c r="AC15" i="4"/>
  <c r="AC17" i="4" s="1"/>
  <c r="AE9" i="4" s="1"/>
  <c r="AI9" i="4" s="1"/>
  <c r="R27" i="4"/>
  <c r="R14" i="4"/>
  <c r="R16" i="4" s="1"/>
  <c r="AH15" i="4"/>
  <c r="AH17" i="4" s="1"/>
  <c r="AG9" i="4" s="1"/>
  <c r="AG13" i="4"/>
  <c r="U14" i="4"/>
  <c r="U16" i="4" s="1"/>
  <c r="R18" i="4" l="1"/>
  <c r="Q6" i="4"/>
  <c r="Q12" i="4" s="1"/>
  <c r="R56" i="4"/>
  <c r="R40" i="4"/>
  <c r="AP56" i="4"/>
  <c r="AP40" i="4"/>
  <c r="O12" i="4"/>
  <c r="S6" i="4"/>
  <c r="Z40" i="4"/>
  <c r="Z56" i="4"/>
  <c r="W56" i="4"/>
  <c r="U18" i="4"/>
  <c r="W6" i="4"/>
  <c r="AK18" i="4"/>
  <c r="AM6" i="4"/>
  <c r="O56" i="4"/>
  <c r="O40" i="4"/>
  <c r="AC18" i="4"/>
  <c r="AE6" i="4"/>
  <c r="AH18" i="4"/>
  <c r="AG6" i="4"/>
  <c r="AG12" i="4" s="1"/>
  <c r="AQ6" i="4" l="1"/>
  <c r="AM12" i="4"/>
  <c r="AE12" i="4"/>
  <c r="AI6" i="4"/>
  <c r="AA6" i="4"/>
  <c r="W12" i="4"/>
  <c r="AP46" i="3" l="1"/>
  <c r="AM46" i="3"/>
  <c r="AH46" i="3"/>
  <c r="AE46" i="3"/>
  <c r="Z46" i="3"/>
  <c r="W46" i="3"/>
  <c r="R46" i="3"/>
  <c r="O46" i="3"/>
  <c r="AP45" i="3"/>
  <c r="AM45" i="3"/>
  <c r="AH45" i="3"/>
  <c r="AE45" i="3"/>
  <c r="Z45" i="3"/>
  <c r="W45" i="3"/>
  <c r="R45" i="3"/>
  <c r="O45" i="3"/>
  <c r="AP44" i="3"/>
  <c r="AM44" i="3"/>
  <c r="AH44" i="3"/>
  <c r="AE44" i="3"/>
  <c r="Z44" i="3"/>
  <c r="W44" i="3"/>
  <c r="R44" i="3"/>
  <c r="O44" i="3"/>
  <c r="AK43" i="3"/>
  <c r="AC43" i="3"/>
  <c r="U43" i="3"/>
  <c r="M43" i="3"/>
  <c r="AP40" i="3"/>
  <c r="AM40" i="3"/>
  <c r="AH40" i="3"/>
  <c r="AE40" i="3"/>
  <c r="Z40" i="3"/>
  <c r="W40" i="3"/>
  <c r="R40" i="3"/>
  <c r="O40" i="3"/>
  <c r="AP39" i="3"/>
  <c r="AM39" i="3"/>
  <c r="AH39" i="3"/>
  <c r="AE39" i="3"/>
  <c r="Z39" i="3"/>
  <c r="W39" i="3"/>
  <c r="R39" i="3"/>
  <c r="O39" i="3"/>
  <c r="AP38" i="3"/>
  <c r="AM38" i="3"/>
  <c r="AH38" i="3"/>
  <c r="AE38" i="3"/>
  <c r="Z38" i="3"/>
  <c r="W38" i="3"/>
  <c r="R38" i="3"/>
  <c r="O38" i="3"/>
  <c r="AP37" i="3"/>
  <c r="AM37" i="3"/>
  <c r="AK37" i="3"/>
  <c r="AC37" i="3"/>
  <c r="U37" i="3"/>
  <c r="R37" i="3"/>
  <c r="R48" i="3" s="1"/>
  <c r="M37" i="3"/>
  <c r="AK33" i="3"/>
  <c r="AC33" i="3"/>
  <c r="U33" i="3"/>
  <c r="M33" i="3"/>
  <c r="AK29" i="3"/>
  <c r="AC29" i="3"/>
  <c r="U29" i="3"/>
  <c r="M29" i="3"/>
  <c r="Z17" i="3"/>
  <c r="Y9" i="3" s="1"/>
  <c r="Z33" i="3" s="1"/>
  <c r="Z34" i="3" s="1"/>
  <c r="Z15" i="3"/>
  <c r="U15" i="3"/>
  <c r="U17" i="3" s="1"/>
  <c r="W9" i="3" s="1"/>
  <c r="R15" i="3"/>
  <c r="R17" i="3" s="1"/>
  <c r="Q9" i="3" s="1"/>
  <c r="R33" i="3" s="1"/>
  <c r="R34" i="3" s="1"/>
  <c r="AK13" i="3"/>
  <c r="AC13" i="3"/>
  <c r="U13" i="3"/>
  <c r="Q13" i="3"/>
  <c r="M13" i="3"/>
  <c r="AK12" i="3"/>
  <c r="AC12" i="3"/>
  <c r="U12" i="3"/>
  <c r="M12" i="3"/>
  <c r="AO10" i="3"/>
  <c r="AO13" i="3" s="1"/>
  <c r="AM10" i="3"/>
  <c r="AM13" i="3" s="1"/>
  <c r="AG10" i="3"/>
  <c r="AH43" i="3" s="1"/>
  <c r="AH47" i="3" s="1"/>
  <c r="AE10" i="3"/>
  <c r="AE43" i="3" s="1"/>
  <c r="AE47" i="3" s="1"/>
  <c r="Y10" i="3"/>
  <c r="Z43" i="3" s="1"/>
  <c r="Z47" i="3" s="1"/>
  <c r="W10" i="3"/>
  <c r="W43" i="3" s="1"/>
  <c r="W47" i="3" s="1"/>
  <c r="Q10" i="3"/>
  <c r="R43" i="3" s="1"/>
  <c r="R47" i="3" s="1"/>
  <c r="O10" i="3"/>
  <c r="O43" i="3" s="1"/>
  <c r="O47" i="3" s="1"/>
  <c r="K10" i="3"/>
  <c r="I10" i="3"/>
  <c r="AO7" i="3"/>
  <c r="AM7" i="3"/>
  <c r="AP14" i="3" s="1"/>
  <c r="AP16" i="3" s="1"/>
  <c r="AG7" i="3"/>
  <c r="AH37" i="3" s="1"/>
  <c r="AE7" i="3"/>
  <c r="AH14" i="3" s="1"/>
  <c r="AH16" i="3" s="1"/>
  <c r="Y7" i="3"/>
  <c r="Y13" i="3" s="1"/>
  <c r="W7" i="3"/>
  <c r="W37" i="3" s="1"/>
  <c r="Q7" i="3"/>
  <c r="O7" i="3"/>
  <c r="O37" i="3" s="1"/>
  <c r="K7" i="3"/>
  <c r="I7" i="3"/>
  <c r="AG6" i="3" l="1"/>
  <c r="AA9" i="3"/>
  <c r="W33" i="3"/>
  <c r="W34" i="3" s="1"/>
  <c r="AH48" i="3"/>
  <c r="AH41" i="3"/>
  <c r="O48" i="3"/>
  <c r="O41" i="3"/>
  <c r="AP18" i="3"/>
  <c r="AO6" i="3"/>
  <c r="W41" i="3"/>
  <c r="W48" i="3"/>
  <c r="AP48" i="3"/>
  <c r="W13" i="3"/>
  <c r="AC14" i="3"/>
  <c r="AC16" i="3" s="1"/>
  <c r="Z37" i="3"/>
  <c r="M14" i="3"/>
  <c r="M16" i="3" s="1"/>
  <c r="AK14" i="3"/>
  <c r="AK16" i="3" s="1"/>
  <c r="AC15" i="3"/>
  <c r="AC17" i="3" s="1"/>
  <c r="AE9" i="3" s="1"/>
  <c r="AM41" i="3"/>
  <c r="AM43" i="3"/>
  <c r="AM47" i="3" s="1"/>
  <c r="O13" i="3"/>
  <c r="AE13" i="3"/>
  <c r="R14" i="3"/>
  <c r="R16" i="3" s="1"/>
  <c r="AH15" i="3"/>
  <c r="AH17" i="3" s="1"/>
  <c r="AG9" i="3" s="1"/>
  <c r="AH33" i="3" s="1"/>
  <c r="AH34" i="3" s="1"/>
  <c r="AE37" i="3"/>
  <c r="R41" i="3"/>
  <c r="AP41" i="3"/>
  <c r="AP43" i="3"/>
  <c r="AP47" i="3" s="1"/>
  <c r="AG13" i="3"/>
  <c r="U14" i="3"/>
  <c r="U16" i="3" s="1"/>
  <c r="M15" i="3"/>
  <c r="M17" i="3" s="1"/>
  <c r="O9" i="3" s="1"/>
  <c r="AK15" i="3"/>
  <c r="AK17" i="3" s="1"/>
  <c r="AM9" i="3" s="1"/>
  <c r="AP15" i="3"/>
  <c r="AP17" i="3" s="1"/>
  <c r="AO9" i="3" s="1"/>
  <c r="AP33" i="3" s="1"/>
  <c r="AP34" i="3" s="1"/>
  <c r="Z14" i="3"/>
  <c r="Z16" i="3" s="1"/>
  <c r="AC18" i="3" l="1"/>
  <c r="AE6" i="3"/>
  <c r="AO12" i="3"/>
  <c r="AP29" i="3"/>
  <c r="AE41" i="3"/>
  <c r="AE48" i="3"/>
  <c r="AI9" i="3"/>
  <c r="AE33" i="3"/>
  <c r="AE34" i="3" s="1"/>
  <c r="AH18" i="3"/>
  <c r="Q6" i="3"/>
  <c r="R18" i="3"/>
  <c r="AK18" i="3"/>
  <c r="AM6" i="3"/>
  <c r="AM48" i="3"/>
  <c r="AG12" i="3"/>
  <c r="AH29" i="3"/>
  <c r="Y6" i="3"/>
  <c r="Z18" i="3"/>
  <c r="M18" i="3"/>
  <c r="O6" i="3"/>
  <c r="Z41" i="3"/>
  <c r="Z48" i="3"/>
  <c r="O33" i="3"/>
  <c r="O34" i="3" s="1"/>
  <c r="S9" i="3"/>
  <c r="AQ9" i="3"/>
  <c r="AM33" i="3"/>
  <c r="AM34" i="3" s="1"/>
  <c r="U18" i="3"/>
  <c r="W6" i="3"/>
  <c r="W12" i="3" l="1"/>
  <c r="W29" i="3"/>
  <c r="AA6" i="3"/>
  <c r="Q12" i="3"/>
  <c r="R29" i="3"/>
  <c r="O12" i="3"/>
  <c r="S6" i="3"/>
  <c r="O29" i="3"/>
  <c r="AE12" i="3"/>
  <c r="AI6" i="3"/>
  <c r="AE29" i="3"/>
  <c r="AQ6" i="3"/>
  <c r="AM29" i="3"/>
  <c r="AM12" i="3"/>
  <c r="Z29" i="3"/>
  <c r="Y12" i="3"/>
  <c r="AP30" i="3" l="1"/>
  <c r="AM30" i="3"/>
  <c r="AM35" i="3" s="1"/>
  <c r="AE31" i="3"/>
  <c r="AE35" i="3"/>
  <c r="Z30" i="3"/>
  <c r="W30" i="3"/>
  <c r="AH30" i="3"/>
  <c r="AE30" i="3"/>
  <c r="W31" i="3"/>
  <c r="W35" i="3"/>
  <c r="Z31" i="3"/>
  <c r="Z35" i="3"/>
  <c r="O35" i="3"/>
  <c r="O31" i="3"/>
  <c r="O30" i="3"/>
  <c r="R30" i="3"/>
  <c r="R31" i="3" s="1"/>
  <c r="AP59" i="2"/>
  <c r="AM59" i="2"/>
  <c r="AH59" i="2"/>
  <c r="AE59" i="2"/>
  <c r="Z59" i="2"/>
  <c r="W59" i="2"/>
  <c r="R59" i="2"/>
  <c r="O59" i="2"/>
  <c r="AP57" i="2"/>
  <c r="AM57" i="2"/>
  <c r="AH57" i="2"/>
  <c r="AE57" i="2"/>
  <c r="Z57" i="2"/>
  <c r="W57" i="2"/>
  <c r="R57" i="2"/>
  <c r="O57" i="2"/>
  <c r="AP56" i="2"/>
  <c r="AM56" i="2"/>
  <c r="AH56" i="2"/>
  <c r="AE56" i="2"/>
  <c r="Z56" i="2"/>
  <c r="W56" i="2"/>
  <c r="R56" i="2"/>
  <c r="O56" i="2"/>
  <c r="AP55" i="2"/>
  <c r="AM55" i="2"/>
  <c r="AH55" i="2"/>
  <c r="AE55" i="2"/>
  <c r="Z55" i="2"/>
  <c r="W55" i="2"/>
  <c r="R55" i="2"/>
  <c r="O55" i="2"/>
  <c r="AP54" i="2"/>
  <c r="AM54" i="2"/>
  <c r="AH54" i="2"/>
  <c r="AE54" i="2"/>
  <c r="Z54" i="2"/>
  <c r="W54" i="2"/>
  <c r="R54" i="2"/>
  <c r="O54" i="2"/>
  <c r="AP53" i="2"/>
  <c r="AM53" i="2"/>
  <c r="AH53" i="2"/>
  <c r="AE53" i="2"/>
  <c r="Z53" i="2"/>
  <c r="W53" i="2"/>
  <c r="R53" i="2"/>
  <c r="O53" i="2"/>
  <c r="AP52" i="2"/>
  <c r="AM52" i="2"/>
  <c r="AH52" i="2"/>
  <c r="AE52" i="2"/>
  <c r="Z52" i="2"/>
  <c r="W52" i="2"/>
  <c r="R52" i="2"/>
  <c r="O52" i="2"/>
  <c r="AP51" i="2"/>
  <c r="AM51" i="2"/>
  <c r="AH51" i="2"/>
  <c r="AE51" i="2"/>
  <c r="Z51" i="2"/>
  <c r="W51" i="2"/>
  <c r="R51" i="2"/>
  <c r="O51" i="2"/>
  <c r="AP50" i="2"/>
  <c r="AP60" i="2" s="1"/>
  <c r="AK50" i="2"/>
  <c r="AC50" i="2"/>
  <c r="U50" i="2"/>
  <c r="R50" i="2"/>
  <c r="R60" i="2" s="1"/>
  <c r="M50" i="2"/>
  <c r="AP47" i="2"/>
  <c r="AM47" i="2"/>
  <c r="AH47" i="2"/>
  <c r="AE47" i="2"/>
  <c r="Z47" i="2"/>
  <c r="W47" i="2"/>
  <c r="R47" i="2"/>
  <c r="O47" i="2"/>
  <c r="AP46" i="2"/>
  <c r="AM46" i="2"/>
  <c r="AH46" i="2"/>
  <c r="AE46" i="2"/>
  <c r="Z46" i="2"/>
  <c r="W46" i="2"/>
  <c r="R46" i="2"/>
  <c r="O46" i="2"/>
  <c r="AP45" i="2"/>
  <c r="AM45" i="2"/>
  <c r="AH45" i="2"/>
  <c r="AE45" i="2"/>
  <c r="Z45" i="2"/>
  <c r="W45" i="2"/>
  <c r="R45" i="2"/>
  <c r="O45" i="2"/>
  <c r="AP44" i="2"/>
  <c r="AM44" i="2"/>
  <c r="AH44" i="2"/>
  <c r="AE44" i="2"/>
  <c r="Z44" i="2"/>
  <c r="W44" i="2"/>
  <c r="R44" i="2"/>
  <c r="O44" i="2"/>
  <c r="AP43" i="2"/>
  <c r="AM43" i="2"/>
  <c r="AH43" i="2"/>
  <c r="AE43" i="2"/>
  <c r="Z43" i="2"/>
  <c r="W43" i="2"/>
  <c r="R43" i="2"/>
  <c r="O43" i="2"/>
  <c r="AP41" i="2"/>
  <c r="AM41" i="2"/>
  <c r="AH41" i="2"/>
  <c r="AE41" i="2"/>
  <c r="Z41" i="2"/>
  <c r="W41" i="2"/>
  <c r="R41" i="2"/>
  <c r="O41" i="2"/>
  <c r="AP40" i="2"/>
  <c r="AM40" i="2"/>
  <c r="AH40" i="2"/>
  <c r="AE40" i="2"/>
  <c r="Z40" i="2"/>
  <c r="W40" i="2"/>
  <c r="R40" i="2"/>
  <c r="O40" i="2"/>
  <c r="AP39" i="2"/>
  <c r="AM39" i="2"/>
  <c r="AH39" i="2"/>
  <c r="AE39" i="2"/>
  <c r="Z39" i="2"/>
  <c r="W39" i="2"/>
  <c r="R39" i="2"/>
  <c r="O39" i="2"/>
  <c r="AK38" i="2"/>
  <c r="AH38" i="2"/>
  <c r="AC38" i="2"/>
  <c r="U38" i="2"/>
  <c r="M38" i="2"/>
  <c r="AK33" i="2"/>
  <c r="AC33" i="2"/>
  <c r="U33" i="2"/>
  <c r="M33" i="2"/>
  <c r="AK29" i="2"/>
  <c r="AC29" i="2"/>
  <c r="U29" i="2"/>
  <c r="M29" i="2"/>
  <c r="AP15" i="2"/>
  <c r="AP17" i="2" s="1"/>
  <c r="AO9" i="2" s="1"/>
  <c r="AP33" i="2" s="1"/>
  <c r="R15" i="2"/>
  <c r="R17" i="2" s="1"/>
  <c r="Q9" i="2" s="1"/>
  <c r="R33" i="2" s="1"/>
  <c r="AK13" i="2"/>
  <c r="AE13" i="2"/>
  <c r="AC13" i="2"/>
  <c r="U13" i="2"/>
  <c r="O13" i="2"/>
  <c r="M13" i="2"/>
  <c r="AK12" i="2"/>
  <c r="AC12" i="2"/>
  <c r="U12" i="2"/>
  <c r="M12" i="2"/>
  <c r="AO10" i="2"/>
  <c r="AM10" i="2"/>
  <c r="AK15" i="2" s="1"/>
  <c r="AK17" i="2" s="1"/>
  <c r="AM9" i="2" s="1"/>
  <c r="AG10" i="2"/>
  <c r="AG13" i="2" s="1"/>
  <c r="AE10" i="2"/>
  <c r="AE50" i="2" s="1"/>
  <c r="AE60" i="2" s="1"/>
  <c r="Y10" i="2"/>
  <c r="Z50" i="2" s="1"/>
  <c r="Z60" i="2" s="1"/>
  <c r="W10" i="2"/>
  <c r="W50" i="2" s="1"/>
  <c r="W60" i="2" s="1"/>
  <c r="Q10" i="2"/>
  <c r="O10" i="2"/>
  <c r="O50" i="2" s="1"/>
  <c r="O60" i="2" s="1"/>
  <c r="K10" i="2"/>
  <c r="I10" i="2"/>
  <c r="AO7" i="2"/>
  <c r="AP38" i="2" s="1"/>
  <c r="AM7" i="2"/>
  <c r="AM38" i="2" s="1"/>
  <c r="AG7" i="2"/>
  <c r="AE7" i="2"/>
  <c r="AE38" i="2" s="1"/>
  <c r="Y7" i="2"/>
  <c r="Z38" i="2" s="1"/>
  <c r="W7" i="2"/>
  <c r="U14" i="2" s="1"/>
  <c r="U16" i="2" s="1"/>
  <c r="Q7" i="2"/>
  <c r="Q13" i="2" s="1"/>
  <c r="O7" i="2"/>
  <c r="O38" i="2" s="1"/>
  <c r="K7" i="2"/>
  <c r="I7" i="2"/>
  <c r="R35" i="3" l="1"/>
  <c r="AH31" i="3"/>
  <c r="AH35" i="3"/>
  <c r="AP35" i="3"/>
  <c r="AP31" i="3"/>
  <c r="AM31" i="3"/>
  <c r="AH61" i="2"/>
  <c r="O61" i="2"/>
  <c r="O48" i="2"/>
  <c r="AM48" i="2"/>
  <c r="AP61" i="2"/>
  <c r="AP48" i="2"/>
  <c r="W6" i="2"/>
  <c r="U18" i="2"/>
  <c r="Z48" i="2"/>
  <c r="Z61" i="2"/>
  <c r="AE61" i="2"/>
  <c r="AE48" i="2"/>
  <c r="AQ9" i="2"/>
  <c r="AM33" i="2"/>
  <c r="Z14" i="2"/>
  <c r="Z16" i="2" s="1"/>
  <c r="AM13" i="2"/>
  <c r="AC14" i="2"/>
  <c r="AC16" i="2" s="1"/>
  <c r="U15" i="2"/>
  <c r="U17" i="2" s="1"/>
  <c r="W9" i="2" s="1"/>
  <c r="R38" i="2"/>
  <c r="AH50" i="2"/>
  <c r="AH60" i="2" s="1"/>
  <c r="Y13" i="2"/>
  <c r="AO13" i="2"/>
  <c r="AH14" i="2"/>
  <c r="AH16" i="2" s="1"/>
  <c r="Z15" i="2"/>
  <c r="Z17" i="2" s="1"/>
  <c r="Y9" i="2" s="1"/>
  <c r="Z33" i="2" s="1"/>
  <c r="AH48" i="2"/>
  <c r="W13" i="2"/>
  <c r="M14" i="2"/>
  <c r="M16" i="2" s="1"/>
  <c r="AK14" i="2"/>
  <c r="AK16" i="2" s="1"/>
  <c r="AC15" i="2"/>
  <c r="AC17" i="2" s="1"/>
  <c r="AE9" i="2" s="1"/>
  <c r="W38" i="2"/>
  <c r="AM50" i="2"/>
  <c r="AM60" i="2" s="1"/>
  <c r="R14" i="2"/>
  <c r="R16" i="2" s="1"/>
  <c r="AP14" i="2"/>
  <c r="AP16" i="2" s="1"/>
  <c r="AH15" i="2"/>
  <c r="AH17" i="2" s="1"/>
  <c r="AG9" i="2" s="1"/>
  <c r="AH33" i="2" s="1"/>
  <c r="M15" i="2"/>
  <c r="M17" i="2" s="1"/>
  <c r="O9" i="2" s="1"/>
  <c r="R61" i="2" l="1"/>
  <c r="R48" i="2"/>
  <c r="W48" i="2"/>
  <c r="W61" i="2"/>
  <c r="AA9" i="2"/>
  <c r="W33" i="2"/>
  <c r="AP34" i="2"/>
  <c r="AP35" i="2" s="1"/>
  <c r="AM34" i="2"/>
  <c r="AM35" i="2" s="1"/>
  <c r="W29" i="2"/>
  <c r="AA6" i="2"/>
  <c r="W12" i="2"/>
  <c r="O33" i="2"/>
  <c r="S9" i="2"/>
  <c r="AE33" i="2"/>
  <c r="AI9" i="2"/>
  <c r="AH18" i="2"/>
  <c r="AG6" i="2"/>
  <c r="AC18" i="2"/>
  <c r="AE6" i="2"/>
  <c r="AK18" i="2"/>
  <c r="AM6" i="2"/>
  <c r="AP18" i="2"/>
  <c r="AO6" i="2"/>
  <c r="M18" i="2"/>
  <c r="O6" i="2"/>
  <c r="Y6" i="2"/>
  <c r="Z18" i="2"/>
  <c r="R18" i="2"/>
  <c r="Q6" i="2"/>
  <c r="AM61" i="2"/>
  <c r="O12" i="2" l="1"/>
  <c r="S6" i="2"/>
  <c r="O29" i="2"/>
  <c r="AE12" i="2"/>
  <c r="AI6" i="2"/>
  <c r="AE29" i="2"/>
  <c r="R34" i="2"/>
  <c r="R35" i="2" s="1"/>
  <c r="O34" i="2"/>
  <c r="O35" i="2" s="1"/>
  <c r="Q12" i="2"/>
  <c r="R29" i="2"/>
  <c r="AP29" i="2"/>
  <c r="AO12" i="2"/>
  <c r="W35" i="2"/>
  <c r="AG12" i="2"/>
  <c r="AH29" i="2"/>
  <c r="Z34" i="2"/>
  <c r="Z35" i="2" s="1"/>
  <c r="W34" i="2"/>
  <c r="AM29" i="2"/>
  <c r="AM12" i="2"/>
  <c r="AQ6" i="2"/>
  <c r="Z30" i="2"/>
  <c r="W30" i="2"/>
  <c r="W36" i="2" s="1"/>
  <c r="Z29" i="2"/>
  <c r="Y12" i="2"/>
  <c r="AH34" i="2"/>
  <c r="AH35" i="2" s="1"/>
  <c r="AE34" i="2"/>
  <c r="AE35" i="2" s="1"/>
  <c r="W31" i="2"/>
  <c r="AP30" i="2" l="1"/>
  <c r="AM30" i="2"/>
  <c r="AM36" i="2" s="1"/>
  <c r="O36" i="2"/>
  <c r="O31" i="2"/>
  <c r="R30" i="2"/>
  <c r="O30" i="2"/>
  <c r="Z36" i="2"/>
  <c r="Z31" i="2"/>
  <c r="AP36" i="2"/>
  <c r="AP31" i="2"/>
  <c r="AH30" i="2"/>
  <c r="AH36" i="2" s="1"/>
  <c r="AE30" i="2"/>
  <c r="AE36" i="2" s="1"/>
  <c r="R36" i="2"/>
  <c r="R31" i="2"/>
  <c r="AH31" i="2" l="1"/>
  <c r="AE31" i="2"/>
  <c r="AM31" i="2"/>
</calcChain>
</file>

<file path=xl/sharedStrings.xml><?xml version="1.0" encoding="utf-8"?>
<sst xmlns="http://schemas.openxmlformats.org/spreadsheetml/2006/main" count="2850" uniqueCount="544">
  <si>
    <t>Контрольные замеры по ПС 35/6 кВ Аглофабрика</t>
  </si>
  <si>
    <t>Дата: 21.12.2022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</si>
  <si>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</si>
  <si>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</si>
  <si>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</si>
  <si>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</si>
  <si>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</si>
  <si>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</si>
  <si>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</si>
  <si>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</si>
  <si>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</si>
  <si>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</si>
  <si>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</si>
  <si>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</si>
  <si>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</si>
  <si>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</si>
  <si>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</si>
  <si>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Положение РПН (ПБВ) / ВДТ:</t>
  </si>
  <si>
    <t>/</t>
  </si>
  <si>
    <t>№2</t>
  </si>
  <si>
    <t>2С</t>
  </si>
  <si>
    <t>Итого:</t>
  </si>
  <si>
    <t>35 кВ</t>
  </si>
  <si>
    <t>6 кВ</t>
  </si>
  <si>
    <t>Переменные потери, МВА</t>
  </si>
  <si>
    <t>dPпер + djQпер</t>
  </si>
  <si>
    <t>+ j</t>
  </si>
  <si>
    <t>Нагрузка, приведенная к шинам 35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</si>
  <si>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</si>
  <si>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</si>
  <si>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</si>
  <si>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</si>
  <si>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</si>
  <si>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</si>
  <si>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Т№2 - ВН</t>
  </si>
  <si>
    <t>Т№1 - НН</t>
  </si>
  <si>
    <t>Т№2 -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</si>
  <si>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</si>
  <si>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</si>
  <si>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</si>
  <si>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</si>
  <si>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</si>
  <si>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</si>
  <si>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</si>
  <si>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35 кВ</t>
  </si>
  <si>
    <t>В 35 кВ Т№1 1С</t>
  </si>
  <si>
    <t>Лебяжка 1 (яч.7а)</t>
  </si>
  <si>
    <t>Небаланс по шине 1С 35 кВ</t>
  </si>
  <si>
    <t>2С 35 кВ</t>
  </si>
  <si>
    <t>В 35 кВ Т№2 2С</t>
  </si>
  <si>
    <t>Лебяжка 2 (яч.15а)</t>
  </si>
  <si>
    <t>Небаланс по шине 2С 35 кВ</t>
  </si>
  <si>
    <t>Небаланс по шинам 35 кВ</t>
  </si>
  <si>
    <t>1С 6 кВ</t>
  </si>
  <si>
    <t>В 6 кВ Т№1 1С</t>
  </si>
  <si>
    <t>ПС-16 ф.1 (яч.1)</t>
  </si>
  <si>
    <t>ТП-8А (яч.3)</t>
  </si>
  <si>
    <t>ПС-6А ф.1 (яч.5)</t>
  </si>
  <si>
    <t>Оборудованный резерв (яч.9)</t>
  </si>
  <si>
    <t>выкл.</t>
  </si>
  <si>
    <t>ПС ЦРММ (яч.11)</t>
  </si>
  <si>
    <t>ПС-3 ф.1 (яч.17)</t>
  </si>
  <si>
    <t>ПС Известковая ф.1 (яч.21)</t>
  </si>
  <si>
    <t>ПС-1 ф.1 (яч.23)</t>
  </si>
  <si>
    <t>Насос-2 (яч.25)</t>
  </si>
  <si>
    <t>Небаланс по шине 1С 6 кВ</t>
  </si>
  <si>
    <t>2С 6 кВ</t>
  </si>
  <si>
    <t>В 6 кВ Т№2 2С</t>
  </si>
  <si>
    <t>Насос-1 (яч.22)</t>
  </si>
  <si>
    <t>Насос-3 (яч.20)</t>
  </si>
  <si>
    <t>ПС-1 ф.2 (яч.18)</t>
  </si>
  <si>
    <t>ПС Известковая ф.2 (яч.16)</t>
  </si>
  <si>
    <t>ПС-3 ф.2 (яч.12)</t>
  </si>
  <si>
    <t>ТП Промко (яч.8)</t>
  </si>
  <si>
    <t>ПС-6А ф.2 (яч.6)</t>
  </si>
  <si>
    <t>Оборудованный резерв (яч.4)</t>
  </si>
  <si>
    <t>ПС-16 ф.2 (яч.2)</t>
  </si>
  <si>
    <t>Небаланс по шине 2С 6 кВ</t>
  </si>
  <si>
    <t>Небаланс по шинам 6 кВ</t>
  </si>
  <si>
    <t>Замер провёл:</t>
  </si>
  <si>
    <t>и.о. начальника ОДС</t>
  </si>
  <si>
    <t xml:space="preserve">Федорахина Е.Ю.              </t>
  </si>
  <si>
    <t>Контрольные замеры по ПС 35/6 кВ Горная</t>
  </si>
  <si>
    <t>Горбуново (яч.1)</t>
  </si>
  <si>
    <t>Леба (яч.26)</t>
  </si>
  <si>
    <t>Штурмовой (яч.13)</t>
  </si>
  <si>
    <t>ТСН-1 (яч.22)</t>
  </si>
  <si>
    <t>Голый камень (яч.16)</t>
  </si>
  <si>
    <t>Экскаваторы РОР (яч.15)</t>
  </si>
  <si>
    <t>Таркус-1 (яч.3)</t>
  </si>
  <si>
    <t xml:space="preserve">Федорахина Е.Ю.                     </t>
  </si>
  <si>
    <t>Контрольные замеры по ПС 110/6 кВ Евстюниха</t>
  </si>
  <si>
    <t>&lt;нет&gt;</t>
  </si>
  <si>
    <t>110 кВ</t>
  </si>
  <si>
    <t>Нагрузка, приведенная к шинам 110 кВ, с учетом потерь, МВА</t>
  </si>
  <si>
    <t>Сад Горняк 2 (яч.27)</t>
  </si>
  <si>
    <t>ТП Котельная шахты Т-1 (яч.31</t>
  </si>
  <si>
    <t>Компрессор 5 (яч.33)</t>
  </si>
  <si>
    <t>ПС Калориферная ф.1 (яч.35)</t>
  </si>
  <si>
    <t>ПС Фланговая ф.1 (яч.19)</t>
  </si>
  <si>
    <t>ПС АБК ф.1 (яч.17)</t>
  </si>
  <si>
    <t>Поселок Евстюниха (яч.15)</t>
  </si>
  <si>
    <t>Компрессор 2 (яч.11)</t>
  </si>
  <si>
    <t>Компрессор 1 (яч.9)</t>
  </si>
  <si>
    <t>Скиповый подъем (яч.7)</t>
  </si>
  <si>
    <t>ЦПП-0,00гор. ф.1 (яч.3)</t>
  </si>
  <si>
    <t>ЦПП-240гор. ф.1 (яч.1)</t>
  </si>
  <si>
    <t>ЦПП-240гор. ф.2 (яч.2)</t>
  </si>
  <si>
    <t>ЦПП-0,00гор. ф.2 (яч.4)</t>
  </si>
  <si>
    <t>Компрессор 4 (яч.8)</t>
  </si>
  <si>
    <t>Компрессор 3 (яч.10)</t>
  </si>
  <si>
    <t>ПС АБК ф.2 (яч.14)</t>
  </si>
  <si>
    <t>ТП Насосн 1 подъема 1 (яч.16)</t>
  </si>
  <si>
    <t>УМП (яч.18)</t>
  </si>
  <si>
    <t>ПС Фланговая ф.2 (яч.20)</t>
  </si>
  <si>
    <t>ПС Калориферная ф.2 (яч.36)</t>
  </si>
  <si>
    <t>Клетьевой подъем (яч.34)</t>
  </si>
  <si>
    <t>ТП Котельная шахты Т-2 (яч.32</t>
  </si>
  <si>
    <t>Двигатель СД-2500 (яч.26)</t>
  </si>
  <si>
    <t xml:space="preserve">Федорахина Е.Ю.               </t>
  </si>
  <si>
    <t>Контрольные замеры по ПС 35/6 кВ Карьер</t>
  </si>
  <si>
    <t>СВ 6 кВ 1С-2С</t>
  </si>
  <si>
    <t>Карьер 1 (яч.21)</t>
  </si>
  <si>
    <t>Оборудованный резерв (яч.17)</t>
  </si>
  <si>
    <t>Карьер 2 (яч.15)</t>
  </si>
  <si>
    <t>СВ 6 кВ 2С-1С</t>
  </si>
  <si>
    <t>Карьер 4 (яч.16)</t>
  </si>
  <si>
    <t>Депо Т-1 (яч.18)</t>
  </si>
  <si>
    <t>Тр-р РОР 100кВа (яч.20)</t>
  </si>
  <si>
    <t>Карьер 3 (яч.22)</t>
  </si>
  <si>
    <t>Карьер 5 (яч.24)</t>
  </si>
  <si>
    <t>Котельная ГГМ (яч.26)</t>
  </si>
  <si>
    <t>Контрольные замеры по ПС 110/6 кВ Магнетитовая</t>
  </si>
  <si>
    <t>3С</t>
  </si>
  <si>
    <t>4С</t>
  </si>
  <si>
    <t>Т№1 - НН1</t>
  </si>
  <si>
    <t>Т№1 - НН2</t>
  </si>
  <si>
    <t>Т№2 - НН1</t>
  </si>
  <si>
    <t>Т№2 - НН2</t>
  </si>
  <si>
    <t>ПС Закладочн. комплекс (яч.1)</t>
  </si>
  <si>
    <t>ПС-11 ф.1 (яч.3)</t>
  </si>
  <si>
    <t>ПС Компрессорная ф.1 (яч.9)</t>
  </si>
  <si>
    <t>ЦПП гор.-450м ф.1 (яч.11)</t>
  </si>
  <si>
    <t>ЦПП гор.-130м ф.1 (яч.13)</t>
  </si>
  <si>
    <t>ПС Котельная ф.1 (яч.15)</t>
  </si>
  <si>
    <t>В 6 кВ Т№1 2С</t>
  </si>
  <si>
    <t>Двигатель шахта 15 ф.2 (яч.12)</t>
  </si>
  <si>
    <t>ПС ВЖР ф.1 (яч.8)</t>
  </si>
  <si>
    <t>ПС Нососная-130 гор. ф.1(яч.6)</t>
  </si>
  <si>
    <t>Машинное отеление ф.1 (яч.10)</t>
  </si>
  <si>
    <t>ПС Копер ф.1 (яч.14)</t>
  </si>
  <si>
    <t>Ш. Клет.подъем.машина (яч.16)</t>
  </si>
  <si>
    <t>3С 6 кВ</t>
  </si>
  <si>
    <t>В 6 кВ Т№2 3С</t>
  </si>
  <si>
    <t>ПС Компрессорная ф.2 (яч.25)</t>
  </si>
  <si>
    <t>ЦПП гор.-130м ф.2 (яч.29)</t>
  </si>
  <si>
    <t>ЦПП гор.-450м ф.2 (яч.33)</t>
  </si>
  <si>
    <t>ПС ВЖР ф.2 (яч.31)</t>
  </si>
  <si>
    <t>ПС Котельная ф.2 (яч.27)</t>
  </si>
  <si>
    <t>ПС-11 ф.2 (яч.35)</t>
  </si>
  <si>
    <t>Небаланс по шине 3С 6 кВ</t>
  </si>
  <si>
    <t>4С 6 кВ</t>
  </si>
  <si>
    <t>В 6 кВ Т№2 4С</t>
  </si>
  <si>
    <t>ПС Насосная-130 гор.ф.2(яч.40</t>
  </si>
  <si>
    <t>Машинное отеление ф.2 (яч.32)</t>
  </si>
  <si>
    <t>Двигатель шахта 15 ф.1 (яч.34)</t>
  </si>
  <si>
    <t>ТП-7 Т 630кВа (яч.42)</t>
  </si>
  <si>
    <t>Ш. Клет. подъем.машина(яч.26)</t>
  </si>
  <si>
    <t>ПС Копер ф.2 (яч.28)</t>
  </si>
  <si>
    <t>Небаланс по шине 4С 6 кВ</t>
  </si>
  <si>
    <t xml:space="preserve">Федорахина Е.Ю.                    </t>
  </si>
  <si>
    <t>Контрольные замеры по ПС 110/6 кВ Обогатительная</t>
  </si>
  <si>
    <t>ГЛК  Гора Долгая ф.1 (яч.31)</t>
  </si>
  <si>
    <t>Литейка 1 (яч.29)</t>
  </si>
  <si>
    <t>ПС Каменск.насосн.ф.2 (яч.27)</t>
  </si>
  <si>
    <t>ПС Шахта 13 ф.1 (яч.25)</t>
  </si>
  <si>
    <t>ПС РП-1 ф.1 (яч.23)</t>
  </si>
  <si>
    <t>Грат №4 (яч.21)</t>
  </si>
  <si>
    <t>Землесосн.станция Т-1 (яч.19)</t>
  </si>
  <si>
    <t>ТП-5 Т 630кВа (яч.7)</t>
  </si>
  <si>
    <t>ТП-4 Т-1 1000кВа (яч.9)</t>
  </si>
  <si>
    <t>В РП-1 Мельница 3 (яч.13)</t>
  </si>
  <si>
    <t>В РП-1 Мельница 4 (яч.15)</t>
  </si>
  <si>
    <t>В РП-1 Мельница 5 (яч.11)</t>
  </si>
  <si>
    <t>ТП-4 Т-2 1000кВа (яч.10)</t>
  </si>
  <si>
    <t>ТП РСЦ Т 180кВа (яч.8)</t>
  </si>
  <si>
    <t>Землесосн.станция Т-2 (яч.2)</t>
  </si>
  <si>
    <t>ТП-3 Т 630кВа (яч.20)</t>
  </si>
  <si>
    <t>Литейка 2 (яч.22)</t>
  </si>
  <si>
    <t>ПС РП-1 ф.2 (яч.24)</t>
  </si>
  <si>
    <t>ПС Шахта 13 ф.2 (яч.26)</t>
  </si>
  <si>
    <t>ПС Каменск.насосн.ф.1 (яч.28)</t>
  </si>
  <si>
    <t>ГЛК Гора Долгая ф.2 (яч.30)</t>
  </si>
  <si>
    <t>Грат №3 (яч.32)</t>
  </si>
  <si>
    <t>В РП-2 Мельница 1 (яч.20)</t>
  </si>
  <si>
    <t>В РП-2 Мельница 2 (яч.16)</t>
  </si>
  <si>
    <t xml:space="preserve">Федорахина Е.Ю.  </t>
  </si>
  <si>
    <t>Контрольные замеры по ПС 35/6 кВ Шахта</t>
  </si>
  <si>
    <t>1СШ</t>
  </si>
  <si>
    <t>2СШ</t>
  </si>
  <si>
    <t>1СШ 35 кВ</t>
  </si>
  <si>
    <t>В 35 кВ Т№1 1СШ</t>
  </si>
  <si>
    <t>Лебяжка (яч.1)</t>
  </si>
  <si>
    <t>Небаланс по шине 1СШ 35 кВ</t>
  </si>
  <si>
    <t>2СШ 35 кВ</t>
  </si>
  <si>
    <t>В 35 кВ Т№2 2СШ</t>
  </si>
  <si>
    <t>Районная (яч.2)</t>
  </si>
  <si>
    <t>Небаланс по шине 2СШ 35 кВ</t>
  </si>
  <si>
    <t>ПС Насосная-1 ф.1 (яч.4)</t>
  </si>
  <si>
    <t>ИП Садилов (яч.20)</t>
  </si>
  <si>
    <t>Кирпичный завод (яч.15)</t>
  </si>
  <si>
    <t>Западный карьер (яч.16)</t>
  </si>
  <si>
    <t>ПС Насосная-1 ф.2 (яч.17)</t>
  </si>
  <si>
    <t xml:space="preserve">Федорахина Е.Ю.                </t>
  </si>
  <si>
    <t>Контрольные замеры по ПС 110/10 кВ Воздушная</t>
  </si>
  <si>
    <t>10 кВ</t>
  </si>
  <si>
    <t>1С 10 кВ</t>
  </si>
  <si>
    <t>В 10 кВ Т№1 1С</t>
  </si>
  <si>
    <t>ГТК-1 (яч.8)</t>
  </si>
  <si>
    <t>Небаланс по шине 1С 10 кВ</t>
  </si>
  <si>
    <t>2С 10 кВ</t>
  </si>
  <si>
    <t>В 10 кВ Т№2 2С</t>
  </si>
  <si>
    <t>ГТК-2 (яч.14)</t>
  </si>
  <si>
    <t>Небаланс по шине 2С 10 кВ</t>
  </si>
  <si>
    <t>3С 10 кВ</t>
  </si>
  <si>
    <t>В 10 кВ Т№1 3С</t>
  </si>
  <si>
    <t>ТП1 Т1 (яч.18)</t>
  </si>
  <si>
    <t>ТП2 Т1 (яч.19)</t>
  </si>
  <si>
    <t>ДТК-1 (яч.17)</t>
  </si>
  <si>
    <t>АТК (яч.16)</t>
  </si>
  <si>
    <t>ТСН-1 (яч.20)</t>
  </si>
  <si>
    <t>Небаланс по шине 3С 10 кВ</t>
  </si>
  <si>
    <t>4С 10 кВ</t>
  </si>
  <si>
    <t>В 10 кВ Т№2 4С</t>
  </si>
  <si>
    <t>ТСН-2 (яч.25)</t>
  </si>
  <si>
    <t>ТП1 Т2 (яч.27)</t>
  </si>
  <si>
    <t>ТП2 Т2 (яч.28)</t>
  </si>
  <si>
    <t>ДТК-2 (яч.29)</t>
  </si>
  <si>
    <t>Небаланс по шине 4С 10 кВ</t>
  </si>
  <si>
    <t>Небаланс по шинам 10 кВ</t>
  </si>
  <si>
    <t>Ожигина</t>
  </si>
  <si>
    <t>Симушкин</t>
  </si>
  <si>
    <t>Шведов</t>
  </si>
  <si>
    <t>Контрольные замеры по ПС 110/6 кВ Доменная</t>
  </si>
  <si>
    <t>1С 110 кВ</t>
  </si>
  <si>
    <t>В 110 кВ Т№1 1С</t>
  </si>
  <si>
    <t>Тагил</t>
  </si>
  <si>
    <t>Небаланс по шине 1С 110 кВ</t>
  </si>
  <si>
    <t>2С 110 кВ</t>
  </si>
  <si>
    <t>В 110 кВ Т№2 2С</t>
  </si>
  <si>
    <t>Вязовская</t>
  </si>
  <si>
    <t>Небаланс по шине 2С 110 кВ</t>
  </si>
  <si>
    <t>Небаланс по шинам 110 кВ</t>
  </si>
  <si>
    <t>1-К 1500 (яч.38)</t>
  </si>
  <si>
    <t>2-450 (яч.37)</t>
  </si>
  <si>
    <t>1-ТД1 (яч.37)</t>
  </si>
  <si>
    <t>Резервный ввод 2 ПС 25(яч.37)</t>
  </si>
  <si>
    <t>ТСН-1 (яч.37)</t>
  </si>
  <si>
    <t>10-К 1500 (яч.36)</t>
  </si>
  <si>
    <t>1-55 (яч.4)</t>
  </si>
  <si>
    <t>4-ТД1 (яч.4)</t>
  </si>
  <si>
    <t>Резервный ввод 2 ПС 24(яч.31)</t>
  </si>
  <si>
    <t>2-55 (яч.9)</t>
  </si>
  <si>
    <t>2-К 1500 (яч.8)</t>
  </si>
  <si>
    <t>8-К 1500 (яч.33)</t>
  </si>
  <si>
    <t>1-450 (яч.6)</t>
  </si>
  <si>
    <t>ТСН-2 (яч.6)</t>
  </si>
  <si>
    <t>ПС 300 (яч.6)</t>
  </si>
  <si>
    <t>В 6 кВ Т№1 3С</t>
  </si>
  <si>
    <t>1-452 (яч.11)</t>
  </si>
  <si>
    <t>1-ТД2 (яч.11)</t>
  </si>
  <si>
    <t>2-2 (яч.11)</t>
  </si>
  <si>
    <t>ДАК-1 (яч.30)</t>
  </si>
  <si>
    <t>7-К 1500 (яч.13)</t>
  </si>
  <si>
    <t>Резерв (яч.29)</t>
  </si>
  <si>
    <t>4-К 1500 (яч.14)</t>
  </si>
  <si>
    <t>1-451 (яч.28)</t>
  </si>
  <si>
    <t>12-К 1500 (яч.27)</t>
  </si>
  <si>
    <t>9-К 1500 (яч.23)</t>
  </si>
  <si>
    <t>ДАК-3 (яч.19)</t>
  </si>
  <si>
    <t>4-ТД2 (яч.24)</t>
  </si>
  <si>
    <t>2-452  (яч.26)</t>
  </si>
  <si>
    <t>Т7 ТЭЦ (яч.26)</t>
  </si>
  <si>
    <t>2-451 (яч.26)</t>
  </si>
  <si>
    <t>Имамахметова</t>
  </si>
  <si>
    <t>Суетина</t>
  </si>
  <si>
    <t>Контрольные замеры по ПС 110/6 кВ Кислородная</t>
  </si>
  <si>
    <t>СВ 110 кВ 1С-2С</t>
  </si>
  <si>
    <t>СВ 110 кВ 2С-1С</t>
  </si>
  <si>
    <t>1-51 (яч.2)</t>
  </si>
  <si>
    <t>1-12 (яч.5)</t>
  </si>
  <si>
    <t>1-38 (яч.7)</t>
  </si>
  <si>
    <t>1-252 (яч.7)</t>
  </si>
  <si>
    <t>1-44 (яч.9)</t>
  </si>
  <si>
    <t>1-48 (яч.11)</t>
  </si>
  <si>
    <t>1-426 (яч.11)</t>
  </si>
  <si>
    <t>1-39 (яч.12)</t>
  </si>
  <si>
    <t>1-26 (яч.13)</t>
  </si>
  <si>
    <t>3-12 (яч.15)</t>
  </si>
  <si>
    <t>2-39 (яч.18)</t>
  </si>
  <si>
    <t>2-38 (яч.19)</t>
  </si>
  <si>
    <t>2-252 (яч.19)</t>
  </si>
  <si>
    <t>2-44 (яч.21)</t>
  </si>
  <si>
    <t>2-48 (яч.23)</t>
  </si>
  <si>
    <t>2-426 (яч.23)</t>
  </si>
  <si>
    <t>Тагилспецстрой (яч.26)</t>
  </si>
  <si>
    <t>2-51 (яч.26)</t>
  </si>
  <si>
    <t>2-640 (яч.27)</t>
  </si>
  <si>
    <t>2-26 (яч.27)</t>
  </si>
  <si>
    <t>ОВБ ОДС</t>
  </si>
  <si>
    <t>Толмачев</t>
  </si>
  <si>
    <t>Контрольные замеры по ПС 110/35/6 кВ Коксовая</t>
  </si>
  <si>
    <t>№3</t>
  </si>
  <si>
    <t>№4</t>
  </si>
  <si>
    <t>№5</t>
  </si>
  <si>
    <t>в резерве</t>
  </si>
  <si>
    <t>Т№5 - НН</t>
  </si>
  <si>
    <t>Т№3 - НН1</t>
  </si>
  <si>
    <t>Т№4 - НН1</t>
  </si>
  <si>
    <t>Т№3 - НН2</t>
  </si>
  <si>
    <t>Т№4 - НН2</t>
  </si>
  <si>
    <t>1СШ 110 кВ</t>
  </si>
  <si>
    <t>В 110 кВ Т№1 1СШ</t>
  </si>
  <si>
    <t>В 110 кВ Т№3 1СШ</t>
  </si>
  <si>
    <t>В 110 кВ Т№5 1СШ</t>
  </si>
  <si>
    <t>НТМК 1 (яч.1)</t>
  </si>
  <si>
    <t>Небаланс по шине 1СШ 110 кВ</t>
  </si>
  <si>
    <t>2СШ 110 кВ</t>
  </si>
  <si>
    <t>В 110 кВ Т№2 2СШ</t>
  </si>
  <si>
    <t>В 110 кВ Т№4 2СШ</t>
  </si>
  <si>
    <t>НТМК 2 (яч.3)</t>
  </si>
  <si>
    <t>Небаланс по шине 2СШ 110 кВ</t>
  </si>
  <si>
    <t>ФКУ-1 (яч.1)</t>
  </si>
  <si>
    <t>АКОС-1 (яч.3)</t>
  </si>
  <si>
    <t>АКОС-2 (яч.4)</t>
  </si>
  <si>
    <t>ФКУ-2 (яч.9)</t>
  </si>
  <si>
    <t>АКОС-3 (яч.13)</t>
  </si>
  <si>
    <t>АКОС-4 (яч.14)</t>
  </si>
  <si>
    <t>3С 35 кВ</t>
  </si>
  <si>
    <t>В 35 кВ Т№5 3С</t>
  </si>
  <si>
    <t>Небаланс по шине 3С 35 кВ</t>
  </si>
  <si>
    <t>В 6 кВ Т№3 1С</t>
  </si>
  <si>
    <t>1-81 (яч.1,2)</t>
  </si>
  <si>
    <t>2-79 (яч.12)</t>
  </si>
  <si>
    <t>1-18 (яч.14)</t>
  </si>
  <si>
    <t>1-299 (яч.15)</t>
  </si>
  <si>
    <t>1-60 (яч.18)</t>
  </si>
  <si>
    <t>2-459, ПС 466 (яч.23)</t>
  </si>
  <si>
    <t>В 6 кВ Т№4 2С</t>
  </si>
  <si>
    <t>ТСН-1 (яч.26)</t>
  </si>
  <si>
    <t>2-60 (яч.28)</t>
  </si>
  <si>
    <t>3-18 (яч.30)</t>
  </si>
  <si>
    <t>В 6 кВ Т№3 3С</t>
  </si>
  <si>
    <t>1-59 (яч.82)</t>
  </si>
  <si>
    <t>ТСН-2 (яч.79)</t>
  </si>
  <si>
    <t>3-299 (яч.73)</t>
  </si>
  <si>
    <t>2-295 (яч.72)</t>
  </si>
  <si>
    <t>В 6 кВ Т№4 4С</t>
  </si>
  <si>
    <t>2-59 (яч.68)</t>
  </si>
  <si>
    <t>3-81 (яч.55,56)</t>
  </si>
  <si>
    <t>Немыкина</t>
  </si>
  <si>
    <t>Черемных</t>
  </si>
  <si>
    <t>Зудова</t>
  </si>
  <si>
    <t>Контрольные замеры по ПС 110/6 кВ Нижняя</t>
  </si>
  <si>
    <t>Т№3 - НН</t>
  </si>
  <si>
    <t>1-12 (яч.19)</t>
  </si>
  <si>
    <t>1-8 (яч.18)</t>
  </si>
  <si>
    <t>МПГЭС ВЛ-17 (яч.17)</t>
  </si>
  <si>
    <t>1-11 (яч.15)</t>
  </si>
  <si>
    <t>1-4 (яч.12)</t>
  </si>
  <si>
    <t>1-2 (яч.10)</t>
  </si>
  <si>
    <t>1-9 (яч.9)</t>
  </si>
  <si>
    <t>1-КТП-10 (яч.8)</t>
  </si>
  <si>
    <t>МПГЭС ВЛ-6 (яч.6)</t>
  </si>
  <si>
    <t>1-5 (яч.4)</t>
  </si>
  <si>
    <t>УК3, УК4 (яч.51)</t>
  </si>
  <si>
    <t>МПГЭС ВЛ-42 (яч.42)</t>
  </si>
  <si>
    <t>2-5 (яч.40)</t>
  </si>
  <si>
    <t>2-4 (яч.37)</t>
  </si>
  <si>
    <t>2-2 (яч.36)</t>
  </si>
  <si>
    <t>2-9 (яч.35)</t>
  </si>
  <si>
    <t>2-11 (яч.33)</t>
  </si>
  <si>
    <t>2-8 (яч.31)</t>
  </si>
  <si>
    <t>2-КТП-10 (яч.30)</t>
  </si>
  <si>
    <t>МПГЭС ВЛ-29 (яч.29)</t>
  </si>
  <si>
    <t>2-12 (яч.28)</t>
  </si>
  <si>
    <t xml:space="preserve"> КТП Кузница (яч.27)</t>
  </si>
  <si>
    <t>УК1, УК2 (яч.45)</t>
  </si>
  <si>
    <t>Тр 91 Т-1 (яч.74)</t>
  </si>
  <si>
    <t>ФКУ (яч.76)</t>
  </si>
  <si>
    <t>Тр 91 Т-2 (яч.77)</t>
  </si>
  <si>
    <t>Терехин</t>
  </si>
  <si>
    <t>Шупенько</t>
  </si>
  <si>
    <t>Гребнева</t>
  </si>
  <si>
    <t>Контрольные замеры по ПС 110/6 кВ НТМК</t>
  </si>
  <si>
    <t>3СШ</t>
  </si>
  <si>
    <t>4СШ</t>
  </si>
  <si>
    <t>Тагил 1 (яч.1)</t>
  </si>
  <si>
    <t>Прокатная (яч.3)</t>
  </si>
  <si>
    <t>Коксовая 1 (яч.5)</t>
  </si>
  <si>
    <t>Связь 1 (яч.10)</t>
  </si>
  <si>
    <t>Тагил 2 (яч.2)</t>
  </si>
  <si>
    <t>Коксовая 2 (яч.7)</t>
  </si>
  <si>
    <t>Связь 2 (яч.9)</t>
  </si>
  <si>
    <t>1СШ 6 кВ</t>
  </si>
  <si>
    <t>В 6 кВ Т№1 1СШ</t>
  </si>
  <si>
    <t>СВ 6 кВ 1СШ-3СШ</t>
  </si>
  <si>
    <t>4-61 (яч.39)</t>
  </si>
  <si>
    <t>1-37 (яч.37)</t>
  </si>
  <si>
    <t>1-14 (яч.35)</t>
  </si>
  <si>
    <t>1-8 (яч.33)</t>
  </si>
  <si>
    <t>1-ТЭЦ (яч.31)</t>
  </si>
  <si>
    <t>3-10 (яч.25)</t>
  </si>
  <si>
    <t>7-ПВС (яч.15)</t>
  </si>
  <si>
    <t>2-57 (яч.13)</t>
  </si>
  <si>
    <t>3-ТЭЦ (яч.11)</t>
  </si>
  <si>
    <t>4-40 (яч.9)</t>
  </si>
  <si>
    <t>1-9 (яч.7)</t>
  </si>
  <si>
    <t>1-36 (яч.5)</t>
  </si>
  <si>
    <t>ТСН-1 (яч.3)</t>
  </si>
  <si>
    <t>Небаланс по шине 1СШ 6 кВ</t>
  </si>
  <si>
    <t>2СШ 6 кВ</t>
  </si>
  <si>
    <t>В 6 кВ Т№2 2СШ</t>
  </si>
  <si>
    <t>СВ 6 кВ 2СШ-4СШ</t>
  </si>
  <si>
    <t>ТСН-2 (яч.4)</t>
  </si>
  <si>
    <t>2-37 (яч.6)</t>
  </si>
  <si>
    <t>2-8 (яч.8)</t>
  </si>
  <si>
    <t>2-ТЭЦ (яч.12)</t>
  </si>
  <si>
    <t>2-36 (яч.14)</t>
  </si>
  <si>
    <t>4-ТЭЦ (яч.16)</t>
  </si>
  <si>
    <t>2-17 (яч.18)</t>
  </si>
  <si>
    <t>Резерв-26 (яч.26)</t>
  </si>
  <si>
    <t>2-61 (яч.32)</t>
  </si>
  <si>
    <t>2-9 (яч.34)</t>
  </si>
  <si>
    <t>2-14 (яч.36)</t>
  </si>
  <si>
    <t>8-ПВС (яч.38)</t>
  </si>
  <si>
    <t>Небаланс по шине 2СШ 6 кВ</t>
  </si>
  <si>
    <t>3СШ 6 кВ</t>
  </si>
  <si>
    <t>В 6 кВ Т№3 3СШ</t>
  </si>
  <si>
    <t>СВ 6 кВ 3СШ-4СШ</t>
  </si>
  <si>
    <t>СВ 6 кВ 3СШ-1СШ</t>
  </si>
  <si>
    <t>3-11 (яч.29)</t>
  </si>
  <si>
    <t>1-11 (яч.27)</t>
  </si>
  <si>
    <t>1-10а (яч.23)</t>
  </si>
  <si>
    <t>Небаланс по шине 3СШ 6 кВ</t>
  </si>
  <si>
    <t>4СШ 6 кВ</t>
  </si>
  <si>
    <t>СВ 6 кВ 4СШ-3СШ</t>
  </si>
  <si>
    <t>СВ 6 кВ 4СШ-2СШ</t>
  </si>
  <si>
    <t>2-10а (яч.24)</t>
  </si>
  <si>
    <t>2-11 (яч.28)</t>
  </si>
  <si>
    <t>4-11 (яч.30)</t>
  </si>
  <si>
    <t>Небаланс по шине 4СШ 6 кВ</t>
  </si>
  <si>
    <t>Петренко</t>
  </si>
  <si>
    <t>Чадин</t>
  </si>
  <si>
    <t>Южакова</t>
  </si>
  <si>
    <t>Контрольные замеры по ПС 110/6 кВ Обжиговая</t>
  </si>
  <si>
    <t>ТСН</t>
  </si>
  <si>
    <t>СШ (С)</t>
  </si>
  <si>
    <t>ТСН№1</t>
  </si>
  <si>
    <t>ТСН№2</t>
  </si>
  <si>
    <t>1С, 2С</t>
  </si>
  <si>
    <t>1-464 (яч.2)</t>
  </si>
  <si>
    <t>1-461 (яч.3)</t>
  </si>
  <si>
    <t>1-463 (яч.4)</t>
  </si>
  <si>
    <t>2-463 (яч.7)</t>
  </si>
  <si>
    <t>1-462 (яч.8)</t>
  </si>
  <si>
    <t>2-464 (яч.12)</t>
  </si>
  <si>
    <t>2-462 (яч.13)</t>
  </si>
  <si>
    <t>2-461 (яч.14)</t>
  </si>
  <si>
    <t>ДОФ-3 (яч.16)</t>
  </si>
  <si>
    <t>Липовцев</t>
  </si>
  <si>
    <t>Абросимов</t>
  </si>
  <si>
    <t>Контрольные замеры по ПС 110/10/6 кВ Прокатная</t>
  </si>
  <si>
    <t>СВ 110 кВ 1СШ-2СШ</t>
  </si>
  <si>
    <t>НТМК</t>
  </si>
  <si>
    <t>Вязовская 1</t>
  </si>
  <si>
    <t>СВ 110 кВ 2СШ-1СШ</t>
  </si>
  <si>
    <t>Вязовская 2</t>
  </si>
  <si>
    <t>В 10 кВ Т№3 1С</t>
  </si>
  <si>
    <t>СВ 10 кВ 1С-3С</t>
  </si>
  <si>
    <t>2-73 (яч.2)</t>
  </si>
  <si>
    <t>1-73 (яч.4)</t>
  </si>
  <si>
    <t>2-71 (яч.11)</t>
  </si>
  <si>
    <t>В 10 кВ Т№3 2С</t>
  </si>
  <si>
    <t>СВ 10 кВ 2С-4С</t>
  </si>
  <si>
    <t>2-75 (яч.16)</t>
  </si>
  <si>
    <t>2-76 (яч.24)</t>
  </si>
  <si>
    <t>В 10 кВ Т№4 3С</t>
  </si>
  <si>
    <t>СВ 10 кВ 3С-1С</t>
  </si>
  <si>
    <t>1-75 (яч.17)</t>
  </si>
  <si>
    <t>1-76 (яч.23)</t>
  </si>
  <si>
    <t>1-71 (яч.35)</t>
  </si>
  <si>
    <t>В 10 кВ Т№4 4С</t>
  </si>
  <si>
    <t>СВ 10 кВ 4С-2С</t>
  </si>
  <si>
    <t>1-74 (яч.40)</t>
  </si>
  <si>
    <t>2-74 (яч.44)</t>
  </si>
  <si>
    <t>СВ 6 кВ 1С-3С</t>
  </si>
  <si>
    <t>1-54 (яч.5)</t>
  </si>
  <si>
    <t>1-298 (яч.7)</t>
  </si>
  <si>
    <t>ТСН-1 (яч.9)</t>
  </si>
  <si>
    <t>1-70 (яч.11)</t>
  </si>
  <si>
    <t>2-52 (яч.17)</t>
  </si>
  <si>
    <t>СВ 6 кВ 2С-4С</t>
  </si>
  <si>
    <t>1-35 (яч.4)</t>
  </si>
  <si>
    <t>1-30 (яч.6)</t>
  </si>
  <si>
    <t>2-72 (яч.10)</t>
  </si>
  <si>
    <t>3-53 (яч.16)</t>
  </si>
  <si>
    <t>Арсенал-НТ (яч.18)</t>
  </si>
  <si>
    <t>СВ 6 кВ 3С-1С</t>
  </si>
  <si>
    <t>2-30 (яч.29)</t>
  </si>
  <si>
    <t>1-53 (яч.33)</t>
  </si>
  <si>
    <t>1-72 (яч.35)</t>
  </si>
  <si>
    <t>1-52 (яч.43)</t>
  </si>
  <si>
    <t>СВ 6 кВ 4С-2С</t>
  </si>
  <si>
    <t>3-52 (яч.30)</t>
  </si>
  <si>
    <t>2-54 (яч.36)</t>
  </si>
  <si>
    <t>2-70 (яч.38)</t>
  </si>
  <si>
    <t>2-298 (яч.40)</t>
  </si>
  <si>
    <t>ТСН-2 (яч.42)</t>
  </si>
  <si>
    <t>2-35 (яч.48)</t>
  </si>
  <si>
    <t>Лукьянова</t>
  </si>
  <si>
    <t>Жилякова</t>
  </si>
  <si>
    <t>Бушина</t>
  </si>
  <si>
    <t>Контрольные замеры по ПС 110/10/6 кВ Шлаковая</t>
  </si>
  <si>
    <t>Т№1 - СН</t>
  </si>
  <si>
    <t>Т№2 - СН</t>
  </si>
  <si>
    <t>1-97 (яч.1)</t>
  </si>
  <si>
    <t>1-112 (яч.6)</t>
  </si>
  <si>
    <t>ТСН-1 (яч.14)</t>
  </si>
  <si>
    <t>2-112 (яч.19)</t>
  </si>
  <si>
    <t>ТСН-2 (яч.29)</t>
  </si>
  <si>
    <t>2-97 (яч.31)</t>
  </si>
  <si>
    <t>Арсенал-1 (яч.1)</t>
  </si>
  <si>
    <t>1-115, 113 (яч.2)</t>
  </si>
  <si>
    <t>1-42 (яч.4)</t>
  </si>
  <si>
    <t>1-111 (яч.9)</t>
  </si>
  <si>
    <t>2-42 (яч.12)</t>
  </si>
  <si>
    <t>ПС 256 (яч.13)</t>
  </si>
  <si>
    <t>ПС 257 (яч.15)</t>
  </si>
  <si>
    <t>2-111 (яч.16)</t>
  </si>
  <si>
    <t>2-115, 113 (яч.20)</t>
  </si>
  <si>
    <t>Арсенал-2 (яч.21)</t>
  </si>
  <si>
    <t>Дзюбак</t>
  </si>
  <si>
    <t>Мехоношин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</si>
</sst>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5">
    <xf numFmtId="0" fontId="0" fillId="0" borderId="0" xfId="0"/>
    <xf numFmtId="0" fontId="4" fillId="0" borderId="0" xfId="1" applyFont="1"/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164" fontId="4" fillId="0" borderId="9" xfId="1" applyNumberFormat="1" applyFont="1" applyBorder="1"/>
    <xf numFmtId="164" fontId="4" fillId="0" borderId="10" xfId="1" applyNumberFormat="1" applyFont="1" applyBorder="1"/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4" fillId="0" borderId="14" xfId="1" applyFont="1" applyBorder="1"/>
    <xf numFmtId="0" fontId="4" fillId="0" borderId="16" xfId="1" applyFont="1" applyBorder="1"/>
    <xf numFmtId="2" fontId="10" fillId="0" borderId="3" xfId="1" applyNumberFormat="1" applyFont="1" applyBorder="1"/>
    <xf numFmtId="2" fontId="10" fillId="0" borderId="36" xfId="1" applyNumberFormat="1" applyFont="1" applyBorder="1"/>
    <xf numFmtId="165" fontId="10" fillId="0" borderId="2" xfId="1" applyNumberFormat="1" applyFont="1" applyBorder="1"/>
    <xf numFmtId="165" fontId="10" fillId="0" borderId="3" xfId="1" applyNumberFormat="1" applyFont="1" applyBorder="1"/>
    <xf numFmtId="0" fontId="4" fillId="0" borderId="24" xfId="1" applyFont="1" applyBorder="1"/>
    <xf numFmtId="0" fontId="6" fillId="0" borderId="5" xfId="1" applyFont="1" applyBorder="1" applyAlignment="1">
      <alignment horizontal="right" indent="1"/>
    </xf>
    <xf numFmtId="0" fontId="6" fillId="0" borderId="37" xfId="1" applyFont="1" applyBorder="1" applyAlignment="1">
      <alignment horizontal="right" indent="1"/>
    </xf>
    <xf numFmtId="0" fontId="6" fillId="0" borderId="7" xfId="1" applyFont="1" applyBorder="1" applyAlignment="1">
      <alignment horizontal="right" indent="1"/>
    </xf>
    <xf numFmtId="0" fontId="4" fillId="0" borderId="5" xfId="1" applyFont="1" applyBorder="1"/>
    <xf numFmtId="0" fontId="4" fillId="0" borderId="37" xfId="1" applyFont="1" applyBorder="1"/>
    <xf numFmtId="0" fontId="4" fillId="0" borderId="7" xfId="1" applyFont="1" applyBorder="1"/>
    <xf numFmtId="2" fontId="9" fillId="0" borderId="45" xfId="1" applyNumberFormat="1" applyFont="1" applyBorder="1"/>
    <xf numFmtId="2" fontId="9" fillId="0" borderId="46" xfId="1" applyNumberFormat="1" applyFont="1" applyBorder="1"/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36" xfId="1" applyFont="1" applyBorder="1" applyAlignment="1">
      <alignment horizontal="center"/>
    </xf>
    <xf numFmtId="165" fontId="9" fillId="0" borderId="44" xfId="1" applyNumberFormat="1" applyFont="1" applyBorder="1"/>
    <xf numFmtId="165" fontId="9" fillId="0" borderId="45" xfId="1" applyNumberFormat="1" applyFont="1" applyBorder="1"/>
    <xf numFmtId="2" fontId="7" fillId="0" borderId="14" xfId="1" applyNumberFormat="1" applyFont="1" applyBorder="1"/>
    <xf numFmtId="2" fontId="7" fillId="0" borderId="16" xfId="1" applyNumberFormat="1" applyFont="1" applyBorder="1"/>
    <xf numFmtId="165" fontId="4" fillId="0" borderId="13" xfId="1" applyNumberFormat="1" applyFont="1" applyBorder="1"/>
    <xf numFmtId="165" fontId="4" fillId="0" borderId="14" xfId="1" applyNumberFormat="1" applyFont="1" applyBorder="1"/>
    <xf numFmtId="0" fontId="10" fillId="0" borderId="44" xfId="1" applyFont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9" fillId="0" borderId="45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2" fontId="8" fillId="0" borderId="14" xfId="1" applyNumberFormat="1" applyFont="1" applyBorder="1"/>
    <xf numFmtId="2" fontId="8" fillId="0" borderId="16" xfId="1" applyNumberFormat="1" applyFont="1" applyBorder="1"/>
    <xf numFmtId="0" fontId="6" fillId="0" borderId="13" xfId="1" applyFont="1" applyBorder="1"/>
    <xf numFmtId="0" fontId="6" fillId="0" borderId="14" xfId="1" applyFont="1" applyBorder="1"/>
    <xf numFmtId="165" fontId="8" fillId="0" borderId="13" xfId="1" applyNumberFormat="1" applyFont="1" applyBorder="1"/>
    <xf numFmtId="165" fontId="8" fillId="0" borderId="14" xfId="1" applyNumberFormat="1" applyFont="1" applyBorder="1"/>
    <xf numFmtId="2" fontId="9" fillId="0" borderId="26" xfId="1" applyNumberFormat="1" applyFont="1" applyBorder="1"/>
    <xf numFmtId="2" fontId="9" fillId="0" borderId="27" xfId="1" applyNumberFormat="1" applyFont="1" applyBorder="1"/>
    <xf numFmtId="165" fontId="9" fillId="0" borderId="25" xfId="1" applyNumberFormat="1" applyFont="1" applyBorder="1"/>
    <xf numFmtId="165" fontId="9" fillId="0" borderId="26" xfId="1" applyNumberFormat="1" applyFont="1" applyBorder="1"/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4" fillId="0" borderId="40" xfId="1" applyFont="1" applyBorder="1"/>
    <xf numFmtId="165" fontId="4" fillId="0" borderId="23" xfId="1" applyNumberFormat="1" applyFont="1" applyBorder="1"/>
    <xf numFmtId="165" fontId="4" fillId="0" borderId="24" xfId="1" applyNumberFormat="1" applyFont="1" applyBorder="1"/>
    <xf numFmtId="2" fontId="4" fillId="0" borderId="24" xfId="1" applyNumberFormat="1" applyFont="1" applyBorder="1"/>
    <xf numFmtId="2" fontId="4" fillId="0" borderId="40" xfId="1" applyNumberFormat="1" applyFont="1" applyBorder="1"/>
    <xf numFmtId="0" fontId="10" fillId="0" borderId="25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6" fillId="0" borderId="39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2" fontId="4" fillId="0" borderId="33" xfId="1" applyNumberFormat="1" applyFont="1" applyBorder="1" applyAlignment="1">
      <alignment horizontal="right" indent="8"/>
    </xf>
    <xf numFmtId="2" fontId="4" fillId="0" borderId="34" xfId="1" applyNumberFormat="1" applyFont="1" applyBorder="1" applyAlignment="1">
      <alignment horizontal="right" indent="8"/>
    </xf>
    <xf numFmtId="2" fontId="4" fillId="0" borderId="35" xfId="1" applyNumberFormat="1" applyFont="1" applyBorder="1" applyAlignment="1">
      <alignment horizontal="right" indent="8"/>
    </xf>
    <xf numFmtId="0" fontId="6" fillId="0" borderId="25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2" fontId="4" fillId="0" borderId="20" xfId="1" applyNumberFormat="1" applyFont="1" applyBorder="1" applyAlignment="1">
      <alignment horizontal="right" indent="8"/>
    </xf>
    <xf numFmtId="2" fontId="4" fillId="0" borderId="21" xfId="1" applyNumberFormat="1" applyFont="1" applyBorder="1" applyAlignment="1">
      <alignment horizontal="right" indent="8"/>
    </xf>
    <xf numFmtId="2" fontId="4" fillId="0" borderId="22" xfId="1" applyNumberFormat="1" applyFont="1" applyBorder="1" applyAlignment="1">
      <alignment horizontal="right" indent="8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2" fontId="4" fillId="0" borderId="29" xfId="1" applyNumberFormat="1" applyFont="1" applyBorder="1" applyAlignment="1">
      <alignment horizontal="right" indent="8"/>
    </xf>
    <xf numFmtId="2" fontId="4" fillId="0" borderId="30" xfId="1" applyNumberFormat="1" applyFont="1" applyBorder="1" applyAlignment="1">
      <alignment horizontal="right" indent="8"/>
    </xf>
    <xf numFmtId="2" fontId="4" fillId="0" borderId="31" xfId="1" applyNumberFormat="1" applyFont="1" applyBorder="1" applyAlignment="1">
      <alignment horizontal="right" indent="8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2" fontId="11" fillId="0" borderId="21" xfId="1" applyNumberFormat="1" applyFont="1" applyBorder="1" applyAlignment="1">
      <alignment horizontal="right" indent="2"/>
    </xf>
    <xf numFmtId="2" fontId="11" fillId="0" borderId="22" xfId="1" applyNumberFormat="1" applyFont="1" applyBorder="1" applyAlignment="1">
      <alignment horizontal="right" indent="2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2" fontId="11" fillId="0" borderId="20" xfId="1" applyNumberFormat="1" applyFont="1" applyBorder="1"/>
    <xf numFmtId="2" fontId="11" fillId="0" borderId="21" xfId="1" applyNumberFormat="1" applyFont="1" applyBorder="1"/>
    <xf numFmtId="2" fontId="11" fillId="0" borderId="21" xfId="1" applyNumberFormat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2" fontId="10" fillId="0" borderId="33" xfId="1" applyNumberFormat="1" applyFont="1" applyBorder="1"/>
    <xf numFmtId="2" fontId="10" fillId="0" borderId="34" xfId="1" applyNumberFormat="1" applyFont="1" applyBorder="1"/>
    <xf numFmtId="2" fontId="10" fillId="0" borderId="34" xfId="1" applyNumberFormat="1" applyFont="1" applyBorder="1" applyAlignment="1">
      <alignment horizontal="center"/>
    </xf>
    <xf numFmtId="2" fontId="10" fillId="0" borderId="34" xfId="1" applyNumberFormat="1" applyFont="1" applyBorder="1" applyAlignment="1">
      <alignment horizontal="right" indent="2"/>
    </xf>
    <xf numFmtId="2" fontId="10" fillId="0" borderId="35" xfId="1" applyNumberFormat="1" applyFont="1" applyBorder="1" applyAlignment="1">
      <alignment horizontal="right" indent="2"/>
    </xf>
    <xf numFmtId="2" fontId="10" fillId="0" borderId="29" xfId="1" applyNumberFormat="1" applyFont="1" applyBorder="1"/>
    <xf numFmtId="2" fontId="10" fillId="0" borderId="30" xfId="1" applyNumberFormat="1" applyFont="1" applyBorder="1"/>
    <xf numFmtId="2" fontId="10" fillId="0" borderId="30" xfId="1" applyNumberFormat="1" applyFont="1" applyBorder="1" applyAlignment="1">
      <alignment horizontal="center"/>
    </xf>
    <xf numFmtId="2" fontId="10" fillId="0" borderId="30" xfId="1" applyNumberFormat="1" applyFont="1" applyBorder="1" applyAlignment="1">
      <alignment horizontal="right" indent="2"/>
    </xf>
    <xf numFmtId="2" fontId="10" fillId="0" borderId="31" xfId="1" applyNumberFormat="1" applyFont="1" applyBorder="1" applyAlignment="1">
      <alignment horizontal="right" indent="2"/>
    </xf>
    <xf numFmtId="0" fontId="4" fillId="0" borderId="33" xfId="1" applyFont="1" applyBorder="1" applyAlignment="1">
      <alignment horizontal="center"/>
    </xf>
    <xf numFmtId="0" fontId="4" fillId="0" borderId="34" xfId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164" fontId="9" fillId="0" borderId="21" xfId="1" applyNumberFormat="1" applyFont="1" applyBorder="1" applyAlignment="1">
      <alignment horizontal="right" indent="2"/>
    </xf>
    <xf numFmtId="164" fontId="9" fillId="0" borderId="22" xfId="1" applyNumberFormat="1" applyFont="1" applyBorder="1" applyAlignment="1">
      <alignment horizontal="right" indent="2"/>
    </xf>
    <xf numFmtId="164" fontId="9" fillId="0" borderId="20" xfId="1" applyNumberFormat="1" applyFont="1" applyBorder="1"/>
    <xf numFmtId="164" fontId="9" fillId="0" borderId="21" xfId="1" applyNumberFormat="1" applyFont="1" applyBorder="1"/>
    <xf numFmtId="164" fontId="9" fillId="0" borderId="21" xfId="1" applyNumberFormat="1" applyFont="1" applyBorder="1" applyAlignment="1">
      <alignment horizont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164" fontId="9" fillId="0" borderId="30" xfId="1" applyNumberFormat="1" applyFont="1" applyBorder="1" applyAlignment="1">
      <alignment horizontal="right" indent="2"/>
    </xf>
    <xf numFmtId="164" fontId="9" fillId="0" borderId="31" xfId="1" applyNumberFormat="1" applyFont="1" applyBorder="1" applyAlignment="1">
      <alignment horizontal="right" indent="2"/>
    </xf>
    <xf numFmtId="0" fontId="4" fillId="0" borderId="20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164" fontId="9" fillId="0" borderId="29" xfId="1" applyNumberFormat="1" applyFont="1" applyBorder="1"/>
    <xf numFmtId="164" fontId="9" fillId="0" borderId="30" xfId="1" applyNumberFormat="1" applyFont="1" applyBorder="1"/>
    <xf numFmtId="164" fontId="9" fillId="0" borderId="30" xfId="1" applyNumberFormat="1" applyFont="1" applyBorder="1" applyAlignment="1">
      <alignment horizontal="center"/>
    </xf>
    <xf numFmtId="0" fontId="9" fillId="0" borderId="26" xfId="1" applyFont="1" applyBorder="1"/>
    <xf numFmtId="0" fontId="9" fillId="0" borderId="27" xfId="1" applyFont="1" applyBorder="1"/>
    <xf numFmtId="0" fontId="9" fillId="0" borderId="9" xfId="1" applyFont="1" applyBorder="1"/>
    <xf numFmtId="0" fontId="9" fillId="0" borderId="11" xfId="1" applyFont="1" applyBorder="1"/>
    <xf numFmtId="0" fontId="4" fillId="0" borderId="25" xfId="1" applyFont="1" applyBorder="1" applyAlignment="1">
      <alignment horizontal="center"/>
    </xf>
    <xf numFmtId="165" fontId="9" fillId="0" borderId="28" xfId="1" applyNumberFormat="1" applyFont="1" applyBorder="1"/>
    <xf numFmtId="2" fontId="9" fillId="0" borderId="9" xfId="1" applyNumberFormat="1" applyFont="1" applyBorder="1"/>
    <xf numFmtId="165" fontId="9" fillId="0" borderId="8" xfId="1" applyNumberFormat="1" applyFont="1" applyBorder="1"/>
    <xf numFmtId="0" fontId="4" fillId="0" borderId="21" xfId="1" applyFont="1" applyBorder="1" applyAlignment="1">
      <alignment horizontal="left"/>
    </xf>
    <xf numFmtId="0" fontId="4" fillId="0" borderId="22" xfId="1" applyFont="1" applyBorder="1" applyAlignment="1">
      <alignment horizontal="left"/>
    </xf>
    <xf numFmtId="0" fontId="4" fillId="0" borderId="20" xfId="1" applyFont="1" applyBorder="1" applyAlignment="1">
      <alignment horizontal="right"/>
    </xf>
    <xf numFmtId="0" fontId="4" fillId="0" borderId="21" xfId="1" applyFont="1" applyBorder="1" applyAlignment="1">
      <alignment horizontal="right"/>
    </xf>
    <xf numFmtId="0" fontId="4" fillId="0" borderId="8" xfId="1" applyFont="1" applyBorder="1" applyAlignment="1">
      <alignment horizontal="center"/>
    </xf>
    <xf numFmtId="165" fontId="9" fillId="0" borderId="12" xfId="1" applyNumberFormat="1" applyFont="1" applyBorder="1"/>
    <xf numFmtId="164" fontId="4" fillId="0" borderId="14" xfId="1" applyNumberFormat="1" applyFont="1" applyBorder="1"/>
    <xf numFmtId="164" fontId="4" fillId="0" borderId="16" xfId="1" applyNumberFormat="1" applyFont="1" applyBorder="1"/>
    <xf numFmtId="0" fontId="4" fillId="0" borderId="22" xfId="1" applyFont="1" applyBorder="1" applyAlignment="1">
      <alignment horizontal="right"/>
    </xf>
    <xf numFmtId="2" fontId="7" fillId="0" borderId="9" xfId="1" applyNumberFormat="1" applyFont="1" applyBorder="1"/>
    <xf numFmtId="164" fontId="7" fillId="0" borderId="9" xfId="1" applyNumberFormat="1" applyFont="1" applyBorder="1"/>
    <xf numFmtId="164" fontId="7" fillId="0" borderId="11" xfId="1" applyNumberFormat="1" applyFont="1" applyBorder="1"/>
    <xf numFmtId="0" fontId="4" fillId="0" borderId="13" xfId="1" applyFont="1" applyBorder="1"/>
    <xf numFmtId="0" fontId="4" fillId="0" borderId="14" xfId="1" applyFont="1" applyBorder="1"/>
    <xf numFmtId="0" fontId="4" fillId="0" borderId="15" xfId="1" applyFont="1" applyBorder="1"/>
    <xf numFmtId="0" fontId="4" fillId="0" borderId="18" xfId="1" applyFont="1" applyBorder="1"/>
    <xf numFmtId="0" fontId="4" fillId="0" borderId="19" xfId="1" applyFont="1" applyBorder="1"/>
    <xf numFmtId="164" fontId="8" fillId="0" borderId="14" xfId="1" applyNumberFormat="1" applyFont="1" applyBorder="1"/>
    <xf numFmtId="164" fontId="8" fillId="0" borderId="16" xfId="1" applyNumberFormat="1" applyFont="1" applyBorder="1"/>
    <xf numFmtId="165" fontId="4" fillId="0" borderId="17" xfId="1" applyNumberFormat="1" applyFont="1" applyBorder="1"/>
    <xf numFmtId="165" fontId="4" fillId="0" borderId="8" xfId="1" applyNumberFormat="1" applyFont="1" applyBorder="1"/>
    <xf numFmtId="165" fontId="4" fillId="0" borderId="9" xfId="1" applyNumberFormat="1" applyFont="1" applyBorder="1"/>
    <xf numFmtId="164" fontId="4" fillId="0" borderId="9" xfId="1" applyNumberFormat="1" applyFont="1" applyBorder="1"/>
    <xf numFmtId="164" fontId="4" fillId="0" borderId="11" xfId="1" applyNumberFormat="1" applyFont="1" applyBorder="1"/>
    <xf numFmtId="165" fontId="4" fillId="0" borderId="12" xfId="1" applyNumberFormat="1" applyFont="1" applyBorder="1"/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4" fillId="0" borderId="0" xfId="1" applyFont="1"/>
    <xf numFmtId="20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/>
    </xf>
    <xf numFmtId="0" fontId="3" fillId="0" borderId="0" xfId="2" applyFont="1" applyAlignment="1">
      <alignment horizontal="center" vertical="top"/>
    </xf>
    <xf numFmtId="0" fontId="4" fillId="0" borderId="0" xfId="2" applyFont="1"/>
    <xf numFmtId="0" fontId="4" fillId="0" borderId="0" xfId="2" applyFont="1"/>
    <xf numFmtId="20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164" fontId="4" fillId="0" borderId="9" xfId="2" applyNumberFormat="1" applyFont="1" applyBorder="1"/>
    <xf numFmtId="164" fontId="4" fillId="0" borderId="10" xfId="2" applyNumberFormat="1" applyFont="1" applyBorder="1"/>
    <xf numFmtId="0" fontId="6" fillId="0" borderId="8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164" fontId="4" fillId="0" borderId="9" xfId="2" applyNumberFormat="1" applyFont="1" applyBorder="1"/>
    <xf numFmtId="164" fontId="4" fillId="0" borderId="11" xfId="2" applyNumberFormat="1" applyFont="1" applyBorder="1"/>
    <xf numFmtId="165" fontId="4" fillId="0" borderId="12" xfId="2" applyNumberFormat="1" applyFont="1" applyBorder="1"/>
    <xf numFmtId="165" fontId="4" fillId="0" borderId="9" xfId="2" applyNumberFormat="1" applyFont="1" applyBorder="1"/>
    <xf numFmtId="2" fontId="4" fillId="0" borderId="9" xfId="2" applyNumberFormat="1" applyFont="1" applyBorder="1"/>
    <xf numFmtId="164" fontId="7" fillId="0" borderId="9" xfId="2" applyNumberFormat="1" applyFont="1" applyBorder="1"/>
    <xf numFmtId="164" fontId="7" fillId="0" borderId="11" xfId="2" applyNumberFormat="1" applyFont="1" applyBorder="1"/>
    <xf numFmtId="165" fontId="4" fillId="0" borderId="8" xfId="2" applyNumberFormat="1" applyFont="1" applyBorder="1"/>
    <xf numFmtId="0" fontId="4" fillId="0" borderId="13" xfId="2" applyFont="1" applyBorder="1"/>
    <xf numFmtId="0" fontId="4" fillId="0" borderId="14" xfId="2" applyFont="1" applyBorder="1"/>
    <xf numFmtId="0" fontId="4" fillId="0" borderId="15" xfId="2" applyFont="1" applyBorder="1"/>
    <xf numFmtId="0" fontId="6" fillId="0" borderId="13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164" fontId="8" fillId="0" borderId="14" xfId="2" applyNumberFormat="1" applyFont="1" applyBorder="1"/>
    <xf numFmtId="164" fontId="8" fillId="0" borderId="16" xfId="2" applyNumberFormat="1" applyFont="1" applyBorder="1"/>
    <xf numFmtId="165" fontId="4" fillId="0" borderId="17" xfId="2" applyNumberFormat="1" applyFont="1" applyBorder="1"/>
    <xf numFmtId="165" fontId="4" fillId="0" borderId="14" xfId="2" applyNumberFormat="1" applyFont="1" applyBorder="1"/>
    <xf numFmtId="2" fontId="4" fillId="0" borderId="14" xfId="2" applyNumberFormat="1" applyFont="1" applyBorder="1"/>
    <xf numFmtId="164" fontId="7" fillId="0" borderId="14" xfId="2" applyNumberFormat="1" applyFont="1" applyBorder="1"/>
    <xf numFmtId="164" fontId="7" fillId="0" borderId="16" xfId="2" applyNumberFormat="1" applyFont="1" applyBorder="1"/>
    <xf numFmtId="165" fontId="4" fillId="0" borderId="13" xfId="2" applyNumberFormat="1" applyFont="1" applyBorder="1"/>
    <xf numFmtId="0" fontId="4" fillId="0" borderId="18" xfId="2" applyFont="1" applyBorder="1"/>
    <xf numFmtId="0" fontId="4" fillId="0" borderId="19" xfId="2" applyFont="1" applyBorder="1"/>
    <xf numFmtId="0" fontId="4" fillId="0" borderId="20" xfId="2" applyFont="1" applyBorder="1" applyAlignment="1">
      <alignment horizontal="right"/>
    </xf>
    <xf numFmtId="0" fontId="4" fillId="0" borderId="21" xfId="2" applyFont="1" applyBorder="1" applyAlignment="1">
      <alignment horizontal="right"/>
    </xf>
    <xf numFmtId="0" fontId="4" fillId="0" borderId="22" xfId="2" applyFont="1" applyBorder="1" applyAlignment="1">
      <alignment horizontal="right"/>
    </xf>
    <xf numFmtId="0" fontId="4" fillId="0" borderId="21" xfId="2" applyFont="1" applyBorder="1" applyAlignment="1">
      <alignment horizontal="center"/>
    </xf>
    <xf numFmtId="0" fontId="4" fillId="0" borderId="21" xfId="2" applyFont="1" applyBorder="1" applyAlignment="1">
      <alignment horizontal="left"/>
    </xf>
    <xf numFmtId="0" fontId="4" fillId="0" borderId="22" xfId="2" applyFont="1" applyBorder="1" applyAlignment="1">
      <alignment horizontal="left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165" fontId="9" fillId="0" borderId="12" xfId="2" applyNumberFormat="1" applyFont="1" applyBorder="1"/>
    <xf numFmtId="0" fontId="9" fillId="0" borderId="9" xfId="2" applyFont="1" applyBorder="1"/>
    <xf numFmtId="2" fontId="9" fillId="0" borderId="9" xfId="2" applyNumberFormat="1" applyFont="1" applyBorder="1"/>
    <xf numFmtId="0" fontId="9" fillId="0" borderId="11" xfId="2" applyFont="1" applyBorder="1"/>
    <xf numFmtId="165" fontId="9" fillId="0" borderId="8" xfId="2" applyNumberFormat="1" applyFont="1" applyBorder="1"/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/>
    </xf>
    <xf numFmtId="0" fontId="4" fillId="0" borderId="26" xfId="2" applyFont="1" applyBorder="1" applyAlignment="1">
      <alignment horizontal="center"/>
    </xf>
    <xf numFmtId="0" fontId="4" fillId="0" borderId="27" xfId="2" applyFont="1" applyBorder="1" applyAlignment="1">
      <alignment horizontal="center"/>
    </xf>
    <xf numFmtId="165" fontId="9" fillId="0" borderId="28" xfId="2" applyNumberFormat="1" applyFont="1" applyBorder="1"/>
    <xf numFmtId="0" fontId="9" fillId="0" borderId="26" xfId="2" applyFont="1" applyBorder="1"/>
    <xf numFmtId="2" fontId="9" fillId="0" borderId="26" xfId="2" applyNumberFormat="1" applyFont="1" applyBorder="1"/>
    <xf numFmtId="0" fontId="9" fillId="0" borderId="27" xfId="2" applyFont="1" applyBorder="1"/>
    <xf numFmtId="165" fontId="9" fillId="0" borderId="25" xfId="2" applyNumberFormat="1" applyFont="1" applyBorder="1"/>
    <xf numFmtId="0" fontId="4" fillId="0" borderId="29" xfId="2" applyFont="1" applyBorder="1" applyAlignment="1">
      <alignment horizontal="center"/>
    </xf>
    <xf numFmtId="0" fontId="4" fillId="0" borderId="30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164" fontId="9" fillId="0" borderId="30" xfId="2" applyNumberFormat="1" applyFont="1" applyBorder="1"/>
    <xf numFmtId="164" fontId="9" fillId="0" borderId="30" xfId="2" applyNumberFormat="1" applyFont="1" applyBorder="1" applyAlignment="1">
      <alignment horizontal="center"/>
    </xf>
    <xf numFmtId="164" fontId="9" fillId="0" borderId="30" xfId="2" applyNumberFormat="1" applyFont="1" applyBorder="1" applyAlignment="1">
      <alignment horizontal="right" indent="2"/>
    </xf>
    <xf numFmtId="164" fontId="9" fillId="0" borderId="31" xfId="2" applyNumberFormat="1" applyFont="1" applyBorder="1" applyAlignment="1">
      <alignment horizontal="right" indent="2"/>
    </xf>
    <xf numFmtId="164" fontId="9" fillId="0" borderId="29" xfId="2" applyNumberFormat="1" applyFont="1" applyBorder="1"/>
    <xf numFmtId="0" fontId="4" fillId="0" borderId="20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164" fontId="9" fillId="0" borderId="21" xfId="2" applyNumberFormat="1" applyFont="1" applyBorder="1"/>
    <xf numFmtId="164" fontId="9" fillId="0" borderId="21" xfId="2" applyNumberFormat="1" applyFont="1" applyBorder="1" applyAlignment="1">
      <alignment horizontal="center"/>
    </xf>
    <xf numFmtId="164" fontId="9" fillId="0" borderId="21" xfId="2" applyNumberFormat="1" applyFont="1" applyBorder="1" applyAlignment="1">
      <alignment horizontal="right" indent="2"/>
    </xf>
    <xf numFmtId="164" fontId="9" fillId="0" borderId="22" xfId="2" applyNumberFormat="1" applyFont="1" applyBorder="1" applyAlignment="1">
      <alignment horizontal="right" indent="2"/>
    </xf>
    <xf numFmtId="164" fontId="9" fillId="0" borderId="20" xfId="2" applyNumberFormat="1" applyFont="1" applyBorder="1"/>
    <xf numFmtId="0" fontId="6" fillId="0" borderId="23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2" fontId="10" fillId="0" borderId="30" xfId="2" applyNumberFormat="1" applyFont="1" applyBorder="1"/>
    <xf numFmtId="2" fontId="10" fillId="0" borderId="30" xfId="2" applyNumberFormat="1" applyFont="1" applyBorder="1" applyAlignment="1">
      <alignment horizontal="center"/>
    </xf>
    <xf numFmtId="2" fontId="10" fillId="0" borderId="30" xfId="2" applyNumberFormat="1" applyFont="1" applyBorder="1" applyAlignment="1">
      <alignment horizontal="right" indent="2"/>
    </xf>
    <xf numFmtId="2" fontId="10" fillId="0" borderId="31" xfId="2" applyNumberFormat="1" applyFont="1" applyBorder="1" applyAlignment="1">
      <alignment horizontal="right" indent="2"/>
    </xf>
    <xf numFmtId="2" fontId="10" fillId="0" borderId="29" xfId="2" applyNumberFormat="1" applyFont="1" applyBorder="1"/>
    <xf numFmtId="0" fontId="6" fillId="0" borderId="32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/>
    </xf>
    <xf numFmtId="0" fontId="4" fillId="0" borderId="34" xfId="2" applyFont="1" applyBorder="1" applyAlignment="1">
      <alignment horizontal="center"/>
    </xf>
    <xf numFmtId="0" fontId="4" fillId="0" borderId="35" xfId="2" applyFont="1" applyBorder="1" applyAlignment="1">
      <alignment horizontal="center"/>
    </xf>
    <xf numFmtId="2" fontId="10" fillId="0" borderId="34" xfId="2" applyNumberFormat="1" applyFont="1" applyBorder="1"/>
    <xf numFmtId="2" fontId="10" fillId="0" borderId="34" xfId="2" applyNumberFormat="1" applyFont="1" applyBorder="1" applyAlignment="1">
      <alignment horizontal="center"/>
    </xf>
    <xf numFmtId="2" fontId="10" fillId="0" borderId="34" xfId="2" applyNumberFormat="1" applyFont="1" applyBorder="1" applyAlignment="1">
      <alignment horizontal="right" indent="2"/>
    </xf>
    <xf numFmtId="2" fontId="10" fillId="0" borderId="35" xfId="2" applyNumberFormat="1" applyFont="1" applyBorder="1" applyAlignment="1">
      <alignment horizontal="right" indent="2"/>
    </xf>
    <xf numFmtId="2" fontId="10" fillId="0" borderId="33" xfId="2" applyNumberFormat="1" applyFont="1" applyBorder="1"/>
    <xf numFmtId="0" fontId="6" fillId="0" borderId="18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2" fontId="11" fillId="0" borderId="21" xfId="2" applyNumberFormat="1" applyFont="1" applyBorder="1"/>
    <xf numFmtId="2" fontId="11" fillId="0" borderId="21" xfId="2" applyNumberFormat="1" applyFont="1" applyBorder="1" applyAlignment="1">
      <alignment horizontal="center"/>
    </xf>
    <xf numFmtId="2" fontId="11" fillId="0" borderId="21" xfId="2" applyNumberFormat="1" applyFont="1" applyBorder="1" applyAlignment="1">
      <alignment horizontal="right" indent="2"/>
    </xf>
    <xf numFmtId="2" fontId="11" fillId="0" borderId="22" xfId="2" applyNumberFormat="1" applyFont="1" applyBorder="1" applyAlignment="1">
      <alignment horizontal="right" indent="2"/>
    </xf>
    <xf numFmtId="2" fontId="11" fillId="0" borderId="20" xfId="2" applyNumberFormat="1" applyFont="1" applyBorder="1"/>
    <xf numFmtId="0" fontId="5" fillId="0" borderId="24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2" fontId="4" fillId="0" borderId="29" xfId="2" applyNumberFormat="1" applyFont="1" applyBorder="1" applyAlignment="1">
      <alignment horizontal="right" indent="8"/>
    </xf>
    <xf numFmtId="2" fontId="4" fillId="0" borderId="30" xfId="2" applyNumberFormat="1" applyFont="1" applyBorder="1" applyAlignment="1">
      <alignment horizontal="right" indent="8"/>
    </xf>
    <xf numFmtId="2" fontId="4" fillId="0" borderId="31" xfId="2" applyNumberFormat="1" applyFont="1" applyBorder="1" applyAlignment="1">
      <alignment horizontal="right" indent="8"/>
    </xf>
    <xf numFmtId="0" fontId="4" fillId="0" borderId="16" xfId="2" applyFont="1" applyBorder="1" applyAlignment="1">
      <alignment horizontal="center"/>
    </xf>
    <xf numFmtId="2" fontId="4" fillId="0" borderId="33" xfId="2" applyNumberFormat="1" applyFont="1" applyBorder="1" applyAlignment="1">
      <alignment horizontal="right" indent="8"/>
    </xf>
    <xf numFmtId="2" fontId="4" fillId="0" borderId="34" xfId="2" applyNumberFormat="1" applyFont="1" applyBorder="1" applyAlignment="1">
      <alignment horizontal="right" indent="8"/>
    </xf>
    <xf numFmtId="2" fontId="4" fillId="0" borderId="35" xfId="2" applyNumberFormat="1" applyFont="1" applyBorder="1" applyAlignment="1">
      <alignment horizontal="right" indent="8"/>
    </xf>
    <xf numFmtId="0" fontId="6" fillId="0" borderId="25" xfId="2" applyFont="1" applyBorder="1" applyAlignment="1">
      <alignment horizontal="center"/>
    </xf>
    <xf numFmtId="0" fontId="6" fillId="0" borderId="26" xfId="2" applyFont="1" applyBorder="1" applyAlignment="1">
      <alignment horizontal="center"/>
    </xf>
    <xf numFmtId="2" fontId="4" fillId="0" borderId="20" xfId="2" applyNumberFormat="1" applyFont="1" applyBorder="1" applyAlignment="1">
      <alignment horizontal="right" indent="8"/>
    </xf>
    <xf numFmtId="2" fontId="4" fillId="0" borderId="21" xfId="2" applyNumberFormat="1" applyFont="1" applyBorder="1" applyAlignment="1">
      <alignment horizontal="right" indent="8"/>
    </xf>
    <xf numFmtId="2" fontId="4" fillId="0" borderId="22" xfId="2" applyNumberFormat="1" applyFont="1" applyBorder="1" applyAlignment="1">
      <alignment horizontal="right" indent="8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/>
    </xf>
    <xf numFmtId="0" fontId="6" fillId="0" borderId="24" xfId="2" applyFont="1" applyBorder="1" applyAlignment="1">
      <alignment horizontal="center"/>
    </xf>
    <xf numFmtId="0" fontId="4" fillId="0" borderId="24" xfId="2" applyFont="1" applyBorder="1"/>
    <xf numFmtId="0" fontId="4" fillId="0" borderId="40" xfId="2" applyFont="1" applyBorder="1"/>
    <xf numFmtId="165" fontId="4" fillId="0" borderId="23" xfId="2" applyNumberFormat="1" applyFont="1" applyBorder="1"/>
    <xf numFmtId="165" fontId="4" fillId="0" borderId="24" xfId="2" applyNumberFormat="1" applyFont="1" applyBorder="1"/>
    <xf numFmtId="2" fontId="4" fillId="0" borderId="24" xfId="2" applyNumberFormat="1" applyFont="1" applyBorder="1"/>
    <xf numFmtId="2" fontId="4" fillId="0" borderId="40" xfId="2" applyNumberFormat="1" applyFont="1" applyBorder="1"/>
    <xf numFmtId="0" fontId="6" fillId="0" borderId="13" xfId="2" applyFont="1" applyBorder="1"/>
    <xf numFmtId="0" fontId="6" fillId="0" borderId="14" xfId="2" applyFont="1" applyBorder="1"/>
    <xf numFmtId="0" fontId="4" fillId="0" borderId="14" xfId="2" applyFont="1" applyBorder="1"/>
    <xf numFmtId="0" fontId="4" fillId="0" borderId="16" xfId="2" applyFont="1" applyBorder="1"/>
    <xf numFmtId="165" fontId="8" fillId="0" borderId="13" xfId="2" applyNumberFormat="1" applyFont="1" applyBorder="1"/>
    <xf numFmtId="165" fontId="8" fillId="0" borderId="14" xfId="2" applyNumberFormat="1" applyFont="1" applyBorder="1"/>
    <xf numFmtId="2" fontId="8" fillId="0" borderId="14" xfId="2" applyNumberFormat="1" applyFont="1" applyBorder="1"/>
    <xf numFmtId="2" fontId="8" fillId="0" borderId="16" xfId="2" applyNumberFormat="1" applyFont="1" applyBorder="1"/>
    <xf numFmtId="165" fontId="7" fillId="0" borderId="13" xfId="2" applyNumberFormat="1" applyFont="1" applyBorder="1"/>
    <xf numFmtId="165" fontId="7" fillId="0" borderId="14" xfId="2" applyNumberFormat="1" applyFont="1" applyBorder="1"/>
    <xf numFmtId="2" fontId="7" fillId="0" borderId="14" xfId="2" applyNumberFormat="1" applyFont="1" applyBorder="1"/>
    <xf numFmtId="2" fontId="7" fillId="0" borderId="16" xfId="2" applyNumberFormat="1" applyFont="1" applyBorder="1"/>
    <xf numFmtId="0" fontId="10" fillId="0" borderId="25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9" fillId="0" borderId="26" xfId="2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165" fontId="9" fillId="0" borderId="26" xfId="2" applyNumberFormat="1" applyFont="1" applyBorder="1"/>
    <xf numFmtId="2" fontId="9" fillId="0" borderId="27" xfId="2" applyNumberFormat="1" applyFont="1" applyBorder="1"/>
    <xf numFmtId="0" fontId="10" fillId="0" borderId="44" xfId="2" applyFont="1" applyBorder="1" applyAlignment="1">
      <alignment horizontal="center"/>
    </xf>
    <xf numFmtId="0" fontId="10" fillId="0" borderId="45" xfId="2" applyFont="1" applyBorder="1" applyAlignment="1">
      <alignment horizontal="center"/>
    </xf>
    <xf numFmtId="0" fontId="9" fillId="0" borderId="45" xfId="2" applyFont="1" applyBorder="1" applyAlignment="1">
      <alignment horizontal="center"/>
    </xf>
    <xf numFmtId="0" fontId="9" fillId="0" borderId="46" xfId="2" applyFont="1" applyBorder="1" applyAlignment="1">
      <alignment horizontal="center"/>
    </xf>
    <xf numFmtId="165" fontId="9" fillId="0" borderId="44" xfId="2" applyNumberFormat="1" applyFont="1" applyBorder="1"/>
    <xf numFmtId="165" fontId="9" fillId="0" borderId="45" xfId="2" applyNumberFormat="1" applyFont="1" applyBorder="1"/>
    <xf numFmtId="2" fontId="9" fillId="0" borderId="45" xfId="2" applyNumberFormat="1" applyFont="1" applyBorder="1"/>
    <xf numFmtId="2" fontId="9" fillId="0" borderId="46" xfId="2" applyNumberFormat="1" applyFont="1" applyBorder="1"/>
    <xf numFmtId="0" fontId="10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36" xfId="2" applyFont="1" applyBorder="1" applyAlignment="1">
      <alignment horizontal="center"/>
    </xf>
    <xf numFmtId="165" fontId="10" fillId="0" borderId="2" xfId="2" applyNumberFormat="1" applyFont="1" applyBorder="1"/>
    <xf numFmtId="165" fontId="10" fillId="0" borderId="3" xfId="2" applyNumberFormat="1" applyFont="1" applyBorder="1"/>
    <xf numFmtId="2" fontId="10" fillId="0" borderId="3" xfId="2" applyNumberFormat="1" applyFont="1" applyBorder="1"/>
    <xf numFmtId="2" fontId="10" fillId="0" borderId="36" xfId="2" applyNumberFormat="1" applyFont="1" applyBorder="1"/>
    <xf numFmtId="0" fontId="6" fillId="0" borderId="5" xfId="2" applyFont="1" applyBorder="1" applyAlignment="1">
      <alignment horizontal="right" indent="1"/>
    </xf>
    <xf numFmtId="0" fontId="6" fillId="0" borderId="37" xfId="2" applyFont="1" applyBorder="1" applyAlignment="1">
      <alignment horizontal="right" indent="1"/>
    </xf>
    <xf numFmtId="0" fontId="6" fillId="0" borderId="7" xfId="2" applyFont="1" applyBorder="1" applyAlignment="1">
      <alignment horizontal="right" indent="1"/>
    </xf>
    <xf numFmtId="0" fontId="4" fillId="0" borderId="5" xfId="2" applyFont="1" applyBorder="1"/>
    <xf numFmtId="0" fontId="4" fillId="0" borderId="37" xfId="2" applyFont="1" applyBorder="1"/>
    <xf numFmtId="0" fontId="4" fillId="0" borderId="7" xfId="2" applyFont="1" applyBorder="1"/>
    <xf numFmtId="165" fontId="7" fillId="0" borderId="12" xfId="2" applyNumberFormat="1" applyFont="1" applyBorder="1"/>
    <xf numFmtId="165" fontId="7" fillId="0" borderId="9" xfId="2" applyNumberFormat="1" applyFont="1" applyBorder="1"/>
    <xf numFmtId="2" fontId="7" fillId="0" borderId="9" xfId="2" applyNumberFormat="1" applyFont="1" applyBorder="1"/>
    <xf numFmtId="165" fontId="7" fillId="0" borderId="8" xfId="2" applyNumberFormat="1" applyFont="1" applyBorder="1"/>
    <xf numFmtId="165" fontId="7" fillId="0" borderId="17" xfId="2" applyNumberFormat="1" applyFont="1" applyBorder="1"/>
    <xf numFmtId="165" fontId="8" fillId="0" borderId="12" xfId="2" applyNumberFormat="1" applyFont="1" applyBorder="1"/>
    <xf numFmtId="165" fontId="8" fillId="0" borderId="9" xfId="2" applyNumberFormat="1" applyFont="1" applyBorder="1"/>
    <xf numFmtId="2" fontId="8" fillId="0" borderId="9" xfId="2" applyNumberFormat="1" applyFont="1" applyBorder="1"/>
    <xf numFmtId="164" fontId="8" fillId="0" borderId="9" xfId="2" applyNumberFormat="1" applyFont="1" applyBorder="1"/>
    <xf numFmtId="164" fontId="8" fillId="0" borderId="11" xfId="2" applyNumberFormat="1" applyFont="1" applyBorder="1"/>
    <xf numFmtId="165" fontId="8" fillId="0" borderId="8" xfId="2" applyNumberFormat="1" applyFont="1" applyBorder="1"/>
    <xf numFmtId="165" fontId="8" fillId="0" borderId="17" xfId="2" applyNumberFormat="1" applyFont="1" applyBorder="1"/>
    <xf numFmtId="0" fontId="6" fillId="0" borderId="3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165" fontId="9" fillId="0" borderId="17" xfId="2" applyNumberFormat="1" applyFont="1" applyBorder="1"/>
    <xf numFmtId="0" fontId="9" fillId="0" borderId="14" xfId="2" applyFont="1" applyBorder="1"/>
    <xf numFmtId="2" fontId="9" fillId="0" borderId="14" xfId="2" applyNumberFormat="1" applyFont="1" applyBorder="1"/>
    <xf numFmtId="0" fontId="9" fillId="0" borderId="16" xfId="2" applyFont="1" applyBorder="1"/>
    <xf numFmtId="165" fontId="9" fillId="0" borderId="13" xfId="2" applyNumberFormat="1" applyFont="1" applyBorder="1"/>
    <xf numFmtId="164" fontId="9" fillId="0" borderId="34" xfId="2" applyNumberFormat="1" applyFont="1" applyBorder="1"/>
    <xf numFmtId="164" fontId="9" fillId="0" borderId="34" xfId="2" applyNumberFormat="1" applyFont="1" applyBorder="1" applyAlignment="1">
      <alignment horizontal="center"/>
    </xf>
    <xf numFmtId="164" fontId="9" fillId="0" borderId="34" xfId="2" applyNumberFormat="1" applyFont="1" applyBorder="1" applyAlignment="1">
      <alignment horizontal="right" indent="2"/>
    </xf>
    <xf numFmtId="164" fontId="9" fillId="0" borderId="35" xfId="2" applyNumberFormat="1" applyFont="1" applyBorder="1" applyAlignment="1">
      <alignment horizontal="right" indent="2"/>
    </xf>
    <xf numFmtId="164" fontId="9" fillId="0" borderId="33" xfId="2" applyNumberFormat="1" applyFont="1" applyBorder="1"/>
    <xf numFmtId="2" fontId="4" fillId="0" borderId="16" xfId="2" applyNumberFormat="1" applyFont="1" applyBorder="1"/>
    <xf numFmtId="0" fontId="6" fillId="0" borderId="29" xfId="2" applyFont="1" applyBorder="1" applyAlignment="1">
      <alignment horizontal="center"/>
    </xf>
    <xf numFmtId="0" fontId="6" fillId="0" borderId="30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31" xfId="2" applyFont="1" applyBorder="1" applyAlignment="1">
      <alignment horizontal="center"/>
    </xf>
    <xf numFmtId="2" fontId="4" fillId="0" borderId="11" xfId="2" applyNumberFormat="1" applyFont="1" applyBorder="1"/>
    <xf numFmtId="0" fontId="6" fillId="0" borderId="47" xfId="2" applyFont="1" applyBorder="1" applyAlignment="1">
      <alignment horizontal="center"/>
    </xf>
    <xf numFmtId="0" fontId="6" fillId="0" borderId="48" xfId="2" applyFont="1" applyBorder="1" applyAlignment="1">
      <alignment horizontal="center"/>
    </xf>
    <xf numFmtId="0" fontId="6" fillId="0" borderId="49" xfId="2" applyFont="1" applyBorder="1" applyAlignment="1">
      <alignment horizontal="center"/>
    </xf>
    <xf numFmtId="0" fontId="6" fillId="0" borderId="50" xfId="2" applyFont="1" applyBorder="1" applyAlignment="1">
      <alignment horizontal="center"/>
    </xf>
    <xf numFmtId="0" fontId="6" fillId="0" borderId="51" xfId="2" applyFont="1" applyBorder="1" applyAlignment="1">
      <alignment horizontal="center"/>
    </xf>
    <xf numFmtId="165" fontId="4" fillId="0" borderId="44" xfId="2" applyNumberFormat="1" applyFont="1" applyBorder="1"/>
    <xf numFmtId="165" fontId="4" fillId="0" borderId="45" xfId="2" applyNumberFormat="1" applyFont="1" applyBorder="1"/>
    <xf numFmtId="2" fontId="4" fillId="0" borderId="45" xfId="2" applyNumberFormat="1" applyFont="1" applyBorder="1"/>
    <xf numFmtId="2" fontId="4" fillId="0" borderId="46" xfId="2" applyNumberFormat="1" applyFont="1" applyBorder="1"/>
    <xf numFmtId="0" fontId="6" fillId="0" borderId="5" xfId="2" applyFont="1" applyBorder="1" applyAlignment="1">
      <alignment horizontal="center"/>
    </xf>
    <xf numFmtId="0" fontId="6" fillId="0" borderId="37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165" fontId="9" fillId="0" borderId="2" xfId="2" applyNumberFormat="1" applyFont="1" applyBorder="1"/>
    <xf numFmtId="165" fontId="9" fillId="0" borderId="3" xfId="2" applyNumberFormat="1" applyFont="1" applyBorder="1"/>
    <xf numFmtId="2" fontId="9" fillId="0" borderId="3" xfId="2" applyNumberFormat="1" applyFont="1" applyBorder="1"/>
    <xf numFmtId="2" fontId="9" fillId="0" borderId="36" xfId="2" applyNumberFormat="1" applyFont="1" applyBorder="1"/>
    <xf numFmtId="0" fontId="4" fillId="0" borderId="5" xfId="2" applyFont="1" applyBorder="1" applyAlignment="1">
      <alignment horizontal="center"/>
    </xf>
    <xf numFmtId="0" fontId="4" fillId="0" borderId="37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164" fontId="9" fillId="0" borderId="37" xfId="2" applyNumberFormat="1" applyFont="1" applyBorder="1"/>
    <xf numFmtId="164" fontId="9" fillId="0" borderId="37" xfId="2" applyNumberFormat="1" applyFont="1" applyBorder="1" applyAlignment="1">
      <alignment horizontal="center"/>
    </xf>
    <xf numFmtId="164" fontId="9" fillId="0" borderId="37" xfId="2" applyNumberFormat="1" applyFont="1" applyBorder="1" applyAlignment="1">
      <alignment horizontal="right" indent="2"/>
    </xf>
    <xf numFmtId="164" fontId="9" fillId="0" borderId="7" xfId="2" applyNumberFormat="1" applyFont="1" applyBorder="1" applyAlignment="1">
      <alignment horizontal="right" indent="2"/>
    </xf>
    <xf numFmtId="164" fontId="9" fillId="0" borderId="5" xfId="2" applyNumberFormat="1" applyFont="1" applyBorder="1"/>
    <xf numFmtId="164" fontId="4" fillId="0" borderId="14" xfId="2" applyNumberFormat="1" applyFont="1" applyBorder="1"/>
    <xf numFmtId="164" fontId="4" fillId="0" borderId="16" xfId="2" applyNumberFormat="1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3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44" width="3.28515625" style="1" customWidth="1"/>
    <col min="45" max="16384" width="9.140625" style="1"/>
  </cols>
  <sheetData>
    <row r="1" spans="1:44" ht="30" customHeight="1" x14ac:dyDescent="0.2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</row>
    <row r="2" spans="1:44" ht="30" customHeight="1" thickBot="1" x14ac:dyDescent="0.2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</row>
    <row r="3" spans="1:44" ht="24.95" customHeight="1" thickBo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>
        <v>0.16666666666666666</v>
      </c>
      <c r="N3" s="186"/>
      <c r="O3" s="186"/>
      <c r="P3" s="186"/>
      <c r="Q3" s="186"/>
      <c r="R3" s="186"/>
      <c r="S3" s="186"/>
      <c r="T3" s="186"/>
      <c r="U3" s="185">
        <v>0.45833333333333331</v>
      </c>
      <c r="V3" s="186"/>
      <c r="W3" s="186"/>
      <c r="X3" s="186"/>
      <c r="Y3" s="186"/>
      <c r="Z3" s="186"/>
      <c r="AA3" s="186"/>
      <c r="AB3" s="186"/>
      <c r="AC3" s="185">
        <v>0.75</v>
      </c>
      <c r="AD3" s="186"/>
      <c r="AE3" s="186"/>
      <c r="AF3" s="186"/>
      <c r="AG3" s="186"/>
      <c r="AH3" s="186"/>
      <c r="AI3" s="186"/>
      <c r="AJ3" s="186"/>
      <c r="AK3" s="185">
        <v>0.83333333333333337</v>
      </c>
      <c r="AL3" s="186"/>
      <c r="AM3" s="186"/>
      <c r="AN3" s="186"/>
      <c r="AO3" s="186"/>
      <c r="AP3" s="186"/>
      <c r="AQ3" s="186"/>
      <c r="AR3" s="186"/>
    </row>
    <row r="4" spans="1:44" ht="30" customHeight="1" thickBot="1" x14ac:dyDescent="0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</row>
    <row r="5" spans="1:44" ht="15.75" customHeight="1" thickBot="1" x14ac:dyDescent="0.25">
      <c r="A5" s="2" t="s">
        <v>3</v>
      </c>
      <c r="B5" s="3" t="s">
        <v>4</v>
      </c>
      <c r="C5" s="3" t="s">
        <v>5</v>
      </c>
      <c r="D5" s="4" t="s">
        <v>6</v>
      </c>
      <c r="E5" s="102" t="s">
        <v>7</v>
      </c>
      <c r="F5" s="181"/>
      <c r="G5" s="180" t="s">
        <v>8</v>
      </c>
      <c r="H5" s="181"/>
      <c r="I5" s="180" t="s">
        <v>9</v>
      </c>
      <c r="J5" s="181"/>
      <c r="K5" s="180" t="s">
        <v>10</v>
      </c>
      <c r="L5" s="104"/>
      <c r="M5" s="102" t="s">
        <v>11</v>
      </c>
      <c r="N5" s="181"/>
      <c r="O5" s="180" t="s">
        <v>12</v>
      </c>
      <c r="P5" s="181"/>
      <c r="Q5" s="180" t="s">
        <v>13</v>
      </c>
      <c r="R5" s="181"/>
      <c r="S5" s="180" t="s">
        <v>14</v>
      </c>
      <c r="T5" s="104"/>
      <c r="U5" s="102" t="s">
        <v>11</v>
      </c>
      <c r="V5" s="181"/>
      <c r="W5" s="180" t="s">
        <v>12</v>
      </c>
      <c r="X5" s="181"/>
      <c r="Y5" s="180" t="s">
        <v>13</v>
      </c>
      <c r="Z5" s="181"/>
      <c r="AA5" s="180" t="s">
        <v>14</v>
      </c>
      <c r="AB5" s="104"/>
      <c r="AC5" s="102" t="s">
        <v>11</v>
      </c>
      <c r="AD5" s="181"/>
      <c r="AE5" s="180" t="s">
        <v>12</v>
      </c>
      <c r="AF5" s="181"/>
      <c r="AG5" s="180" t="s">
        <v>13</v>
      </c>
      <c r="AH5" s="181"/>
      <c r="AI5" s="180" t="s">
        <v>14</v>
      </c>
      <c r="AJ5" s="104"/>
      <c r="AK5" s="102" t="s">
        <v>11</v>
      </c>
      <c r="AL5" s="181"/>
      <c r="AM5" s="180" t="s">
        <v>12</v>
      </c>
      <c r="AN5" s="181"/>
      <c r="AO5" s="180" t="s">
        <v>13</v>
      </c>
      <c r="AP5" s="181"/>
      <c r="AQ5" s="180" t="s">
        <v>14</v>
      </c>
      <c r="AR5" s="104"/>
    </row>
    <row r="6" spans="1:44" x14ac:dyDescent="0.2">
      <c r="A6" s="5" t="s">
        <v>15</v>
      </c>
      <c r="B6" s="6">
        <v>16</v>
      </c>
      <c r="C6" s="7">
        <v>1.7000000923871994E-2</v>
      </c>
      <c r="D6" s="8">
        <v>9.8999999463558197E-2</v>
      </c>
      <c r="E6" s="93">
        <v>35</v>
      </c>
      <c r="F6" s="94"/>
      <c r="G6" s="95" t="s">
        <v>16</v>
      </c>
      <c r="H6" s="95"/>
      <c r="I6" s="177">
        <v>8.2999996840953827E-2</v>
      </c>
      <c r="J6" s="177"/>
      <c r="K6" s="177">
        <v>10.199999809265137</v>
      </c>
      <c r="L6" s="178"/>
      <c r="M6" s="179">
        <v>80</v>
      </c>
      <c r="N6" s="176"/>
      <c r="O6" s="164">
        <f>M16</f>
        <v>4.283601320047393</v>
      </c>
      <c r="P6" s="164"/>
      <c r="Q6" s="164">
        <f>R16</f>
        <v>2.8981687848504101</v>
      </c>
      <c r="R6" s="164"/>
      <c r="S6" s="165">
        <f>IF(O6=0,0,COS(ATAN(Q6/O6)))</f>
        <v>0.82824406459203714</v>
      </c>
      <c r="T6" s="166"/>
      <c r="U6" s="175">
        <v>57</v>
      </c>
      <c r="V6" s="176"/>
      <c r="W6" s="164">
        <f>U16</f>
        <v>2.3079999740023136</v>
      </c>
      <c r="X6" s="164"/>
      <c r="Y6" s="164">
        <f>Z16</f>
        <v>1.6246069325867689</v>
      </c>
      <c r="Z6" s="164"/>
      <c r="AA6" s="165">
        <f>IF(W6=0,0,COS(ATAN(Y6/W6)))</f>
        <v>0.81772990687599312</v>
      </c>
      <c r="AB6" s="166"/>
      <c r="AC6" s="175">
        <v>46</v>
      </c>
      <c r="AD6" s="176"/>
      <c r="AE6" s="164">
        <f>AC16</f>
        <v>1.8816232775770627</v>
      </c>
      <c r="AF6" s="164"/>
      <c r="AG6" s="164">
        <f>AH16</f>
        <v>1.3337564960591182</v>
      </c>
      <c r="AH6" s="164"/>
      <c r="AI6" s="165">
        <f>IF(AE6=0,0,COS(ATAN(AG6/AE6)))</f>
        <v>0.81583219601142898</v>
      </c>
      <c r="AJ6" s="166"/>
      <c r="AK6" s="175">
        <v>60</v>
      </c>
      <c r="AL6" s="176"/>
      <c r="AM6" s="164">
        <f>AK16</f>
        <v>3.2178244114651378</v>
      </c>
      <c r="AN6" s="164"/>
      <c r="AO6" s="164">
        <f>AP16</f>
        <v>2.1699922052347405</v>
      </c>
      <c r="AP6" s="164"/>
      <c r="AQ6" s="165">
        <f>IF(AM6=0,0,COS(ATAN(AO6/AM6)))</f>
        <v>0.82909224750966615</v>
      </c>
      <c r="AR6" s="166"/>
    </row>
    <row r="7" spans="1:44" x14ac:dyDescent="0.2">
      <c r="A7" s="167"/>
      <c r="B7" s="168"/>
      <c r="C7" s="168"/>
      <c r="D7" s="169"/>
      <c r="E7" s="86">
        <v>6</v>
      </c>
      <c r="F7" s="87"/>
      <c r="G7" s="88" t="s">
        <v>16</v>
      </c>
      <c r="H7" s="88"/>
      <c r="I7" s="172">
        <f>I6</f>
        <v>8.2999996840953827E-2</v>
      </c>
      <c r="J7" s="172"/>
      <c r="K7" s="172">
        <f>K6</f>
        <v>10.199999809265137</v>
      </c>
      <c r="L7" s="173"/>
      <c r="M7" s="174">
        <v>445</v>
      </c>
      <c r="N7" s="34"/>
      <c r="O7" s="31">
        <f>SQRT(3)*M23*M7*S7/1000</f>
        <v>4.2584635362057126</v>
      </c>
      <c r="P7" s="31"/>
      <c r="Q7" s="31">
        <f>SQRT(3)*M23*M7*SIN(ACOS(S7))/1000</f>
        <v>2.6391584000977155</v>
      </c>
      <c r="R7" s="31"/>
      <c r="S7" s="161">
        <v>0.85000002384185791</v>
      </c>
      <c r="T7" s="162"/>
      <c r="U7" s="33">
        <v>242</v>
      </c>
      <c r="V7" s="34"/>
      <c r="W7" s="31">
        <f>SQRT(3)*U23*U7*AA7/1000</f>
        <v>2.2885933016036351</v>
      </c>
      <c r="X7" s="31"/>
      <c r="Y7" s="31">
        <f>SQRT(3)*U23*U7*SIN(ACOS(AA7))/1000</f>
        <v>1.4782853918830998</v>
      </c>
      <c r="Z7" s="31"/>
      <c r="AA7" s="161">
        <v>0.8399999737739563</v>
      </c>
      <c r="AB7" s="162"/>
      <c r="AC7" s="33">
        <v>197</v>
      </c>
      <c r="AD7" s="34"/>
      <c r="AE7" s="31">
        <f>SQRT(3)*AC23*AC7*AI7/1000</f>
        <v>1.8630284314707277</v>
      </c>
      <c r="AF7" s="31"/>
      <c r="AG7" s="31">
        <f>SQRT(3)*AC23*AC7*SIN(ACOS(AI7))/1000</f>
        <v>1.2033976124007053</v>
      </c>
      <c r="AH7" s="31"/>
      <c r="AI7" s="161">
        <v>0.8399999737739563</v>
      </c>
      <c r="AJ7" s="162"/>
      <c r="AK7" s="33">
        <v>334</v>
      </c>
      <c r="AL7" s="34"/>
      <c r="AM7" s="31">
        <f>SQRT(3)*AK23*AK7*AQ7/1000</f>
        <v>3.196240047399344</v>
      </c>
      <c r="AN7" s="31"/>
      <c r="AO7" s="31">
        <f>SQRT(3)*AK23*AK7*SIN(ACOS(AQ7))/1000</f>
        <v>1.9808514733317686</v>
      </c>
      <c r="AP7" s="31"/>
      <c r="AQ7" s="161">
        <v>0.85000002384185791</v>
      </c>
      <c r="AR7" s="162"/>
    </row>
    <row r="8" spans="1:44" ht="15.75" customHeight="1" thickBot="1" x14ac:dyDescent="0.25">
      <c r="A8" s="170"/>
      <c r="B8" s="171"/>
      <c r="C8" s="171"/>
      <c r="D8" s="171"/>
      <c r="E8" s="157" t="s">
        <v>17</v>
      </c>
      <c r="F8" s="158"/>
      <c r="G8" s="158"/>
      <c r="H8" s="158"/>
      <c r="I8" s="158"/>
      <c r="J8" s="158"/>
      <c r="K8" s="158"/>
      <c r="L8" s="163"/>
      <c r="M8" s="158">
        <v>9</v>
      </c>
      <c r="N8" s="158"/>
      <c r="O8" s="158"/>
      <c r="P8" s="142" t="s">
        <v>18</v>
      </c>
      <c r="Q8" s="142"/>
      <c r="R8" s="155"/>
      <c r="S8" s="155"/>
      <c r="T8" s="156"/>
      <c r="U8" s="157">
        <v>9</v>
      </c>
      <c r="V8" s="158"/>
      <c r="W8" s="158"/>
      <c r="X8" s="142" t="s">
        <v>18</v>
      </c>
      <c r="Y8" s="142"/>
      <c r="Z8" s="155"/>
      <c r="AA8" s="155"/>
      <c r="AB8" s="156"/>
      <c r="AC8" s="157">
        <v>9</v>
      </c>
      <c r="AD8" s="158"/>
      <c r="AE8" s="158"/>
      <c r="AF8" s="142" t="s">
        <v>18</v>
      </c>
      <c r="AG8" s="142"/>
      <c r="AH8" s="155"/>
      <c r="AI8" s="155"/>
      <c r="AJ8" s="156"/>
      <c r="AK8" s="157">
        <v>9</v>
      </c>
      <c r="AL8" s="158"/>
      <c r="AM8" s="158"/>
      <c r="AN8" s="142" t="s">
        <v>18</v>
      </c>
      <c r="AO8" s="142"/>
      <c r="AP8" s="155"/>
      <c r="AQ8" s="155"/>
      <c r="AR8" s="156"/>
    </row>
    <row r="9" spans="1:44" x14ac:dyDescent="0.2">
      <c r="A9" s="5" t="s">
        <v>19</v>
      </c>
      <c r="B9" s="6">
        <v>16</v>
      </c>
      <c r="C9" s="7">
        <v>2.199999988079071E-2</v>
      </c>
      <c r="D9" s="8">
        <v>9.8999999463558197E-2</v>
      </c>
      <c r="E9" s="93">
        <v>35</v>
      </c>
      <c r="F9" s="94"/>
      <c r="G9" s="95" t="s">
        <v>20</v>
      </c>
      <c r="H9" s="95"/>
      <c r="I9" s="177">
        <v>0.10599999874830246</v>
      </c>
      <c r="J9" s="177"/>
      <c r="K9" s="177">
        <v>10.199999809265137</v>
      </c>
      <c r="L9" s="178"/>
      <c r="M9" s="179">
        <v>66</v>
      </c>
      <c r="N9" s="176"/>
      <c r="O9" s="164">
        <f>M17</f>
        <v>3.6948971526263636</v>
      </c>
      <c r="P9" s="164"/>
      <c r="Q9" s="164">
        <f>R17</f>
        <v>2.1881614299967103</v>
      </c>
      <c r="R9" s="164"/>
      <c r="S9" s="165">
        <f>IF(O9=0,0,COS(ATAN(Q9/O9)))</f>
        <v>0.86043522551182294</v>
      </c>
      <c r="T9" s="166"/>
      <c r="U9" s="175">
        <v>22</v>
      </c>
      <c r="V9" s="176"/>
      <c r="W9" s="164">
        <f>U17</f>
        <v>1.0330937446837583</v>
      </c>
      <c r="X9" s="164"/>
      <c r="Y9" s="164">
        <f>Z17</f>
        <v>0.65284264658438718</v>
      </c>
      <c r="Z9" s="164"/>
      <c r="AA9" s="165">
        <f>IF(W9=0,0,COS(ATAN(Y9/W9)))</f>
        <v>0.84535499660976809</v>
      </c>
      <c r="AB9" s="166"/>
      <c r="AC9" s="175">
        <v>25</v>
      </c>
      <c r="AD9" s="176"/>
      <c r="AE9" s="164">
        <f>AC17</f>
        <v>1.1521177459069727</v>
      </c>
      <c r="AF9" s="164"/>
      <c r="AG9" s="164">
        <f>AH17</f>
        <v>0.71910599179852042</v>
      </c>
      <c r="AH9" s="164"/>
      <c r="AI9" s="165">
        <f>IF(AE9=0,0,COS(ATAN(AG9/AE9)))</f>
        <v>0.84831835384301046</v>
      </c>
      <c r="AJ9" s="166"/>
      <c r="AK9" s="175">
        <v>49</v>
      </c>
      <c r="AL9" s="176"/>
      <c r="AM9" s="164">
        <f>AK17</f>
        <v>2.6610633765314082</v>
      </c>
      <c r="AN9" s="164"/>
      <c r="AO9" s="164">
        <f>AP17</f>
        <v>1.5785843004675515</v>
      </c>
      <c r="AP9" s="164"/>
      <c r="AQ9" s="165">
        <f>IF(AM9=0,0,COS(ATAN(AO9/AM9)))</f>
        <v>0.86005644333660081</v>
      </c>
      <c r="AR9" s="166"/>
    </row>
    <row r="10" spans="1:44" x14ac:dyDescent="0.2">
      <c r="A10" s="167"/>
      <c r="B10" s="168"/>
      <c r="C10" s="168"/>
      <c r="D10" s="169"/>
      <c r="E10" s="86">
        <v>6</v>
      </c>
      <c r="F10" s="87"/>
      <c r="G10" s="88" t="s">
        <v>20</v>
      </c>
      <c r="H10" s="88"/>
      <c r="I10" s="172">
        <f>I9</f>
        <v>0.10599999874830246</v>
      </c>
      <c r="J10" s="172"/>
      <c r="K10" s="172">
        <f>K9</f>
        <v>10.199999809265137</v>
      </c>
      <c r="L10" s="173"/>
      <c r="M10" s="174">
        <v>370</v>
      </c>
      <c r="N10" s="34"/>
      <c r="O10" s="31">
        <f>SQRT(3)*M24*M10*S10/1000</f>
        <v>3.6657123092757273</v>
      </c>
      <c r="P10" s="31"/>
      <c r="Q10" s="31">
        <f>SQRT(3)*M24*M10*SIN(ACOS(S10))/1000</f>
        <v>1.9785419544766809</v>
      </c>
      <c r="R10" s="31"/>
      <c r="S10" s="161">
        <v>0.87999999523162842</v>
      </c>
      <c r="T10" s="162"/>
      <c r="U10" s="33">
        <v>102</v>
      </c>
      <c r="V10" s="34"/>
      <c r="W10" s="31">
        <f>SQRT(3)*U24*U10*AA10/1000</f>
        <v>1.0105477176922277</v>
      </c>
      <c r="X10" s="31"/>
      <c r="Y10" s="31">
        <f>SQRT(3)*U24*U10*SIN(ACOS(AA10))/1000</f>
        <v>0.54543589015303107</v>
      </c>
      <c r="Z10" s="31"/>
      <c r="AA10" s="161">
        <v>0.87999999523162842</v>
      </c>
      <c r="AB10" s="162"/>
      <c r="AC10" s="33">
        <v>114</v>
      </c>
      <c r="AD10" s="34"/>
      <c r="AE10" s="31">
        <f>SQRT(3)*AC24*AC10*AI10/1000</f>
        <v>1.1294356844795486</v>
      </c>
      <c r="AF10" s="31"/>
      <c r="AG10" s="31">
        <f>SQRT(3)*AC24*AC10*SIN(ACOS(AI10))/1000</f>
        <v>0.60960481840632885</v>
      </c>
      <c r="AH10" s="31"/>
      <c r="AI10" s="161">
        <v>0.87999999523162842</v>
      </c>
      <c r="AJ10" s="162"/>
      <c r="AK10" s="33">
        <v>266</v>
      </c>
      <c r="AL10" s="34"/>
      <c r="AM10" s="31">
        <f>SQRT(3)*AK24*AK10*AQ10/1000</f>
        <v>2.6353499304522803</v>
      </c>
      <c r="AN10" s="31"/>
      <c r="AO10" s="31">
        <f>SQRT(3)*AK24*AK10*SIN(ACOS(AQ10))/1000</f>
        <v>1.4224112429481006</v>
      </c>
      <c r="AP10" s="31"/>
      <c r="AQ10" s="161">
        <v>0.87999999523162842</v>
      </c>
      <c r="AR10" s="162"/>
    </row>
    <row r="11" spans="1:44" ht="15.75" customHeight="1" thickBot="1" x14ac:dyDescent="0.25">
      <c r="A11" s="170"/>
      <c r="B11" s="171"/>
      <c r="C11" s="171"/>
      <c r="D11" s="171"/>
      <c r="E11" s="157" t="s">
        <v>17</v>
      </c>
      <c r="F11" s="158"/>
      <c r="G11" s="158"/>
      <c r="H11" s="158"/>
      <c r="I11" s="158"/>
      <c r="J11" s="158"/>
      <c r="K11" s="158"/>
      <c r="L11" s="163"/>
      <c r="M11" s="158">
        <v>9</v>
      </c>
      <c r="N11" s="158"/>
      <c r="O11" s="158"/>
      <c r="P11" s="142" t="s">
        <v>18</v>
      </c>
      <c r="Q11" s="142"/>
      <c r="R11" s="155"/>
      <c r="S11" s="155"/>
      <c r="T11" s="156"/>
      <c r="U11" s="157">
        <v>9</v>
      </c>
      <c r="V11" s="158"/>
      <c r="W11" s="158"/>
      <c r="X11" s="142" t="s">
        <v>18</v>
      </c>
      <c r="Y11" s="142"/>
      <c r="Z11" s="155"/>
      <c r="AA11" s="155"/>
      <c r="AB11" s="156"/>
      <c r="AC11" s="157">
        <v>9</v>
      </c>
      <c r="AD11" s="158"/>
      <c r="AE11" s="158"/>
      <c r="AF11" s="142" t="s">
        <v>18</v>
      </c>
      <c r="AG11" s="142"/>
      <c r="AH11" s="155"/>
      <c r="AI11" s="155"/>
      <c r="AJ11" s="156"/>
      <c r="AK11" s="157">
        <v>9</v>
      </c>
      <c r="AL11" s="158"/>
      <c r="AM11" s="158"/>
      <c r="AN11" s="142" t="s">
        <v>18</v>
      </c>
      <c r="AO11" s="142"/>
      <c r="AP11" s="155"/>
      <c r="AQ11" s="155"/>
      <c r="AR11" s="156"/>
    </row>
    <row r="12" spans="1:44" x14ac:dyDescent="0.2">
      <c r="A12" s="68" t="s">
        <v>21</v>
      </c>
      <c r="B12" s="61"/>
      <c r="C12" s="61"/>
      <c r="D12" s="61"/>
      <c r="E12" s="159" t="s">
        <v>22</v>
      </c>
      <c r="F12" s="95"/>
      <c r="G12" s="95"/>
      <c r="H12" s="95"/>
      <c r="I12" s="95"/>
      <c r="J12" s="95"/>
      <c r="K12" s="95"/>
      <c r="L12" s="96"/>
      <c r="M12" s="160">
        <f>SUM(M6,M9)</f>
        <v>146</v>
      </c>
      <c r="N12" s="149"/>
      <c r="O12" s="153">
        <f>SUM(O6,O9)</f>
        <v>7.9784984726737562</v>
      </c>
      <c r="P12" s="149"/>
      <c r="Q12" s="153">
        <f>SUM(Q6,Q9)</f>
        <v>5.0863302148471199</v>
      </c>
      <c r="R12" s="149"/>
      <c r="S12" s="149"/>
      <c r="T12" s="150"/>
      <c r="U12" s="154">
        <f>SUM(U6,U9)</f>
        <v>79</v>
      </c>
      <c r="V12" s="149"/>
      <c r="W12" s="153">
        <f>SUM(W6,W9)</f>
        <v>3.3410937186860719</v>
      </c>
      <c r="X12" s="149"/>
      <c r="Y12" s="153">
        <f>SUM(Y6,Y9)</f>
        <v>2.2774495791711562</v>
      </c>
      <c r="Z12" s="149"/>
      <c r="AA12" s="149"/>
      <c r="AB12" s="150"/>
      <c r="AC12" s="154">
        <f>SUM(AC6,AC9)</f>
        <v>71</v>
      </c>
      <c r="AD12" s="149"/>
      <c r="AE12" s="153">
        <f>SUM(AE6,AE9)</f>
        <v>3.0337410234840352</v>
      </c>
      <c r="AF12" s="149"/>
      <c r="AG12" s="153">
        <f>SUM(AG6,AG9)</f>
        <v>2.0528624878576385</v>
      </c>
      <c r="AH12" s="149"/>
      <c r="AI12" s="149"/>
      <c r="AJ12" s="150"/>
      <c r="AK12" s="154">
        <f>SUM(AK6,AK9)</f>
        <v>109</v>
      </c>
      <c r="AL12" s="149"/>
      <c r="AM12" s="153">
        <f>SUM(AM6,AM9)</f>
        <v>5.878887787996546</v>
      </c>
      <c r="AN12" s="149"/>
      <c r="AO12" s="153">
        <f>SUM(AO6,AO9)</f>
        <v>3.7485765057022919</v>
      </c>
      <c r="AP12" s="149"/>
      <c r="AQ12" s="149"/>
      <c r="AR12" s="150"/>
    </row>
    <row r="13" spans="1:44" ht="13.5" thickBot="1" x14ac:dyDescent="0.25">
      <c r="A13" s="69"/>
      <c r="B13" s="64"/>
      <c r="C13" s="64"/>
      <c r="D13" s="64"/>
      <c r="E13" s="151" t="s">
        <v>23</v>
      </c>
      <c r="F13" s="81"/>
      <c r="G13" s="81"/>
      <c r="H13" s="81"/>
      <c r="I13" s="81"/>
      <c r="J13" s="81"/>
      <c r="K13" s="81"/>
      <c r="L13" s="82"/>
      <c r="M13" s="152">
        <f>SUM(M7,M10)</f>
        <v>815</v>
      </c>
      <c r="N13" s="147"/>
      <c r="O13" s="45">
        <f>SUM(O7,O10)</f>
        <v>7.9241758454814395</v>
      </c>
      <c r="P13" s="147"/>
      <c r="Q13" s="45">
        <f>SUM(Q7,Q10)</f>
        <v>4.6177003545743966</v>
      </c>
      <c r="R13" s="147"/>
      <c r="S13" s="147"/>
      <c r="T13" s="148"/>
      <c r="U13" s="47">
        <f>SUM(U7,U10)</f>
        <v>344</v>
      </c>
      <c r="V13" s="147"/>
      <c r="W13" s="45">
        <f>SUM(W7,W10)</f>
        <v>3.2991410192958628</v>
      </c>
      <c r="X13" s="147"/>
      <c r="Y13" s="45">
        <f>SUM(Y7,Y10)</f>
        <v>2.023721282036131</v>
      </c>
      <c r="Z13" s="147"/>
      <c r="AA13" s="147"/>
      <c r="AB13" s="148"/>
      <c r="AC13" s="47">
        <f>SUM(AC7,AC10)</f>
        <v>311</v>
      </c>
      <c r="AD13" s="147"/>
      <c r="AE13" s="45">
        <f>SUM(AE7,AE10)</f>
        <v>2.9924641159502761</v>
      </c>
      <c r="AF13" s="147"/>
      <c r="AG13" s="45">
        <f>SUM(AG7,AG10)</f>
        <v>1.813002430807034</v>
      </c>
      <c r="AH13" s="147"/>
      <c r="AI13" s="147"/>
      <c r="AJ13" s="148"/>
      <c r="AK13" s="47">
        <f>SUM(AK7,AK10)</f>
        <v>600</v>
      </c>
      <c r="AL13" s="147"/>
      <c r="AM13" s="45">
        <f>SUM(AM7,AM10)</f>
        <v>5.8315899778516247</v>
      </c>
      <c r="AN13" s="147"/>
      <c r="AO13" s="45">
        <f>SUM(AO7,AO10)</f>
        <v>3.403262716279869</v>
      </c>
      <c r="AP13" s="147"/>
      <c r="AQ13" s="147"/>
      <c r="AR13" s="148"/>
    </row>
    <row r="14" spans="1:44" x14ac:dyDescent="0.2">
      <c r="A14" s="68" t="s">
        <v>24</v>
      </c>
      <c r="B14" s="61"/>
      <c r="C14" s="61"/>
      <c r="D14" s="61"/>
      <c r="E14" s="61" t="s">
        <v>25</v>
      </c>
      <c r="F14" s="61"/>
      <c r="G14" s="61"/>
      <c r="H14" s="61"/>
      <c r="I14" s="136" t="s">
        <v>15</v>
      </c>
      <c r="J14" s="137"/>
      <c r="K14" s="137"/>
      <c r="L14" s="138"/>
      <c r="M14" s="145">
        <f>I6*(POWER(O7,2)+POWER(Q7,2))/POWER(B6,2)</f>
        <v>8.1377829178085441E-3</v>
      </c>
      <c r="N14" s="145"/>
      <c r="O14" s="145"/>
      <c r="P14" s="146" t="s">
        <v>26</v>
      </c>
      <c r="Q14" s="146"/>
      <c r="R14" s="139">
        <f>K6*(POWER(O7,2)+POWER(Q7,2))/(100*B6)</f>
        <v>0.16001038528913628</v>
      </c>
      <c r="S14" s="139"/>
      <c r="T14" s="140"/>
      <c r="U14" s="144">
        <f>I6*(POWER(W7,2)+POWER(Y7,2))/POWER(B6,2)</f>
        <v>2.4066714748064108E-3</v>
      </c>
      <c r="V14" s="145"/>
      <c r="W14" s="145"/>
      <c r="X14" s="146" t="s">
        <v>26</v>
      </c>
      <c r="Y14" s="146"/>
      <c r="Z14" s="139">
        <f>K6*(POWER(W7,2)+POWER(Y7,2))/(100*B6)</f>
        <v>4.7321541240110981E-2</v>
      </c>
      <c r="AA14" s="139"/>
      <c r="AB14" s="140"/>
      <c r="AC14" s="144">
        <f>I6*(POWER(AE7,2)+POWER(AG7,2))/POWER(B6,2)</f>
        <v>1.5948451824629804E-3</v>
      </c>
      <c r="AD14" s="145"/>
      <c r="AE14" s="145"/>
      <c r="AF14" s="146" t="s">
        <v>26</v>
      </c>
      <c r="AG14" s="146"/>
      <c r="AH14" s="139">
        <f>K6*(POWER(AE7,2)+POWER(AG7,2))/(100*B6)</f>
        <v>3.1358884194854636E-2</v>
      </c>
      <c r="AI14" s="139"/>
      <c r="AJ14" s="140"/>
      <c r="AK14" s="144">
        <f>I6*(POWER(AM7,2)+POWER(AO7,2))/POWER(B6,2)</f>
        <v>4.5843631419217271E-3</v>
      </c>
      <c r="AL14" s="145"/>
      <c r="AM14" s="145"/>
      <c r="AN14" s="146" t="s">
        <v>26</v>
      </c>
      <c r="AO14" s="146"/>
      <c r="AP14" s="139">
        <f>K6*(POWER(AM7,2)+POWER(AO7,2))/(100*B6)</f>
        <v>9.0140732439413659E-2</v>
      </c>
      <c r="AQ14" s="139"/>
      <c r="AR14" s="140"/>
    </row>
    <row r="15" spans="1:44" ht="13.5" thickBot="1" x14ac:dyDescent="0.25">
      <c r="A15" s="69"/>
      <c r="B15" s="64"/>
      <c r="C15" s="64"/>
      <c r="D15" s="64"/>
      <c r="E15" s="64"/>
      <c r="F15" s="64"/>
      <c r="G15" s="64"/>
      <c r="H15" s="64"/>
      <c r="I15" s="141" t="s">
        <v>19</v>
      </c>
      <c r="J15" s="142"/>
      <c r="K15" s="142"/>
      <c r="L15" s="143"/>
      <c r="M15" s="127">
        <f>I9*(POWER(O10,2)+POWER(Q10,2))/POWER(B9,2)</f>
        <v>7.184843469845506E-3</v>
      </c>
      <c r="N15" s="127"/>
      <c r="O15" s="127"/>
      <c r="P15" s="128" t="s">
        <v>26</v>
      </c>
      <c r="Q15" s="128"/>
      <c r="R15" s="124">
        <f>K9*(POWER(O10,2)+POWER(Q10,2))/(100*B9)</f>
        <v>0.11061947605647142</v>
      </c>
      <c r="S15" s="124"/>
      <c r="T15" s="125"/>
      <c r="U15" s="126">
        <f>I9*(POWER(W10,2)+POWER(Y10,2))/POWER(B9,2)</f>
        <v>5.4602711073975659E-4</v>
      </c>
      <c r="V15" s="127"/>
      <c r="W15" s="127"/>
      <c r="X15" s="128" t="s">
        <v>26</v>
      </c>
      <c r="Y15" s="128"/>
      <c r="Z15" s="124">
        <f>K9*(POWER(W10,2)+POWER(Y10,2))/(100*B9)</f>
        <v>8.4067569677978744E-3</v>
      </c>
      <c r="AA15" s="124"/>
      <c r="AB15" s="125"/>
      <c r="AC15" s="126">
        <f>I9*(POWER(AE10,2)+POWER(AG10,2))/POWER(B9,2)</f>
        <v>6.8206154663339824E-4</v>
      </c>
      <c r="AD15" s="127"/>
      <c r="AE15" s="127"/>
      <c r="AF15" s="128" t="s">
        <v>26</v>
      </c>
      <c r="AG15" s="128"/>
      <c r="AH15" s="124">
        <f>K9*(POWER(AE10,2)+POWER(AG10,2))/(100*B9)</f>
        <v>1.0501173928633329E-2</v>
      </c>
      <c r="AI15" s="124"/>
      <c r="AJ15" s="125"/>
      <c r="AK15" s="126">
        <f>I9*(POWER(AM10,2)+POWER(AO10,2))/POWER(B9,2)</f>
        <v>3.7134461983373912E-3</v>
      </c>
      <c r="AL15" s="127"/>
      <c r="AM15" s="127"/>
      <c r="AN15" s="128" t="s">
        <v>26</v>
      </c>
      <c r="AO15" s="128"/>
      <c r="AP15" s="124">
        <f>K9*(POWER(AM10,2)+POWER(AO10,2))/(100*B9)</f>
        <v>5.7173058055892588E-2</v>
      </c>
      <c r="AQ15" s="124"/>
      <c r="AR15" s="125"/>
    </row>
    <row r="16" spans="1:44" x14ac:dyDescent="0.2">
      <c r="A16" s="129" t="s">
        <v>27</v>
      </c>
      <c r="B16" s="130"/>
      <c r="C16" s="130"/>
      <c r="D16" s="130"/>
      <c r="E16" s="61" t="s">
        <v>28</v>
      </c>
      <c r="F16" s="61"/>
      <c r="G16" s="61"/>
      <c r="H16" s="61"/>
      <c r="I16" s="136" t="s">
        <v>15</v>
      </c>
      <c r="J16" s="137"/>
      <c r="K16" s="137"/>
      <c r="L16" s="138"/>
      <c r="M16" s="117">
        <f>SUM(O7:P7)+C6+M14</f>
        <v>4.283601320047393</v>
      </c>
      <c r="N16" s="117"/>
      <c r="O16" s="117"/>
      <c r="P16" s="118" t="s">
        <v>26</v>
      </c>
      <c r="Q16" s="118"/>
      <c r="R16" s="119">
        <f>SUM(Q7:R7)+D6+R14</f>
        <v>2.8981687848504101</v>
      </c>
      <c r="S16" s="119"/>
      <c r="T16" s="120"/>
      <c r="U16" s="116">
        <f>SUM(W7:X7)+C6+U14</f>
        <v>2.3079999740023136</v>
      </c>
      <c r="V16" s="117"/>
      <c r="W16" s="117"/>
      <c r="X16" s="118" t="s">
        <v>26</v>
      </c>
      <c r="Y16" s="118"/>
      <c r="Z16" s="119">
        <f>SUM(Y7:Z7)+D6+Z14</f>
        <v>1.6246069325867689</v>
      </c>
      <c r="AA16" s="119"/>
      <c r="AB16" s="120"/>
      <c r="AC16" s="116">
        <f>SUM(AE7:AF7)+C6+AC14</f>
        <v>1.8816232775770627</v>
      </c>
      <c r="AD16" s="117"/>
      <c r="AE16" s="117"/>
      <c r="AF16" s="118" t="s">
        <v>26</v>
      </c>
      <c r="AG16" s="118"/>
      <c r="AH16" s="119">
        <f>SUM(AG7:AH7)+D6+AH14</f>
        <v>1.3337564960591182</v>
      </c>
      <c r="AI16" s="119"/>
      <c r="AJ16" s="120"/>
      <c r="AK16" s="116">
        <f>SUM(AM7:AN7)+C6+AK14</f>
        <v>3.2178244114651378</v>
      </c>
      <c r="AL16" s="117"/>
      <c r="AM16" s="117"/>
      <c r="AN16" s="118" t="s">
        <v>26</v>
      </c>
      <c r="AO16" s="118"/>
      <c r="AP16" s="119">
        <f>SUM(AO7:AP7)+D6+AP14</f>
        <v>2.1699922052347405</v>
      </c>
      <c r="AQ16" s="119"/>
      <c r="AR16" s="120"/>
    </row>
    <row r="17" spans="1:44" x14ac:dyDescent="0.2">
      <c r="A17" s="131"/>
      <c r="B17" s="132"/>
      <c r="C17" s="132"/>
      <c r="D17" s="132"/>
      <c r="E17" s="135"/>
      <c r="F17" s="135"/>
      <c r="G17" s="135"/>
      <c r="H17" s="135"/>
      <c r="I17" s="121" t="s">
        <v>19</v>
      </c>
      <c r="J17" s="122"/>
      <c r="K17" s="122"/>
      <c r="L17" s="123"/>
      <c r="M17" s="112">
        <f>SUM(O10:P10)+C9+M15</f>
        <v>3.6948971526263636</v>
      </c>
      <c r="N17" s="112"/>
      <c r="O17" s="112"/>
      <c r="P17" s="113" t="s">
        <v>26</v>
      </c>
      <c r="Q17" s="113"/>
      <c r="R17" s="114">
        <f>SUM(Q10:R10)+D9+R15</f>
        <v>2.1881614299967103</v>
      </c>
      <c r="S17" s="114"/>
      <c r="T17" s="115"/>
      <c r="U17" s="111">
        <f>SUM(W10:X10)+C9+U15</f>
        <v>1.0330937446837583</v>
      </c>
      <c r="V17" s="112"/>
      <c r="W17" s="112"/>
      <c r="X17" s="113" t="s">
        <v>26</v>
      </c>
      <c r="Y17" s="113"/>
      <c r="Z17" s="114">
        <f>SUM(Y10:Z10)+D9+Z15</f>
        <v>0.65284264658438718</v>
      </c>
      <c r="AA17" s="114"/>
      <c r="AB17" s="115"/>
      <c r="AC17" s="111">
        <f>SUM(AE10:AF10)+C9+AC15</f>
        <v>1.1521177459069727</v>
      </c>
      <c r="AD17" s="112"/>
      <c r="AE17" s="112"/>
      <c r="AF17" s="113" t="s">
        <v>26</v>
      </c>
      <c r="AG17" s="113"/>
      <c r="AH17" s="114">
        <f>SUM(AG10:AH10)+D9+AH15</f>
        <v>0.71910599179852042</v>
      </c>
      <c r="AI17" s="114"/>
      <c r="AJ17" s="115"/>
      <c r="AK17" s="111">
        <f>SUM(AM10:AN10)+C9+AK15</f>
        <v>2.6610633765314082</v>
      </c>
      <c r="AL17" s="112"/>
      <c r="AM17" s="112"/>
      <c r="AN17" s="113" t="s">
        <v>26</v>
      </c>
      <c r="AO17" s="113"/>
      <c r="AP17" s="114">
        <f>SUM(AO10:AP10)+D9+AP15</f>
        <v>1.5785843004675515</v>
      </c>
      <c r="AQ17" s="114"/>
      <c r="AR17" s="115"/>
    </row>
    <row r="18" spans="1:44" ht="13.5" thickBot="1" x14ac:dyDescent="0.25">
      <c r="A18" s="133"/>
      <c r="B18" s="134"/>
      <c r="C18" s="134"/>
      <c r="D18" s="134"/>
      <c r="E18" s="64"/>
      <c r="F18" s="64"/>
      <c r="G18" s="64"/>
      <c r="H18" s="64"/>
      <c r="I18" s="108" t="s">
        <v>29</v>
      </c>
      <c r="J18" s="109"/>
      <c r="K18" s="109"/>
      <c r="L18" s="110"/>
      <c r="M18" s="106">
        <f>SUM(M16,M17)</f>
        <v>7.9784984726737562</v>
      </c>
      <c r="N18" s="106"/>
      <c r="O18" s="106"/>
      <c r="P18" s="107" t="s">
        <v>26</v>
      </c>
      <c r="Q18" s="107"/>
      <c r="R18" s="97">
        <f>SUM(R16,R17)</f>
        <v>5.0863302148471199</v>
      </c>
      <c r="S18" s="97"/>
      <c r="T18" s="98"/>
      <c r="U18" s="105">
        <f>SUM(U16,U17)</f>
        <v>3.3410937186860719</v>
      </c>
      <c r="V18" s="106"/>
      <c r="W18" s="106"/>
      <c r="X18" s="107" t="s">
        <v>26</v>
      </c>
      <c r="Y18" s="107"/>
      <c r="Z18" s="97">
        <f>SUM(Z16,Z17)</f>
        <v>2.2774495791711562</v>
      </c>
      <c r="AA18" s="97"/>
      <c r="AB18" s="98"/>
      <c r="AC18" s="105">
        <f>SUM(AC16,AC17)</f>
        <v>3.0337410234840352</v>
      </c>
      <c r="AD18" s="106"/>
      <c r="AE18" s="106"/>
      <c r="AF18" s="107" t="s">
        <v>26</v>
      </c>
      <c r="AG18" s="107"/>
      <c r="AH18" s="97">
        <f>SUM(AH16,AH17)</f>
        <v>2.0528624878576385</v>
      </c>
      <c r="AI18" s="97"/>
      <c r="AJ18" s="98"/>
      <c r="AK18" s="105">
        <f>SUM(AK16,AK17)</f>
        <v>5.878887787996546</v>
      </c>
      <c r="AL18" s="106"/>
      <c r="AM18" s="106"/>
      <c r="AN18" s="107" t="s">
        <v>26</v>
      </c>
      <c r="AO18" s="107"/>
      <c r="AP18" s="97">
        <f>SUM(AP16,AP17)</f>
        <v>3.7485765057022919</v>
      </c>
      <c r="AQ18" s="97"/>
      <c r="AR18" s="98"/>
    </row>
    <row r="19" spans="1:44" ht="30" customHeight="1" thickBot="1" x14ac:dyDescent="0.25">
      <c r="A19" s="70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1:44" ht="15.75" customHeight="1" thickBot="1" x14ac:dyDescent="0.25">
      <c r="A20" s="99" t="s">
        <v>7</v>
      </c>
      <c r="B20" s="100"/>
      <c r="C20" s="100" t="s">
        <v>3</v>
      </c>
      <c r="D20" s="100"/>
      <c r="E20" s="100" t="s">
        <v>31</v>
      </c>
      <c r="F20" s="100"/>
      <c r="G20" s="100"/>
      <c r="H20" s="100"/>
      <c r="I20" s="100"/>
      <c r="J20" s="100"/>
      <c r="K20" s="100"/>
      <c r="L20" s="101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93">
        <v>35</v>
      </c>
      <c r="B21" s="94"/>
      <c r="C21" s="94" t="s">
        <v>16</v>
      </c>
      <c r="D21" s="94"/>
      <c r="E21" s="95" t="s">
        <v>33</v>
      </c>
      <c r="F21" s="95"/>
      <c r="G21" s="95"/>
      <c r="H21" s="95"/>
      <c r="I21" s="95"/>
      <c r="J21" s="95"/>
      <c r="K21" s="95"/>
      <c r="L21" s="96"/>
      <c r="M21" s="90">
        <v>38</v>
      </c>
      <c r="N21" s="91"/>
      <c r="O21" s="91"/>
      <c r="P21" s="91"/>
      <c r="Q21" s="91"/>
      <c r="R21" s="91"/>
      <c r="S21" s="91"/>
      <c r="T21" s="92"/>
      <c r="U21" s="90">
        <v>38</v>
      </c>
      <c r="V21" s="91"/>
      <c r="W21" s="91"/>
      <c r="X21" s="91"/>
      <c r="Y21" s="91"/>
      <c r="Z21" s="91"/>
      <c r="AA21" s="91"/>
      <c r="AB21" s="92"/>
      <c r="AC21" s="90">
        <v>38</v>
      </c>
      <c r="AD21" s="91"/>
      <c r="AE21" s="91"/>
      <c r="AF21" s="91"/>
      <c r="AG21" s="91"/>
      <c r="AH21" s="91"/>
      <c r="AI21" s="91"/>
      <c r="AJ21" s="92"/>
      <c r="AK21" s="90">
        <v>38</v>
      </c>
      <c r="AL21" s="91"/>
      <c r="AM21" s="91"/>
      <c r="AN21" s="91"/>
      <c r="AO21" s="91"/>
      <c r="AP21" s="91"/>
      <c r="AQ21" s="91"/>
      <c r="AR21" s="92"/>
    </row>
    <row r="22" spans="1:44" x14ac:dyDescent="0.2">
      <c r="A22" s="86">
        <v>35</v>
      </c>
      <c r="B22" s="87"/>
      <c r="C22" s="87" t="s">
        <v>20</v>
      </c>
      <c r="D22" s="87"/>
      <c r="E22" s="88" t="s">
        <v>34</v>
      </c>
      <c r="F22" s="88"/>
      <c r="G22" s="88"/>
      <c r="H22" s="88"/>
      <c r="I22" s="88"/>
      <c r="J22" s="88"/>
      <c r="K22" s="88"/>
      <c r="L22" s="89"/>
      <c r="M22" s="76">
        <v>39</v>
      </c>
      <c r="N22" s="77"/>
      <c r="O22" s="77"/>
      <c r="P22" s="77"/>
      <c r="Q22" s="77"/>
      <c r="R22" s="77"/>
      <c r="S22" s="77"/>
      <c r="T22" s="78"/>
      <c r="U22" s="76">
        <v>39</v>
      </c>
      <c r="V22" s="77"/>
      <c r="W22" s="77"/>
      <c r="X22" s="77"/>
      <c r="Y22" s="77"/>
      <c r="Z22" s="77"/>
      <c r="AA22" s="77"/>
      <c r="AB22" s="78"/>
      <c r="AC22" s="76">
        <v>39</v>
      </c>
      <c r="AD22" s="77"/>
      <c r="AE22" s="77"/>
      <c r="AF22" s="77"/>
      <c r="AG22" s="77"/>
      <c r="AH22" s="77"/>
      <c r="AI22" s="77"/>
      <c r="AJ22" s="78"/>
      <c r="AK22" s="76">
        <v>39</v>
      </c>
      <c r="AL22" s="77"/>
      <c r="AM22" s="77"/>
      <c r="AN22" s="77"/>
      <c r="AO22" s="77"/>
      <c r="AP22" s="77"/>
      <c r="AQ22" s="77"/>
      <c r="AR22" s="78"/>
    </row>
    <row r="23" spans="1:44" x14ac:dyDescent="0.2">
      <c r="A23" s="86">
        <v>6</v>
      </c>
      <c r="B23" s="87"/>
      <c r="C23" s="87" t="s">
        <v>16</v>
      </c>
      <c r="D23" s="87"/>
      <c r="E23" s="88" t="s">
        <v>35</v>
      </c>
      <c r="F23" s="88"/>
      <c r="G23" s="88"/>
      <c r="H23" s="88"/>
      <c r="I23" s="88"/>
      <c r="J23" s="88"/>
      <c r="K23" s="88"/>
      <c r="L23" s="89"/>
      <c r="M23" s="76">
        <v>6.5</v>
      </c>
      <c r="N23" s="77"/>
      <c r="O23" s="77"/>
      <c r="P23" s="77"/>
      <c r="Q23" s="77"/>
      <c r="R23" s="77"/>
      <c r="S23" s="77"/>
      <c r="T23" s="78"/>
      <c r="U23" s="76">
        <v>6.5</v>
      </c>
      <c r="V23" s="77"/>
      <c r="W23" s="77"/>
      <c r="X23" s="77"/>
      <c r="Y23" s="77"/>
      <c r="Z23" s="77"/>
      <c r="AA23" s="77"/>
      <c r="AB23" s="78"/>
      <c r="AC23" s="76">
        <v>6.5</v>
      </c>
      <c r="AD23" s="77"/>
      <c r="AE23" s="77"/>
      <c r="AF23" s="77"/>
      <c r="AG23" s="77"/>
      <c r="AH23" s="77"/>
      <c r="AI23" s="77"/>
      <c r="AJ23" s="78"/>
      <c r="AK23" s="76">
        <v>6.5</v>
      </c>
      <c r="AL23" s="77"/>
      <c r="AM23" s="77"/>
      <c r="AN23" s="77"/>
      <c r="AO23" s="77"/>
      <c r="AP23" s="77"/>
      <c r="AQ23" s="77"/>
      <c r="AR23" s="78"/>
    </row>
    <row r="24" spans="1:44" ht="13.5" thickBot="1" x14ac:dyDescent="0.25">
      <c r="A24" s="79">
        <v>6</v>
      </c>
      <c r="B24" s="80"/>
      <c r="C24" s="80" t="s">
        <v>20</v>
      </c>
      <c r="D24" s="80"/>
      <c r="E24" s="81" t="s">
        <v>36</v>
      </c>
      <c r="F24" s="81"/>
      <c r="G24" s="81"/>
      <c r="H24" s="81"/>
      <c r="I24" s="81"/>
      <c r="J24" s="81"/>
      <c r="K24" s="81"/>
      <c r="L24" s="82"/>
      <c r="M24" s="83">
        <v>6.5</v>
      </c>
      <c r="N24" s="84"/>
      <c r="O24" s="84"/>
      <c r="P24" s="84"/>
      <c r="Q24" s="84"/>
      <c r="R24" s="84"/>
      <c r="S24" s="84"/>
      <c r="T24" s="85"/>
      <c r="U24" s="83">
        <v>6.5</v>
      </c>
      <c r="V24" s="84"/>
      <c r="W24" s="84"/>
      <c r="X24" s="84"/>
      <c r="Y24" s="84"/>
      <c r="Z24" s="84"/>
      <c r="AA24" s="84"/>
      <c r="AB24" s="85"/>
      <c r="AC24" s="83">
        <v>6.5</v>
      </c>
      <c r="AD24" s="84"/>
      <c r="AE24" s="84"/>
      <c r="AF24" s="84"/>
      <c r="AG24" s="84"/>
      <c r="AH24" s="84"/>
      <c r="AI24" s="84"/>
      <c r="AJ24" s="85"/>
      <c r="AK24" s="83">
        <v>6.5</v>
      </c>
      <c r="AL24" s="84"/>
      <c r="AM24" s="84"/>
      <c r="AN24" s="84"/>
      <c r="AO24" s="84"/>
      <c r="AP24" s="84"/>
      <c r="AQ24" s="84"/>
      <c r="AR24" s="85"/>
    </row>
    <row r="25" spans="1:44" ht="30" customHeight="1" thickBot="1" x14ac:dyDescent="0.25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ht="15" customHeight="1" x14ac:dyDescent="0.2">
      <c r="A26" s="71" t="s">
        <v>3</v>
      </c>
      <c r="B26" s="72"/>
      <c r="C26" s="72"/>
      <c r="D26" s="72"/>
      <c r="E26" s="72" t="s">
        <v>38</v>
      </c>
      <c r="F26" s="72"/>
      <c r="G26" s="72" t="s">
        <v>39</v>
      </c>
      <c r="H26" s="72"/>
      <c r="I26" s="72" t="s">
        <v>40</v>
      </c>
      <c r="J26" s="72"/>
      <c r="K26" s="72" t="s">
        <v>41</v>
      </c>
      <c r="L26" s="75"/>
      <c r="M26" s="68" t="s">
        <v>11</v>
      </c>
      <c r="N26" s="62"/>
      <c r="O26" s="60" t="s">
        <v>12</v>
      </c>
      <c r="P26" s="61"/>
      <c r="Q26" s="62"/>
      <c r="R26" s="60" t="s">
        <v>13</v>
      </c>
      <c r="S26" s="61"/>
      <c r="T26" s="66"/>
      <c r="U26" s="68" t="s">
        <v>11</v>
      </c>
      <c r="V26" s="62"/>
      <c r="W26" s="60" t="s">
        <v>12</v>
      </c>
      <c r="X26" s="61"/>
      <c r="Y26" s="62"/>
      <c r="Z26" s="60" t="s">
        <v>13</v>
      </c>
      <c r="AA26" s="61"/>
      <c r="AB26" s="66"/>
      <c r="AC26" s="68" t="s">
        <v>11</v>
      </c>
      <c r="AD26" s="62"/>
      <c r="AE26" s="60" t="s">
        <v>12</v>
      </c>
      <c r="AF26" s="61"/>
      <c r="AG26" s="62"/>
      <c r="AH26" s="60" t="s">
        <v>13</v>
      </c>
      <c r="AI26" s="61"/>
      <c r="AJ26" s="66"/>
      <c r="AK26" s="68" t="s">
        <v>11</v>
      </c>
      <c r="AL26" s="62"/>
      <c r="AM26" s="60" t="s">
        <v>12</v>
      </c>
      <c r="AN26" s="61"/>
      <c r="AO26" s="62"/>
      <c r="AP26" s="60" t="s">
        <v>13</v>
      </c>
      <c r="AQ26" s="61"/>
      <c r="AR26" s="66"/>
    </row>
    <row r="27" spans="1:44" ht="15.75" customHeight="1" thickBot="1" x14ac:dyDescent="0.25">
      <c r="A27" s="73"/>
      <c r="B27" s="74"/>
      <c r="C27" s="74"/>
      <c r="D27" s="74"/>
      <c r="E27" s="9" t="s">
        <v>42</v>
      </c>
      <c r="F27" s="9" t="s">
        <v>43</v>
      </c>
      <c r="G27" s="9" t="s">
        <v>42</v>
      </c>
      <c r="H27" s="9" t="s">
        <v>43</v>
      </c>
      <c r="I27" s="9" t="s">
        <v>42</v>
      </c>
      <c r="J27" s="9" t="s">
        <v>43</v>
      </c>
      <c r="K27" s="9" t="s">
        <v>42</v>
      </c>
      <c r="L27" s="10" t="s">
        <v>43</v>
      </c>
      <c r="M27" s="69"/>
      <c r="N27" s="65"/>
      <c r="O27" s="63"/>
      <c r="P27" s="64"/>
      <c r="Q27" s="65"/>
      <c r="R27" s="63"/>
      <c r="S27" s="64"/>
      <c r="T27" s="67"/>
      <c r="U27" s="69"/>
      <c r="V27" s="65"/>
      <c r="W27" s="63"/>
      <c r="X27" s="64"/>
      <c r="Y27" s="65"/>
      <c r="Z27" s="63"/>
      <c r="AA27" s="64"/>
      <c r="AB27" s="67"/>
      <c r="AC27" s="69"/>
      <c r="AD27" s="65"/>
      <c r="AE27" s="63"/>
      <c r="AF27" s="64"/>
      <c r="AG27" s="65"/>
      <c r="AH27" s="63"/>
      <c r="AI27" s="64"/>
      <c r="AJ27" s="67"/>
      <c r="AK27" s="69"/>
      <c r="AL27" s="65"/>
      <c r="AM27" s="63"/>
      <c r="AN27" s="64"/>
      <c r="AO27" s="65"/>
      <c r="AP27" s="63"/>
      <c r="AQ27" s="64"/>
      <c r="AR27" s="67"/>
    </row>
    <row r="28" spans="1:44" x14ac:dyDescent="0.2">
      <c r="A28" s="49" t="s">
        <v>44</v>
      </c>
      <c r="B28" s="50"/>
      <c r="C28" s="50"/>
      <c r="D28" s="50"/>
      <c r="E28" s="17"/>
      <c r="F28" s="17"/>
      <c r="G28" s="17"/>
      <c r="H28" s="17"/>
      <c r="I28" s="17"/>
      <c r="J28" s="17"/>
      <c r="K28" s="17"/>
      <c r="L28" s="51"/>
      <c r="M28" s="52"/>
      <c r="N28" s="53"/>
      <c r="O28" s="54"/>
      <c r="P28" s="54"/>
      <c r="Q28" s="54"/>
      <c r="R28" s="54"/>
      <c r="S28" s="54"/>
      <c r="T28" s="55"/>
      <c r="U28" s="52"/>
      <c r="V28" s="53"/>
      <c r="W28" s="54"/>
      <c r="X28" s="54"/>
      <c r="Y28" s="54"/>
      <c r="Z28" s="54"/>
      <c r="AA28" s="54"/>
      <c r="AB28" s="55"/>
      <c r="AC28" s="52"/>
      <c r="AD28" s="53"/>
      <c r="AE28" s="54"/>
      <c r="AF28" s="54"/>
      <c r="AG28" s="54"/>
      <c r="AH28" s="54"/>
      <c r="AI28" s="54"/>
      <c r="AJ28" s="55"/>
      <c r="AK28" s="52"/>
      <c r="AL28" s="53"/>
      <c r="AM28" s="54"/>
      <c r="AN28" s="54"/>
      <c r="AO28" s="54"/>
      <c r="AP28" s="54"/>
      <c r="AQ28" s="54"/>
      <c r="AR28" s="55"/>
    </row>
    <row r="29" spans="1:44" x14ac:dyDescent="0.2">
      <c r="A29" s="41" t="s">
        <v>45</v>
      </c>
      <c r="B29" s="42"/>
      <c r="C29" s="42"/>
      <c r="D29" s="42"/>
      <c r="E29" s="11"/>
      <c r="F29" s="11"/>
      <c r="G29" s="11"/>
      <c r="H29" s="11"/>
      <c r="I29" s="11"/>
      <c r="J29" s="11"/>
      <c r="K29" s="11"/>
      <c r="L29" s="12"/>
      <c r="M29" s="43">
        <f>M6</f>
        <v>80</v>
      </c>
      <c r="N29" s="44"/>
      <c r="O29" s="39">
        <f>-O6</f>
        <v>-4.283601320047393</v>
      </c>
      <c r="P29" s="39"/>
      <c r="Q29" s="39"/>
      <c r="R29" s="39">
        <f>-Q6</f>
        <v>-2.8981687848504101</v>
      </c>
      <c r="S29" s="39"/>
      <c r="T29" s="40"/>
      <c r="U29" s="43">
        <f>U6</f>
        <v>57</v>
      </c>
      <c r="V29" s="44"/>
      <c r="W29" s="39">
        <f>-W6</f>
        <v>-2.3079999740023136</v>
      </c>
      <c r="X29" s="39"/>
      <c r="Y29" s="39"/>
      <c r="Z29" s="39">
        <f>-Y6</f>
        <v>-1.6246069325867689</v>
      </c>
      <c r="AA29" s="39"/>
      <c r="AB29" s="40"/>
      <c r="AC29" s="43">
        <f>AC6</f>
        <v>46</v>
      </c>
      <c r="AD29" s="44"/>
      <c r="AE29" s="39">
        <f>-AE6</f>
        <v>-1.8816232775770627</v>
      </c>
      <c r="AF29" s="39"/>
      <c r="AG29" s="39"/>
      <c r="AH29" s="39">
        <f>-AG6</f>
        <v>-1.3337564960591182</v>
      </c>
      <c r="AI29" s="39"/>
      <c r="AJ29" s="40"/>
      <c r="AK29" s="43">
        <f>AK6</f>
        <v>60</v>
      </c>
      <c r="AL29" s="44"/>
      <c r="AM29" s="39">
        <f>-AM6</f>
        <v>-3.2178244114651378</v>
      </c>
      <c r="AN29" s="39"/>
      <c r="AO29" s="39"/>
      <c r="AP29" s="39">
        <f>-AO6</f>
        <v>-2.1699922052347405</v>
      </c>
      <c r="AQ29" s="39"/>
      <c r="AR29" s="40"/>
    </row>
    <row r="30" spans="1:44" x14ac:dyDescent="0.2">
      <c r="A30" s="41" t="s">
        <v>46</v>
      </c>
      <c r="B30" s="42"/>
      <c r="C30" s="42"/>
      <c r="D30" s="42"/>
      <c r="E30" s="11"/>
      <c r="F30" s="11"/>
      <c r="G30" s="11"/>
      <c r="H30" s="11"/>
      <c r="I30" s="11"/>
      <c r="J30" s="11"/>
      <c r="K30" s="11"/>
      <c r="L30" s="12"/>
      <c r="M30" s="33">
        <v>80</v>
      </c>
      <c r="N30" s="34"/>
      <c r="O30" s="31">
        <f>SQRT(3)*M21*M30*S6/1000</f>
        <v>4.3610648348599321</v>
      </c>
      <c r="P30" s="31"/>
      <c r="Q30" s="31"/>
      <c r="R30" s="31">
        <f>SQRT(3)*M21*M30*SIN(ACOS(S6))/1000</f>
        <v>2.9505785036409562</v>
      </c>
      <c r="S30" s="31"/>
      <c r="T30" s="32"/>
      <c r="U30" s="33">
        <v>57</v>
      </c>
      <c r="V30" s="34"/>
      <c r="W30" s="31">
        <f>SQRT(3)*U21*U30*AA6/1000</f>
        <v>3.0678135489214862</v>
      </c>
      <c r="X30" s="31"/>
      <c r="Y30" s="31"/>
      <c r="Z30" s="31">
        <f>SQRT(3)*U21*U30*SIN(ACOS(AA6))/1000</f>
        <v>2.1594416012140165</v>
      </c>
      <c r="AA30" s="31"/>
      <c r="AB30" s="32"/>
      <c r="AC30" s="33">
        <v>46</v>
      </c>
      <c r="AD30" s="34"/>
      <c r="AE30" s="31">
        <f>SQRT(3)*AC21*AC30*AI6/1000</f>
        <v>2.4700337987711158</v>
      </c>
      <c r="AF30" s="31"/>
      <c r="AG30" s="31"/>
      <c r="AH30" s="31">
        <f>SQRT(3)*AC21*AC30*SIN(ACOS(AI6))/1000</f>
        <v>1.7508412357859087</v>
      </c>
      <c r="AI30" s="31"/>
      <c r="AJ30" s="32"/>
      <c r="AK30" s="33">
        <v>60</v>
      </c>
      <c r="AL30" s="34"/>
      <c r="AM30" s="31">
        <f>SQRT(3)*AK21*AK30*AQ6/1000</f>
        <v>3.2741481648139246</v>
      </c>
      <c r="AN30" s="31"/>
      <c r="AO30" s="31"/>
      <c r="AP30" s="31">
        <f>SQRT(3)*AK21*AK30*SIN(ACOS(AQ6))/1000</f>
        <v>2.2079750439816124</v>
      </c>
      <c r="AQ30" s="31"/>
      <c r="AR30" s="32"/>
    </row>
    <row r="31" spans="1:44" ht="13.5" thickBot="1" x14ac:dyDescent="0.25">
      <c r="A31" s="56" t="s">
        <v>47</v>
      </c>
      <c r="B31" s="57"/>
      <c r="C31" s="57"/>
      <c r="D31" s="57"/>
      <c r="E31" s="58"/>
      <c r="F31" s="58"/>
      <c r="G31" s="58"/>
      <c r="H31" s="58"/>
      <c r="I31" s="58"/>
      <c r="J31" s="58"/>
      <c r="K31" s="58"/>
      <c r="L31" s="59"/>
      <c r="M31" s="47"/>
      <c r="N31" s="48"/>
      <c r="O31" s="45">
        <f>SUM(O29:Q30)</f>
        <v>7.7463514812539103E-2</v>
      </c>
      <c r="P31" s="45"/>
      <c r="Q31" s="45"/>
      <c r="R31" s="45">
        <f>SUM(R29:T30)</f>
        <v>5.2409718790546123E-2</v>
      </c>
      <c r="S31" s="45"/>
      <c r="T31" s="46"/>
      <c r="U31" s="47"/>
      <c r="V31" s="48"/>
      <c r="W31" s="45">
        <f>SUM(W29:Y30)</f>
        <v>0.75981357491917256</v>
      </c>
      <c r="X31" s="45"/>
      <c r="Y31" s="45"/>
      <c r="Z31" s="45">
        <f>SUM(Z29:AB30)</f>
        <v>0.5348346686272476</v>
      </c>
      <c r="AA31" s="45"/>
      <c r="AB31" s="46"/>
      <c r="AC31" s="47"/>
      <c r="AD31" s="48"/>
      <c r="AE31" s="45">
        <f>SUM(AE29:AG30)</f>
        <v>0.58841052119405313</v>
      </c>
      <c r="AF31" s="45"/>
      <c r="AG31" s="45"/>
      <c r="AH31" s="45">
        <f>SUM(AH29:AJ30)</f>
        <v>0.4170847397267905</v>
      </c>
      <c r="AI31" s="45"/>
      <c r="AJ31" s="46"/>
      <c r="AK31" s="47"/>
      <c r="AL31" s="48"/>
      <c r="AM31" s="45">
        <f>SUM(AM29:AO30)</f>
        <v>5.6323753348786809E-2</v>
      </c>
      <c r="AN31" s="45"/>
      <c r="AO31" s="45"/>
      <c r="AP31" s="45">
        <f>SUM(AP29:AR30)</f>
        <v>3.7982838746871916E-2</v>
      </c>
      <c r="AQ31" s="45"/>
      <c r="AR31" s="46"/>
    </row>
    <row r="32" spans="1:44" x14ac:dyDescent="0.2">
      <c r="A32" s="49" t="s">
        <v>48</v>
      </c>
      <c r="B32" s="50"/>
      <c r="C32" s="50"/>
      <c r="D32" s="50"/>
      <c r="E32" s="17"/>
      <c r="F32" s="17"/>
      <c r="G32" s="17"/>
      <c r="H32" s="17"/>
      <c r="I32" s="17"/>
      <c r="J32" s="17"/>
      <c r="K32" s="17"/>
      <c r="L32" s="51"/>
      <c r="M32" s="52"/>
      <c r="N32" s="53"/>
      <c r="O32" s="54"/>
      <c r="P32" s="54"/>
      <c r="Q32" s="54"/>
      <c r="R32" s="54"/>
      <c r="S32" s="54"/>
      <c r="T32" s="55"/>
      <c r="U32" s="52"/>
      <c r="V32" s="53"/>
      <c r="W32" s="54"/>
      <c r="X32" s="54"/>
      <c r="Y32" s="54"/>
      <c r="Z32" s="54"/>
      <c r="AA32" s="54"/>
      <c r="AB32" s="55"/>
      <c r="AC32" s="52"/>
      <c r="AD32" s="53"/>
      <c r="AE32" s="54"/>
      <c r="AF32" s="54"/>
      <c r="AG32" s="54"/>
      <c r="AH32" s="54"/>
      <c r="AI32" s="54"/>
      <c r="AJ32" s="55"/>
      <c r="AK32" s="52"/>
      <c r="AL32" s="53"/>
      <c r="AM32" s="54"/>
      <c r="AN32" s="54"/>
      <c r="AO32" s="54"/>
      <c r="AP32" s="54"/>
      <c r="AQ32" s="54"/>
      <c r="AR32" s="55"/>
    </row>
    <row r="33" spans="1:44" x14ac:dyDescent="0.2">
      <c r="A33" s="41" t="s">
        <v>49</v>
      </c>
      <c r="B33" s="42"/>
      <c r="C33" s="42"/>
      <c r="D33" s="42"/>
      <c r="E33" s="11"/>
      <c r="F33" s="11"/>
      <c r="G33" s="11"/>
      <c r="H33" s="11"/>
      <c r="I33" s="11"/>
      <c r="J33" s="11"/>
      <c r="K33" s="11"/>
      <c r="L33" s="12"/>
      <c r="M33" s="43">
        <f>M9</f>
        <v>66</v>
      </c>
      <c r="N33" s="44"/>
      <c r="O33" s="39">
        <f>-O9</f>
        <v>-3.6948971526263636</v>
      </c>
      <c r="P33" s="39"/>
      <c r="Q33" s="39"/>
      <c r="R33" s="39">
        <f>-Q9</f>
        <v>-2.1881614299967103</v>
      </c>
      <c r="S33" s="39"/>
      <c r="T33" s="40"/>
      <c r="U33" s="43">
        <f>U9</f>
        <v>22</v>
      </c>
      <c r="V33" s="44"/>
      <c r="W33" s="39">
        <f>-W9</f>
        <v>-1.0330937446837583</v>
      </c>
      <c r="X33" s="39"/>
      <c r="Y33" s="39"/>
      <c r="Z33" s="39">
        <f>-Y9</f>
        <v>-0.65284264658438718</v>
      </c>
      <c r="AA33" s="39"/>
      <c r="AB33" s="40"/>
      <c r="AC33" s="43">
        <f>AC9</f>
        <v>25</v>
      </c>
      <c r="AD33" s="44"/>
      <c r="AE33" s="39">
        <f>-AE9</f>
        <v>-1.1521177459069727</v>
      </c>
      <c r="AF33" s="39"/>
      <c r="AG33" s="39"/>
      <c r="AH33" s="39">
        <f>-AG9</f>
        <v>-0.71910599179852042</v>
      </c>
      <c r="AI33" s="39"/>
      <c r="AJ33" s="40"/>
      <c r="AK33" s="43">
        <f>AK9</f>
        <v>49</v>
      </c>
      <c r="AL33" s="44"/>
      <c r="AM33" s="39">
        <f>-AM9</f>
        <v>-2.6610633765314082</v>
      </c>
      <c r="AN33" s="39"/>
      <c r="AO33" s="39"/>
      <c r="AP33" s="39">
        <f>-AO9</f>
        <v>-1.5785843004675515</v>
      </c>
      <c r="AQ33" s="39"/>
      <c r="AR33" s="40"/>
    </row>
    <row r="34" spans="1:44" x14ac:dyDescent="0.2">
      <c r="A34" s="41" t="s">
        <v>50</v>
      </c>
      <c r="B34" s="42"/>
      <c r="C34" s="42"/>
      <c r="D34" s="42"/>
      <c r="E34" s="11"/>
      <c r="F34" s="11"/>
      <c r="G34" s="11"/>
      <c r="H34" s="11"/>
      <c r="I34" s="11"/>
      <c r="J34" s="11"/>
      <c r="K34" s="11"/>
      <c r="L34" s="12"/>
      <c r="M34" s="33">
        <v>66</v>
      </c>
      <c r="N34" s="34"/>
      <c r="O34" s="31">
        <f>SQRT(3)*M22*M34*S9/1000</f>
        <v>3.836077315034581</v>
      </c>
      <c r="P34" s="31"/>
      <c r="Q34" s="31"/>
      <c r="R34" s="31">
        <f>SQRT(3)*M22*M34*SIN(ACOS(S9))/1000</f>
        <v>2.2717699780297029</v>
      </c>
      <c r="S34" s="31"/>
      <c r="T34" s="32"/>
      <c r="U34" s="33">
        <v>22</v>
      </c>
      <c r="V34" s="34"/>
      <c r="W34" s="31">
        <f>SQRT(3)*U22*U34*AA9/1000</f>
        <v>1.2562817163127671</v>
      </c>
      <c r="X34" s="31"/>
      <c r="Y34" s="31"/>
      <c r="Z34" s="31">
        <f>SQRT(3)*U22*U34*SIN(ACOS(AA9))/1000</f>
        <v>0.79388176025038437</v>
      </c>
      <c r="AA34" s="31"/>
      <c r="AB34" s="32"/>
      <c r="AC34" s="33">
        <v>25</v>
      </c>
      <c r="AD34" s="34"/>
      <c r="AE34" s="31">
        <f>SQRT(3)*AC22*AC34*AI9/1000</f>
        <v>1.4325972276030547</v>
      </c>
      <c r="AF34" s="31"/>
      <c r="AG34" s="31"/>
      <c r="AH34" s="31">
        <f>SQRT(3)*AC22*AC34*SIN(ACOS(AI9))/1000</f>
        <v>0.8941701087958831</v>
      </c>
      <c r="AI34" s="31"/>
      <c r="AJ34" s="32"/>
      <c r="AK34" s="33">
        <v>49</v>
      </c>
      <c r="AL34" s="34"/>
      <c r="AM34" s="31">
        <f>SQRT(3)*AK22*AK34*AQ9/1000</f>
        <v>2.8467430447779498</v>
      </c>
      <c r="AN34" s="31"/>
      <c r="AO34" s="31"/>
      <c r="AP34" s="31">
        <f>SQRT(3)*AK22*AK34*SIN(ACOS(AQ9))/1000</f>
        <v>1.6887323757802384</v>
      </c>
      <c r="AQ34" s="31"/>
      <c r="AR34" s="32"/>
    </row>
    <row r="35" spans="1:44" ht="13.5" thickBot="1" x14ac:dyDescent="0.25">
      <c r="A35" s="35" t="s">
        <v>51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8"/>
      <c r="M35" s="29"/>
      <c r="N35" s="30"/>
      <c r="O35" s="24">
        <f>SUM(O33:Q34)</f>
        <v>0.1411801624082174</v>
      </c>
      <c r="P35" s="24"/>
      <c r="Q35" s="24"/>
      <c r="R35" s="24">
        <f>SUM(R33:T34)</f>
        <v>8.3608548032992669E-2</v>
      </c>
      <c r="S35" s="24"/>
      <c r="T35" s="25"/>
      <c r="U35" s="29"/>
      <c r="V35" s="30"/>
      <c r="W35" s="24">
        <f>SUM(W33:Y34)</f>
        <v>0.22318797162900883</v>
      </c>
      <c r="X35" s="24"/>
      <c r="Y35" s="24"/>
      <c r="Z35" s="24">
        <f>SUM(Z33:AB34)</f>
        <v>0.1410391136659972</v>
      </c>
      <c r="AA35" s="24"/>
      <c r="AB35" s="25"/>
      <c r="AC35" s="29"/>
      <c r="AD35" s="30"/>
      <c r="AE35" s="24">
        <f>SUM(AE33:AG34)</f>
        <v>0.28047948169608206</v>
      </c>
      <c r="AF35" s="24"/>
      <c r="AG35" s="24"/>
      <c r="AH35" s="24">
        <f>SUM(AH33:AJ34)</f>
        <v>0.17506411699736268</v>
      </c>
      <c r="AI35" s="24"/>
      <c r="AJ35" s="25"/>
      <c r="AK35" s="29"/>
      <c r="AL35" s="30"/>
      <c r="AM35" s="24">
        <f>SUM(AM33:AO34)</f>
        <v>0.18567966824654158</v>
      </c>
      <c r="AN35" s="24"/>
      <c r="AO35" s="24"/>
      <c r="AP35" s="24">
        <f>SUM(AP33:AR34)</f>
        <v>0.11014807531268689</v>
      </c>
      <c r="AQ35" s="24"/>
      <c r="AR35" s="25"/>
    </row>
    <row r="36" spans="1:44" ht="13.5" thickBot="1" x14ac:dyDescent="0.25">
      <c r="A36" s="26" t="s">
        <v>52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15"/>
      <c r="N36" s="16"/>
      <c r="O36" s="13">
        <f>SUM(O29:Q30)+SUM(O33:Q34)</f>
        <v>0.2186436772207565</v>
      </c>
      <c r="P36" s="13"/>
      <c r="Q36" s="13"/>
      <c r="R36" s="13">
        <f>SUM(R29:T30)+SUM(R33:T34)</f>
        <v>0.13601826682353879</v>
      </c>
      <c r="S36" s="13"/>
      <c r="T36" s="14"/>
      <c r="U36" s="15"/>
      <c r="V36" s="16"/>
      <c r="W36" s="13">
        <f>SUM(W29:Y30)+SUM(W33:Y34)</f>
        <v>0.98300154654818139</v>
      </c>
      <c r="X36" s="13"/>
      <c r="Y36" s="13"/>
      <c r="Z36" s="13">
        <f>SUM(Z29:AB30)+SUM(Z33:AB34)</f>
        <v>0.6758737822932448</v>
      </c>
      <c r="AA36" s="13"/>
      <c r="AB36" s="14"/>
      <c r="AC36" s="15"/>
      <c r="AD36" s="16"/>
      <c r="AE36" s="13">
        <f>SUM(AE29:AG30)+SUM(AE33:AG34)</f>
        <v>0.86889000289013518</v>
      </c>
      <c r="AF36" s="13"/>
      <c r="AG36" s="13"/>
      <c r="AH36" s="13">
        <f>SUM(AH29:AJ30)+SUM(AH33:AJ34)</f>
        <v>0.59214885672415318</v>
      </c>
      <c r="AI36" s="13"/>
      <c r="AJ36" s="14"/>
      <c r="AK36" s="15"/>
      <c r="AL36" s="16"/>
      <c r="AM36" s="13">
        <f>SUM(AM29:AO30)+SUM(AM33:AO34)</f>
        <v>0.24200342159532839</v>
      </c>
      <c r="AN36" s="13"/>
      <c r="AO36" s="13"/>
      <c r="AP36" s="13">
        <f>SUM(AP29:AR30)+SUM(AP33:AR34)</f>
        <v>0.1481309140595588</v>
      </c>
      <c r="AQ36" s="13"/>
      <c r="AR36" s="14"/>
    </row>
    <row r="37" spans="1:44" x14ac:dyDescent="0.2">
      <c r="A37" s="49" t="s">
        <v>53</v>
      </c>
      <c r="B37" s="50"/>
      <c r="C37" s="50"/>
      <c r="D37" s="50"/>
      <c r="E37" s="17"/>
      <c r="F37" s="17"/>
      <c r="G37" s="17"/>
      <c r="H37" s="17"/>
      <c r="I37" s="17"/>
      <c r="J37" s="17"/>
      <c r="K37" s="17"/>
      <c r="L37" s="51"/>
      <c r="M37" s="52"/>
      <c r="N37" s="53"/>
      <c r="O37" s="54"/>
      <c r="P37" s="54"/>
      <c r="Q37" s="54"/>
      <c r="R37" s="54"/>
      <c r="S37" s="54"/>
      <c r="T37" s="55"/>
      <c r="U37" s="52"/>
      <c r="V37" s="53"/>
      <c r="W37" s="54"/>
      <c r="X37" s="54"/>
      <c r="Y37" s="54"/>
      <c r="Z37" s="54"/>
      <c r="AA37" s="54"/>
      <c r="AB37" s="55"/>
      <c r="AC37" s="52"/>
      <c r="AD37" s="53"/>
      <c r="AE37" s="54"/>
      <c r="AF37" s="54"/>
      <c r="AG37" s="54"/>
      <c r="AH37" s="54"/>
      <c r="AI37" s="54"/>
      <c r="AJ37" s="55"/>
      <c r="AK37" s="52"/>
      <c r="AL37" s="53"/>
      <c r="AM37" s="54"/>
      <c r="AN37" s="54"/>
      <c r="AO37" s="54"/>
      <c r="AP37" s="54"/>
      <c r="AQ37" s="54"/>
      <c r="AR37" s="55"/>
    </row>
    <row r="38" spans="1:44" x14ac:dyDescent="0.2">
      <c r="A38" s="41" t="s">
        <v>54</v>
      </c>
      <c r="B38" s="42"/>
      <c r="C38" s="42"/>
      <c r="D38" s="42"/>
      <c r="E38" s="11"/>
      <c r="F38" s="11"/>
      <c r="G38" s="11"/>
      <c r="H38" s="11"/>
      <c r="I38" s="11"/>
      <c r="J38" s="11"/>
      <c r="K38" s="11"/>
      <c r="L38" s="12"/>
      <c r="M38" s="43">
        <f>M7</f>
        <v>445</v>
      </c>
      <c r="N38" s="44"/>
      <c r="O38" s="39">
        <f>O7</f>
        <v>4.2584635362057126</v>
      </c>
      <c r="P38" s="39"/>
      <c r="Q38" s="39"/>
      <c r="R38" s="39">
        <f>Q7</f>
        <v>2.6391584000977155</v>
      </c>
      <c r="S38" s="39"/>
      <c r="T38" s="40"/>
      <c r="U38" s="43">
        <f>U7</f>
        <v>242</v>
      </c>
      <c r="V38" s="44"/>
      <c r="W38" s="39">
        <f>W7</f>
        <v>2.2885933016036351</v>
      </c>
      <c r="X38" s="39"/>
      <c r="Y38" s="39"/>
      <c r="Z38" s="39">
        <f>Y7</f>
        <v>1.4782853918830998</v>
      </c>
      <c r="AA38" s="39"/>
      <c r="AB38" s="40"/>
      <c r="AC38" s="43">
        <f>AC7</f>
        <v>197</v>
      </c>
      <c r="AD38" s="44"/>
      <c r="AE38" s="39">
        <f>AE7</f>
        <v>1.8630284314707277</v>
      </c>
      <c r="AF38" s="39"/>
      <c r="AG38" s="39"/>
      <c r="AH38" s="39">
        <f>AG7</f>
        <v>1.2033976124007053</v>
      </c>
      <c r="AI38" s="39"/>
      <c r="AJ38" s="40"/>
      <c r="AK38" s="43">
        <f>AK7</f>
        <v>334</v>
      </c>
      <c r="AL38" s="44"/>
      <c r="AM38" s="39">
        <f>AM7</f>
        <v>3.196240047399344</v>
      </c>
      <c r="AN38" s="39"/>
      <c r="AO38" s="39"/>
      <c r="AP38" s="39">
        <f>AO7</f>
        <v>1.9808514733317686</v>
      </c>
      <c r="AQ38" s="39"/>
      <c r="AR38" s="40"/>
    </row>
    <row r="39" spans="1:44" x14ac:dyDescent="0.2">
      <c r="A39" s="41" t="s">
        <v>55</v>
      </c>
      <c r="B39" s="42"/>
      <c r="C39" s="42"/>
      <c r="D39" s="42"/>
      <c r="E39" s="11"/>
      <c r="F39" s="11"/>
      <c r="G39" s="11"/>
      <c r="H39" s="11"/>
      <c r="I39" s="11"/>
      <c r="J39" s="11"/>
      <c r="K39" s="11"/>
      <c r="L39" s="12"/>
      <c r="M39" s="33">
        <v>10</v>
      </c>
      <c r="N39" s="34"/>
      <c r="O39" s="31">
        <f>-SQRT(3)*M23*M39*S7/1000</f>
        <v>-9.5695809802375562E-2</v>
      </c>
      <c r="P39" s="31"/>
      <c r="Q39" s="31"/>
      <c r="R39" s="31">
        <f>-SQRT(3)*M23*M39*SIN(ACOS(S7))/1000</f>
        <v>-5.9306930339274498E-2</v>
      </c>
      <c r="S39" s="31"/>
      <c r="T39" s="32"/>
      <c r="U39" s="33">
        <v>15</v>
      </c>
      <c r="V39" s="34"/>
      <c r="W39" s="31">
        <f>-SQRT(3)*U23*U39*AA7/1000</f>
        <v>-0.14185495671096909</v>
      </c>
      <c r="X39" s="31"/>
      <c r="Y39" s="31"/>
      <c r="Z39" s="31">
        <f>-SQRT(3)*U23*U39*SIN(ACOS(AA7))/1000</f>
        <v>-9.1629259827464879E-2</v>
      </c>
      <c r="AA39" s="31"/>
      <c r="AB39" s="32"/>
      <c r="AC39" s="33">
        <v>20</v>
      </c>
      <c r="AD39" s="34"/>
      <c r="AE39" s="31">
        <f>-SQRT(3)*AC23*AC39*AI7/1000</f>
        <v>-0.18913994228129216</v>
      </c>
      <c r="AF39" s="31"/>
      <c r="AG39" s="31"/>
      <c r="AH39" s="31">
        <f>-SQRT(3)*AC23*AC39*SIN(ACOS(AI7))/1000</f>
        <v>-0.12217234643661984</v>
      </c>
      <c r="AI39" s="31"/>
      <c r="AJ39" s="32"/>
      <c r="AK39" s="33">
        <v>20</v>
      </c>
      <c r="AL39" s="34"/>
      <c r="AM39" s="31">
        <f>-SQRT(3)*AK23*AK39*AQ7/1000</f>
        <v>-0.19139161960475112</v>
      </c>
      <c r="AN39" s="31"/>
      <c r="AO39" s="31"/>
      <c r="AP39" s="31">
        <f>-SQRT(3)*AK23*AK39*SIN(ACOS(AQ7))/1000</f>
        <v>-0.118613860678549</v>
      </c>
      <c r="AQ39" s="31"/>
      <c r="AR39" s="32"/>
    </row>
    <row r="40" spans="1:44" x14ac:dyDescent="0.2">
      <c r="A40" s="41" t="s">
        <v>56</v>
      </c>
      <c r="B40" s="42"/>
      <c r="C40" s="42"/>
      <c r="D40" s="42"/>
      <c r="E40" s="11"/>
      <c r="F40" s="11"/>
      <c r="G40" s="11"/>
      <c r="H40" s="11"/>
      <c r="I40" s="11"/>
      <c r="J40" s="11"/>
      <c r="K40" s="11"/>
      <c r="L40" s="12"/>
      <c r="M40" s="33">
        <v>30</v>
      </c>
      <c r="N40" s="34"/>
      <c r="O40" s="31">
        <f>-SQRT(3)*M23*M40*S7/1000</f>
        <v>-0.28708742940712667</v>
      </c>
      <c r="P40" s="31"/>
      <c r="Q40" s="31"/>
      <c r="R40" s="31">
        <f>-SQRT(3)*M23*M40*SIN(ACOS(S7))/1000</f>
        <v>-0.17792079101782352</v>
      </c>
      <c r="S40" s="31"/>
      <c r="T40" s="32"/>
      <c r="U40" s="33">
        <v>20</v>
      </c>
      <c r="V40" s="34"/>
      <c r="W40" s="31">
        <f>-SQRT(3)*U23*U40*AA7/1000</f>
        <v>-0.18913994228129216</v>
      </c>
      <c r="X40" s="31"/>
      <c r="Y40" s="31"/>
      <c r="Z40" s="31">
        <f>-SQRT(3)*U23*U40*SIN(ACOS(AA7))/1000</f>
        <v>-0.12217234643661984</v>
      </c>
      <c r="AA40" s="31"/>
      <c r="AB40" s="32"/>
      <c r="AC40" s="33">
        <v>18</v>
      </c>
      <c r="AD40" s="34"/>
      <c r="AE40" s="31">
        <f>-SQRT(3)*AC23*AC40*AI7/1000</f>
        <v>-0.17022594805316293</v>
      </c>
      <c r="AF40" s="31"/>
      <c r="AG40" s="31"/>
      <c r="AH40" s="31">
        <f>-SQRT(3)*AC23*AC40*SIN(ACOS(AI7))/1000</f>
        <v>-0.10995511179295785</v>
      </c>
      <c r="AI40" s="31"/>
      <c r="AJ40" s="32"/>
      <c r="AK40" s="33">
        <v>18</v>
      </c>
      <c r="AL40" s="34"/>
      <c r="AM40" s="31">
        <f>-SQRT(3)*AK23*AK40*AQ7/1000</f>
        <v>-0.17225245764427602</v>
      </c>
      <c r="AN40" s="31"/>
      <c r="AO40" s="31"/>
      <c r="AP40" s="31">
        <f>-SQRT(3)*AK23*AK40*SIN(ACOS(AQ7))/1000</f>
        <v>-0.10675247461069411</v>
      </c>
      <c r="AQ40" s="31"/>
      <c r="AR40" s="32"/>
    </row>
    <row r="41" spans="1:44" x14ac:dyDescent="0.2">
      <c r="A41" s="41" t="s">
        <v>57</v>
      </c>
      <c r="B41" s="42"/>
      <c r="C41" s="42"/>
      <c r="D41" s="42"/>
      <c r="E41" s="11"/>
      <c r="F41" s="11"/>
      <c r="G41" s="11"/>
      <c r="H41" s="11"/>
      <c r="I41" s="11"/>
      <c r="J41" s="11"/>
      <c r="K41" s="11"/>
      <c r="L41" s="12"/>
      <c r="M41" s="33">
        <v>310</v>
      </c>
      <c r="N41" s="34"/>
      <c r="O41" s="31">
        <f>-SQRT(3)*M23*M41*S7/1000</f>
        <v>-2.9665701038736425</v>
      </c>
      <c r="P41" s="31"/>
      <c r="Q41" s="31"/>
      <c r="R41" s="31">
        <f>-SQRT(3)*M23*M41*SIN(ACOS(S7))/1000</f>
        <v>-1.8385148405175098</v>
      </c>
      <c r="S41" s="31"/>
      <c r="T41" s="32"/>
      <c r="U41" s="33">
        <v>50</v>
      </c>
      <c r="V41" s="34"/>
      <c r="W41" s="31">
        <f>-SQRT(3)*U23*U41*AA7/1000</f>
        <v>-0.47284985570323046</v>
      </c>
      <c r="X41" s="31"/>
      <c r="Y41" s="31"/>
      <c r="Z41" s="31">
        <f>-SQRT(3)*U23*U41*SIN(ACOS(AA7))/1000</f>
        <v>-0.30543086609154962</v>
      </c>
      <c r="AA41" s="31"/>
      <c r="AB41" s="32"/>
      <c r="AC41" s="33">
        <v>50</v>
      </c>
      <c r="AD41" s="34"/>
      <c r="AE41" s="31">
        <f>-SQRT(3)*AC23*AC41*AI7/1000</f>
        <v>-0.47284985570323046</v>
      </c>
      <c r="AF41" s="31"/>
      <c r="AG41" s="31"/>
      <c r="AH41" s="31">
        <f>-SQRT(3)*AC23*AC41*SIN(ACOS(AI7))/1000</f>
        <v>-0.30543086609154962</v>
      </c>
      <c r="AI41" s="31"/>
      <c r="AJ41" s="32"/>
      <c r="AK41" s="33">
        <v>190</v>
      </c>
      <c r="AL41" s="34"/>
      <c r="AM41" s="31">
        <f>-SQRT(3)*AK23*AK41*AQ7/1000</f>
        <v>-1.8182203862451358</v>
      </c>
      <c r="AN41" s="31"/>
      <c r="AO41" s="31"/>
      <c r="AP41" s="31">
        <f>-SQRT(3)*AK23*AK41*SIN(ACOS(AQ7))/1000</f>
        <v>-1.1268316764462156</v>
      </c>
      <c r="AQ41" s="31"/>
      <c r="AR41" s="32"/>
    </row>
    <row r="42" spans="1:44" x14ac:dyDescent="0.2">
      <c r="A42" s="41" t="s">
        <v>58</v>
      </c>
      <c r="B42" s="42"/>
      <c r="C42" s="42"/>
      <c r="D42" s="42"/>
      <c r="E42" s="11"/>
      <c r="F42" s="11"/>
      <c r="G42" s="11"/>
      <c r="H42" s="11"/>
      <c r="I42" s="11"/>
      <c r="J42" s="11"/>
      <c r="K42" s="11"/>
      <c r="L42" s="12"/>
      <c r="M42" s="33" t="s">
        <v>59</v>
      </c>
      <c r="N42" s="34"/>
      <c r="O42" s="39">
        <v>0</v>
      </c>
      <c r="P42" s="39"/>
      <c r="Q42" s="39"/>
      <c r="R42" s="39">
        <v>0</v>
      </c>
      <c r="S42" s="39"/>
      <c r="T42" s="40"/>
      <c r="U42" s="33" t="s">
        <v>59</v>
      </c>
      <c r="V42" s="34"/>
      <c r="W42" s="39">
        <v>0</v>
      </c>
      <c r="X42" s="39"/>
      <c r="Y42" s="39"/>
      <c r="Z42" s="39">
        <v>0</v>
      </c>
      <c r="AA42" s="39"/>
      <c r="AB42" s="40"/>
      <c r="AC42" s="33" t="s">
        <v>59</v>
      </c>
      <c r="AD42" s="34"/>
      <c r="AE42" s="39">
        <v>0</v>
      </c>
      <c r="AF42" s="39"/>
      <c r="AG42" s="39"/>
      <c r="AH42" s="39">
        <v>0</v>
      </c>
      <c r="AI42" s="39"/>
      <c r="AJ42" s="40"/>
      <c r="AK42" s="33" t="s">
        <v>59</v>
      </c>
      <c r="AL42" s="34"/>
      <c r="AM42" s="39">
        <v>0</v>
      </c>
      <c r="AN42" s="39"/>
      <c r="AO42" s="39"/>
      <c r="AP42" s="39">
        <v>0</v>
      </c>
      <c r="AQ42" s="39"/>
      <c r="AR42" s="40"/>
    </row>
    <row r="43" spans="1:44" x14ac:dyDescent="0.2">
      <c r="A43" s="41" t="s">
        <v>60</v>
      </c>
      <c r="B43" s="42"/>
      <c r="C43" s="42"/>
      <c r="D43" s="42"/>
      <c r="E43" s="11"/>
      <c r="F43" s="11"/>
      <c r="G43" s="11"/>
      <c r="H43" s="11"/>
      <c r="I43" s="11"/>
      <c r="J43" s="11"/>
      <c r="K43" s="11"/>
      <c r="L43" s="12"/>
      <c r="M43" s="33">
        <v>5</v>
      </c>
      <c r="N43" s="34"/>
      <c r="O43" s="31">
        <f>-SQRT(3)*M23*M43*S7/1000</f>
        <v>-4.7847904901187781E-2</v>
      </c>
      <c r="P43" s="31"/>
      <c r="Q43" s="31"/>
      <c r="R43" s="31">
        <f>-SQRT(3)*M23*M43*SIN(ACOS(S7))/1000</f>
        <v>-2.9653465169637249E-2</v>
      </c>
      <c r="S43" s="31"/>
      <c r="T43" s="32"/>
      <c r="U43" s="33">
        <v>32</v>
      </c>
      <c r="V43" s="34"/>
      <c r="W43" s="31">
        <f>-SQRT(3)*U23*U43*AA7/1000</f>
        <v>-0.30262390765006747</v>
      </c>
      <c r="X43" s="31"/>
      <c r="Y43" s="31"/>
      <c r="Z43" s="31">
        <f>-SQRT(3)*U23*U43*SIN(ACOS(AA7))/1000</f>
        <v>-0.19547575429859174</v>
      </c>
      <c r="AA43" s="31"/>
      <c r="AB43" s="32"/>
      <c r="AC43" s="33">
        <v>11</v>
      </c>
      <c r="AD43" s="34"/>
      <c r="AE43" s="31">
        <f>-SQRT(3)*AC23*AC43*AI7/1000</f>
        <v>-0.10402696825471069</v>
      </c>
      <c r="AF43" s="31"/>
      <c r="AG43" s="31"/>
      <c r="AH43" s="31">
        <f>-SQRT(3)*AC23*AC43*SIN(ACOS(AI7))/1000</f>
        <v>-6.7194790540140908E-2</v>
      </c>
      <c r="AI43" s="31"/>
      <c r="AJ43" s="32"/>
      <c r="AK43" s="33">
        <v>5</v>
      </c>
      <c r="AL43" s="34"/>
      <c r="AM43" s="31">
        <f>-SQRT(3)*AK23*AK43*AQ7/1000</f>
        <v>-4.7847904901187781E-2</v>
      </c>
      <c r="AN43" s="31"/>
      <c r="AO43" s="31"/>
      <c r="AP43" s="31">
        <f>-SQRT(3)*AK23*AK43*SIN(ACOS(AQ7))/1000</f>
        <v>-2.9653465169637249E-2</v>
      </c>
      <c r="AQ43" s="31"/>
      <c r="AR43" s="32"/>
    </row>
    <row r="44" spans="1:44" x14ac:dyDescent="0.2">
      <c r="A44" s="41" t="s">
        <v>61</v>
      </c>
      <c r="B44" s="42"/>
      <c r="C44" s="42"/>
      <c r="D44" s="42"/>
      <c r="E44" s="11"/>
      <c r="F44" s="11"/>
      <c r="G44" s="11"/>
      <c r="H44" s="11"/>
      <c r="I44" s="11"/>
      <c r="J44" s="11"/>
      <c r="K44" s="11"/>
      <c r="L44" s="12"/>
      <c r="M44" s="33">
        <v>0</v>
      </c>
      <c r="N44" s="34"/>
      <c r="O44" s="31">
        <f>-SQRT(3)*M23*M44*S7/1000</f>
        <v>0</v>
      </c>
      <c r="P44" s="31"/>
      <c r="Q44" s="31"/>
      <c r="R44" s="31">
        <f>-SQRT(3)*M23*M44*SIN(ACOS(S7))/1000</f>
        <v>0</v>
      </c>
      <c r="S44" s="31"/>
      <c r="T44" s="32"/>
      <c r="U44" s="33">
        <v>0</v>
      </c>
      <c r="V44" s="34"/>
      <c r="W44" s="31">
        <f>-SQRT(3)*U23*U44*AA7/1000</f>
        <v>0</v>
      </c>
      <c r="X44" s="31"/>
      <c r="Y44" s="31"/>
      <c r="Z44" s="31">
        <f>-SQRT(3)*U23*U44*SIN(ACOS(AA7))/1000</f>
        <v>0</v>
      </c>
      <c r="AA44" s="31"/>
      <c r="AB44" s="32"/>
      <c r="AC44" s="33">
        <v>0</v>
      </c>
      <c r="AD44" s="34"/>
      <c r="AE44" s="31">
        <f>-SQRT(3)*AC23*AC44*AI7/1000</f>
        <v>0</v>
      </c>
      <c r="AF44" s="31"/>
      <c r="AG44" s="31"/>
      <c r="AH44" s="31">
        <f>-SQRT(3)*AC23*AC44*SIN(ACOS(AI7))/1000</f>
        <v>0</v>
      </c>
      <c r="AI44" s="31"/>
      <c r="AJ44" s="32"/>
      <c r="AK44" s="33">
        <v>0</v>
      </c>
      <c r="AL44" s="34"/>
      <c r="AM44" s="31">
        <f>-SQRT(3)*AK23*AK44*AQ7/1000</f>
        <v>0</v>
      </c>
      <c r="AN44" s="31"/>
      <c r="AO44" s="31"/>
      <c r="AP44" s="31">
        <f>-SQRT(3)*AK23*AK44*SIN(ACOS(AQ7))/1000</f>
        <v>0</v>
      </c>
      <c r="AQ44" s="31"/>
      <c r="AR44" s="32"/>
    </row>
    <row r="45" spans="1:44" x14ac:dyDescent="0.2">
      <c r="A45" s="41" t="s">
        <v>62</v>
      </c>
      <c r="B45" s="42"/>
      <c r="C45" s="42"/>
      <c r="D45" s="42"/>
      <c r="E45" s="11"/>
      <c r="F45" s="11"/>
      <c r="G45" s="11"/>
      <c r="H45" s="11"/>
      <c r="I45" s="11"/>
      <c r="J45" s="11"/>
      <c r="K45" s="11"/>
      <c r="L45" s="12"/>
      <c r="M45" s="33">
        <v>50</v>
      </c>
      <c r="N45" s="34"/>
      <c r="O45" s="31">
        <f>-SQRT(3)*M23*M45*S7/1000</f>
        <v>-0.47847904901187788</v>
      </c>
      <c r="P45" s="31"/>
      <c r="Q45" s="31"/>
      <c r="R45" s="31">
        <f>-SQRT(3)*M23*M45*SIN(ACOS(S7))/1000</f>
        <v>-0.2965346516963725</v>
      </c>
      <c r="S45" s="31"/>
      <c r="T45" s="32"/>
      <c r="U45" s="33">
        <v>90</v>
      </c>
      <c r="V45" s="34"/>
      <c r="W45" s="31">
        <f>-SQRT(3)*U23*U45*AA7/1000</f>
        <v>-0.85112974026581467</v>
      </c>
      <c r="X45" s="31"/>
      <c r="Y45" s="31"/>
      <c r="Z45" s="31">
        <f>-SQRT(3)*U23*U45*SIN(ACOS(AA7))/1000</f>
        <v>-0.54977555896478925</v>
      </c>
      <c r="AA45" s="31"/>
      <c r="AB45" s="32"/>
      <c r="AC45" s="33">
        <v>50</v>
      </c>
      <c r="AD45" s="34"/>
      <c r="AE45" s="31">
        <f>-SQRT(3)*AC23*AC45*AI7/1000</f>
        <v>-0.47284985570323046</v>
      </c>
      <c r="AF45" s="31"/>
      <c r="AG45" s="31"/>
      <c r="AH45" s="31">
        <f>-SQRT(3)*AC23*AC45*SIN(ACOS(AI7))/1000</f>
        <v>-0.30543086609154962</v>
      </c>
      <c r="AI45" s="31"/>
      <c r="AJ45" s="32"/>
      <c r="AK45" s="33">
        <v>60</v>
      </c>
      <c r="AL45" s="34"/>
      <c r="AM45" s="31">
        <f>-SQRT(3)*AK23*AK45*AQ7/1000</f>
        <v>-0.57417485881425334</v>
      </c>
      <c r="AN45" s="31"/>
      <c r="AO45" s="31"/>
      <c r="AP45" s="31">
        <f>-SQRT(3)*AK23*AK45*SIN(ACOS(AQ7))/1000</f>
        <v>-0.35584158203564703</v>
      </c>
      <c r="AQ45" s="31"/>
      <c r="AR45" s="32"/>
    </row>
    <row r="46" spans="1:44" x14ac:dyDescent="0.2">
      <c r="A46" s="41" t="s">
        <v>63</v>
      </c>
      <c r="B46" s="42"/>
      <c r="C46" s="42"/>
      <c r="D46" s="42"/>
      <c r="E46" s="11"/>
      <c r="F46" s="11"/>
      <c r="G46" s="11"/>
      <c r="H46" s="11"/>
      <c r="I46" s="11"/>
      <c r="J46" s="11"/>
      <c r="K46" s="11"/>
      <c r="L46" s="12"/>
      <c r="M46" s="33">
        <v>50</v>
      </c>
      <c r="N46" s="34"/>
      <c r="O46" s="31">
        <f>-SQRT(3)*M23*M46*S7/1000</f>
        <v>-0.47847904901187788</v>
      </c>
      <c r="P46" s="31"/>
      <c r="Q46" s="31"/>
      <c r="R46" s="31">
        <f>-SQRT(3)*M23*M46*SIN(ACOS(S7))/1000</f>
        <v>-0.2965346516963725</v>
      </c>
      <c r="S46" s="31"/>
      <c r="T46" s="32"/>
      <c r="U46" s="33">
        <v>40</v>
      </c>
      <c r="V46" s="34"/>
      <c r="W46" s="31">
        <f>-SQRT(3)*U23*U46*AA7/1000</f>
        <v>-0.37827988456258432</v>
      </c>
      <c r="X46" s="31"/>
      <c r="Y46" s="31"/>
      <c r="Z46" s="31">
        <f>-SQRT(3)*U23*U46*SIN(ACOS(AA7))/1000</f>
        <v>-0.24434469287323968</v>
      </c>
      <c r="AA46" s="31"/>
      <c r="AB46" s="32"/>
      <c r="AC46" s="33">
        <v>50</v>
      </c>
      <c r="AD46" s="34"/>
      <c r="AE46" s="31">
        <f>-SQRT(3)*AC23*AC46*AI7/1000</f>
        <v>-0.47284985570323046</v>
      </c>
      <c r="AF46" s="31"/>
      <c r="AG46" s="31"/>
      <c r="AH46" s="31">
        <f>-SQRT(3)*AC23*AC46*SIN(ACOS(AI7))/1000</f>
        <v>-0.30543086609154962</v>
      </c>
      <c r="AI46" s="31"/>
      <c r="AJ46" s="32"/>
      <c r="AK46" s="33">
        <v>50</v>
      </c>
      <c r="AL46" s="34"/>
      <c r="AM46" s="31">
        <f>-SQRT(3)*AK23*AK46*AQ7/1000</f>
        <v>-0.47847904901187788</v>
      </c>
      <c r="AN46" s="31"/>
      <c r="AO46" s="31"/>
      <c r="AP46" s="31">
        <f>-SQRT(3)*AK23*AK46*SIN(ACOS(AQ7))/1000</f>
        <v>-0.2965346516963725</v>
      </c>
      <c r="AQ46" s="31"/>
      <c r="AR46" s="32"/>
    </row>
    <row r="47" spans="1:44" x14ac:dyDescent="0.2">
      <c r="A47" s="41" t="s">
        <v>64</v>
      </c>
      <c r="B47" s="42"/>
      <c r="C47" s="42"/>
      <c r="D47" s="42"/>
      <c r="E47" s="11"/>
      <c r="F47" s="11"/>
      <c r="G47" s="11"/>
      <c r="H47" s="11"/>
      <c r="I47" s="11"/>
      <c r="J47" s="11"/>
      <c r="K47" s="11"/>
      <c r="L47" s="12"/>
      <c r="M47" s="33">
        <v>0</v>
      </c>
      <c r="N47" s="34"/>
      <c r="O47" s="31">
        <f>-SQRT(3)*M23*M47*S7/1000</f>
        <v>0</v>
      </c>
      <c r="P47" s="31"/>
      <c r="Q47" s="31"/>
      <c r="R47" s="31">
        <f>-SQRT(3)*M23*M47*SIN(ACOS(S7))/1000</f>
        <v>0</v>
      </c>
      <c r="S47" s="31"/>
      <c r="T47" s="32"/>
      <c r="U47" s="33">
        <v>0</v>
      </c>
      <c r="V47" s="34"/>
      <c r="W47" s="31">
        <f>-SQRT(3)*U23*U47*AA7/1000</f>
        <v>0</v>
      </c>
      <c r="X47" s="31"/>
      <c r="Y47" s="31"/>
      <c r="Z47" s="31">
        <f>-SQRT(3)*U23*U47*SIN(ACOS(AA7))/1000</f>
        <v>0</v>
      </c>
      <c r="AA47" s="31"/>
      <c r="AB47" s="32"/>
      <c r="AC47" s="33">
        <v>0</v>
      </c>
      <c r="AD47" s="34"/>
      <c r="AE47" s="31">
        <f>-SQRT(3)*AC23*AC47*AI7/1000</f>
        <v>0</v>
      </c>
      <c r="AF47" s="31"/>
      <c r="AG47" s="31"/>
      <c r="AH47" s="31">
        <f>-SQRT(3)*AC23*AC47*SIN(ACOS(AI7))/1000</f>
        <v>0</v>
      </c>
      <c r="AI47" s="31"/>
      <c r="AJ47" s="32"/>
      <c r="AK47" s="33">
        <v>0</v>
      </c>
      <c r="AL47" s="34"/>
      <c r="AM47" s="31">
        <f>-SQRT(3)*AK23*AK47*AQ7/1000</f>
        <v>0</v>
      </c>
      <c r="AN47" s="31"/>
      <c r="AO47" s="31"/>
      <c r="AP47" s="31">
        <f>-SQRT(3)*AK23*AK47*SIN(ACOS(AQ7))/1000</f>
        <v>0</v>
      </c>
      <c r="AQ47" s="31"/>
      <c r="AR47" s="32"/>
    </row>
    <row r="48" spans="1:44" ht="13.5" thickBot="1" x14ac:dyDescent="0.25">
      <c r="A48" s="56" t="s">
        <v>65</v>
      </c>
      <c r="B48" s="57"/>
      <c r="C48" s="57"/>
      <c r="D48" s="57"/>
      <c r="E48" s="58"/>
      <c r="F48" s="58"/>
      <c r="G48" s="58"/>
      <c r="H48" s="58"/>
      <c r="I48" s="58"/>
      <c r="J48" s="58"/>
      <c r="K48" s="58"/>
      <c r="L48" s="59"/>
      <c r="M48" s="47"/>
      <c r="N48" s="48"/>
      <c r="O48" s="45">
        <f>SUM(O38:Q47)</f>
        <v>-9.5695809802375686E-2</v>
      </c>
      <c r="P48" s="45"/>
      <c r="Q48" s="45"/>
      <c r="R48" s="45">
        <f>SUM(R38:T47)</f>
        <v>-5.9306930339274477E-2</v>
      </c>
      <c r="S48" s="45"/>
      <c r="T48" s="46"/>
      <c r="U48" s="47"/>
      <c r="V48" s="48"/>
      <c r="W48" s="45">
        <f>SUM(W38:Y47)</f>
        <v>-4.7284985570323013E-2</v>
      </c>
      <c r="X48" s="45"/>
      <c r="Y48" s="45"/>
      <c r="Z48" s="45">
        <f>SUM(Z38:AB47)</f>
        <v>-3.0543086609155168E-2</v>
      </c>
      <c r="AA48" s="45"/>
      <c r="AB48" s="46"/>
      <c r="AC48" s="47"/>
      <c r="AD48" s="48"/>
      <c r="AE48" s="45">
        <f>SUM(AE38:AG47)</f>
        <v>-1.8913994228129671E-2</v>
      </c>
      <c r="AF48" s="45"/>
      <c r="AG48" s="45"/>
      <c r="AH48" s="45">
        <f>SUM(AH38:AJ47)</f>
        <v>-1.2217234643662089E-2</v>
      </c>
      <c r="AI48" s="45"/>
      <c r="AJ48" s="46"/>
      <c r="AK48" s="47"/>
      <c r="AL48" s="48"/>
      <c r="AM48" s="45">
        <f>SUM(AM38:AO47)</f>
        <v>-8.6126228822137829E-2</v>
      </c>
      <c r="AN48" s="45"/>
      <c r="AO48" s="45"/>
      <c r="AP48" s="45">
        <f>SUM(AP38:AR47)</f>
        <v>-5.3376237305346852E-2</v>
      </c>
      <c r="AQ48" s="45"/>
      <c r="AR48" s="46"/>
    </row>
    <row r="49" spans="1:44" x14ac:dyDescent="0.2">
      <c r="A49" s="49" t="s">
        <v>66</v>
      </c>
      <c r="B49" s="50"/>
      <c r="C49" s="50"/>
      <c r="D49" s="50"/>
      <c r="E49" s="17"/>
      <c r="F49" s="17"/>
      <c r="G49" s="17"/>
      <c r="H49" s="17"/>
      <c r="I49" s="17"/>
      <c r="J49" s="17"/>
      <c r="K49" s="17"/>
      <c r="L49" s="51"/>
      <c r="M49" s="52"/>
      <c r="N49" s="53"/>
      <c r="O49" s="54"/>
      <c r="P49" s="54"/>
      <c r="Q49" s="54"/>
      <c r="R49" s="54"/>
      <c r="S49" s="54"/>
      <c r="T49" s="55"/>
      <c r="U49" s="52"/>
      <c r="V49" s="53"/>
      <c r="W49" s="54"/>
      <c r="X49" s="54"/>
      <c r="Y49" s="54"/>
      <c r="Z49" s="54"/>
      <c r="AA49" s="54"/>
      <c r="AB49" s="55"/>
      <c r="AC49" s="52"/>
      <c r="AD49" s="53"/>
      <c r="AE49" s="54"/>
      <c r="AF49" s="54"/>
      <c r="AG49" s="54"/>
      <c r="AH49" s="54"/>
      <c r="AI49" s="54"/>
      <c r="AJ49" s="55"/>
      <c r="AK49" s="52"/>
      <c r="AL49" s="53"/>
      <c r="AM49" s="54"/>
      <c r="AN49" s="54"/>
      <c r="AO49" s="54"/>
      <c r="AP49" s="54"/>
      <c r="AQ49" s="54"/>
      <c r="AR49" s="55"/>
    </row>
    <row r="50" spans="1:44" x14ac:dyDescent="0.2">
      <c r="A50" s="41" t="s">
        <v>67</v>
      </c>
      <c r="B50" s="42"/>
      <c r="C50" s="42"/>
      <c r="D50" s="42"/>
      <c r="E50" s="11"/>
      <c r="F50" s="11"/>
      <c r="G50" s="11"/>
      <c r="H50" s="11"/>
      <c r="I50" s="11"/>
      <c r="J50" s="11"/>
      <c r="K50" s="11"/>
      <c r="L50" s="12"/>
      <c r="M50" s="43">
        <f>M10</f>
        <v>370</v>
      </c>
      <c r="N50" s="44"/>
      <c r="O50" s="39">
        <f>O10</f>
        <v>3.6657123092757273</v>
      </c>
      <c r="P50" s="39"/>
      <c r="Q50" s="39"/>
      <c r="R50" s="39">
        <f>Q10</f>
        <v>1.9785419544766809</v>
      </c>
      <c r="S50" s="39"/>
      <c r="T50" s="40"/>
      <c r="U50" s="43">
        <f>U10</f>
        <v>102</v>
      </c>
      <c r="V50" s="44"/>
      <c r="W50" s="39">
        <f>W10</f>
        <v>1.0105477176922277</v>
      </c>
      <c r="X50" s="39"/>
      <c r="Y50" s="39"/>
      <c r="Z50" s="39">
        <f>Y10</f>
        <v>0.54543589015303107</v>
      </c>
      <c r="AA50" s="39"/>
      <c r="AB50" s="40"/>
      <c r="AC50" s="43">
        <f>AC10</f>
        <v>114</v>
      </c>
      <c r="AD50" s="44"/>
      <c r="AE50" s="39">
        <f>AE10</f>
        <v>1.1294356844795486</v>
      </c>
      <c r="AF50" s="39"/>
      <c r="AG50" s="39"/>
      <c r="AH50" s="39">
        <f>AG10</f>
        <v>0.60960481840632885</v>
      </c>
      <c r="AI50" s="39"/>
      <c r="AJ50" s="40"/>
      <c r="AK50" s="43">
        <f>AK10</f>
        <v>266</v>
      </c>
      <c r="AL50" s="44"/>
      <c r="AM50" s="39">
        <f>AM10</f>
        <v>2.6353499304522803</v>
      </c>
      <c r="AN50" s="39"/>
      <c r="AO50" s="39"/>
      <c r="AP50" s="39">
        <f>AO10</f>
        <v>1.4224112429481006</v>
      </c>
      <c r="AQ50" s="39"/>
      <c r="AR50" s="40"/>
    </row>
    <row r="51" spans="1:44" x14ac:dyDescent="0.2">
      <c r="A51" s="41" t="s">
        <v>68</v>
      </c>
      <c r="B51" s="42"/>
      <c r="C51" s="42"/>
      <c r="D51" s="42"/>
      <c r="E51" s="11"/>
      <c r="F51" s="11"/>
      <c r="G51" s="11"/>
      <c r="H51" s="11"/>
      <c r="I51" s="11"/>
      <c r="J51" s="11"/>
      <c r="K51" s="11"/>
      <c r="L51" s="12"/>
      <c r="M51" s="33">
        <v>0</v>
      </c>
      <c r="N51" s="34"/>
      <c r="O51" s="31">
        <f>-SQRT(3)*M24*M51*S10/1000</f>
        <v>0</v>
      </c>
      <c r="P51" s="31"/>
      <c r="Q51" s="31"/>
      <c r="R51" s="31">
        <f>-SQRT(3)*M24*M51*SIN(ACOS(S10))/1000</f>
        <v>0</v>
      </c>
      <c r="S51" s="31"/>
      <c r="T51" s="32"/>
      <c r="U51" s="33">
        <v>0</v>
      </c>
      <c r="V51" s="34"/>
      <c r="W51" s="31">
        <f>-SQRT(3)*U24*U51*AA10/1000</f>
        <v>0</v>
      </c>
      <c r="X51" s="31"/>
      <c r="Y51" s="31"/>
      <c r="Z51" s="31">
        <f>-SQRT(3)*U24*U51*SIN(ACOS(AA10))/1000</f>
        <v>0</v>
      </c>
      <c r="AA51" s="31"/>
      <c r="AB51" s="32"/>
      <c r="AC51" s="33">
        <v>0</v>
      </c>
      <c r="AD51" s="34"/>
      <c r="AE51" s="31">
        <f>-SQRT(3)*AC24*AC51*AI10/1000</f>
        <v>0</v>
      </c>
      <c r="AF51" s="31"/>
      <c r="AG51" s="31"/>
      <c r="AH51" s="31">
        <f>-SQRT(3)*AC24*AC51*SIN(ACOS(AI10))/1000</f>
        <v>0</v>
      </c>
      <c r="AI51" s="31"/>
      <c r="AJ51" s="32"/>
      <c r="AK51" s="33">
        <v>0</v>
      </c>
      <c r="AL51" s="34"/>
      <c r="AM51" s="31">
        <f>-SQRT(3)*AK24*AK51*AQ10/1000</f>
        <v>0</v>
      </c>
      <c r="AN51" s="31"/>
      <c r="AO51" s="31"/>
      <c r="AP51" s="31">
        <f>-SQRT(3)*AK24*AK51*SIN(ACOS(AQ10))/1000</f>
        <v>0</v>
      </c>
      <c r="AQ51" s="31"/>
      <c r="AR51" s="32"/>
    </row>
    <row r="52" spans="1:44" x14ac:dyDescent="0.2">
      <c r="A52" s="41" t="s">
        <v>69</v>
      </c>
      <c r="B52" s="42"/>
      <c r="C52" s="42"/>
      <c r="D52" s="42"/>
      <c r="E52" s="11"/>
      <c r="F52" s="11"/>
      <c r="G52" s="11"/>
      <c r="H52" s="11"/>
      <c r="I52" s="11"/>
      <c r="J52" s="11"/>
      <c r="K52" s="11"/>
      <c r="L52" s="12"/>
      <c r="M52" s="33">
        <v>26</v>
      </c>
      <c r="N52" s="34"/>
      <c r="O52" s="31">
        <f>-SQRT(3)*M24*M52*S10/1000</f>
        <v>-0.25759059470586199</v>
      </c>
      <c r="P52" s="31"/>
      <c r="Q52" s="31"/>
      <c r="R52" s="31">
        <f>-SQRT(3)*M24*M52*SIN(ACOS(S10))/1000</f>
        <v>-0.13903267788214516</v>
      </c>
      <c r="S52" s="31"/>
      <c r="T52" s="32"/>
      <c r="U52" s="33">
        <v>26</v>
      </c>
      <c r="V52" s="34"/>
      <c r="W52" s="31">
        <f>-SQRT(3)*U24*U52*AA10/1000</f>
        <v>-0.25759059470586199</v>
      </c>
      <c r="X52" s="31"/>
      <c r="Y52" s="31"/>
      <c r="Z52" s="31">
        <f>-SQRT(3)*U24*U52*SIN(ACOS(AA10))/1000</f>
        <v>-0.13903267788214516</v>
      </c>
      <c r="AA52" s="31"/>
      <c r="AB52" s="32"/>
      <c r="AC52" s="33">
        <v>26</v>
      </c>
      <c r="AD52" s="34"/>
      <c r="AE52" s="31">
        <f>-SQRT(3)*AC24*AC52*AI10/1000</f>
        <v>-0.25759059470586199</v>
      </c>
      <c r="AF52" s="31"/>
      <c r="AG52" s="31"/>
      <c r="AH52" s="31">
        <f>-SQRT(3)*AC24*AC52*SIN(ACOS(AI10))/1000</f>
        <v>-0.13903267788214516</v>
      </c>
      <c r="AI52" s="31"/>
      <c r="AJ52" s="32"/>
      <c r="AK52" s="33">
        <v>26</v>
      </c>
      <c r="AL52" s="34"/>
      <c r="AM52" s="31">
        <f>-SQRT(3)*AK24*AK52*AQ10/1000</f>
        <v>-0.25759059470586199</v>
      </c>
      <c r="AN52" s="31"/>
      <c r="AO52" s="31"/>
      <c r="AP52" s="31">
        <f>-SQRT(3)*AK24*AK52*SIN(ACOS(AQ10))/1000</f>
        <v>-0.13903267788214516</v>
      </c>
      <c r="AQ52" s="31"/>
      <c r="AR52" s="32"/>
    </row>
    <row r="53" spans="1:44" x14ac:dyDescent="0.2">
      <c r="A53" s="41" t="s">
        <v>70</v>
      </c>
      <c r="B53" s="42"/>
      <c r="C53" s="42"/>
      <c r="D53" s="42"/>
      <c r="E53" s="11"/>
      <c r="F53" s="11"/>
      <c r="G53" s="11"/>
      <c r="H53" s="11"/>
      <c r="I53" s="11"/>
      <c r="J53" s="11"/>
      <c r="K53" s="11"/>
      <c r="L53" s="12"/>
      <c r="M53" s="33">
        <v>5</v>
      </c>
      <c r="N53" s="34"/>
      <c r="O53" s="31">
        <f>-SQRT(3)*M24*M53*S10/1000</f>
        <v>-4.9536652828050372E-2</v>
      </c>
      <c r="P53" s="31"/>
      <c r="Q53" s="31"/>
      <c r="R53" s="31">
        <f>-SQRT(3)*M24*M53*SIN(ACOS(S10))/1000</f>
        <v>-2.6737053438874066E-2</v>
      </c>
      <c r="S53" s="31"/>
      <c r="T53" s="32"/>
      <c r="U53" s="33">
        <v>5</v>
      </c>
      <c r="V53" s="34"/>
      <c r="W53" s="31">
        <f>-SQRT(3)*U24*U53*AA10/1000</f>
        <v>-4.9536652828050372E-2</v>
      </c>
      <c r="X53" s="31"/>
      <c r="Y53" s="31"/>
      <c r="Z53" s="31">
        <f>-SQRT(3)*U24*U53*SIN(ACOS(AA10))/1000</f>
        <v>-2.6737053438874066E-2</v>
      </c>
      <c r="AA53" s="31"/>
      <c r="AB53" s="32"/>
      <c r="AC53" s="33">
        <v>5</v>
      </c>
      <c r="AD53" s="34"/>
      <c r="AE53" s="31">
        <f>-SQRT(3)*AC24*AC53*AI10/1000</f>
        <v>-4.9536652828050372E-2</v>
      </c>
      <c r="AF53" s="31"/>
      <c r="AG53" s="31"/>
      <c r="AH53" s="31">
        <f>-SQRT(3)*AC24*AC53*SIN(ACOS(AI10))/1000</f>
        <v>-2.6737053438874066E-2</v>
      </c>
      <c r="AI53" s="31"/>
      <c r="AJ53" s="32"/>
      <c r="AK53" s="33">
        <v>5</v>
      </c>
      <c r="AL53" s="34"/>
      <c r="AM53" s="31">
        <f>-SQRT(3)*AK24*AK53*AQ10/1000</f>
        <v>-4.9536652828050372E-2</v>
      </c>
      <c r="AN53" s="31"/>
      <c r="AO53" s="31"/>
      <c r="AP53" s="31">
        <f>-SQRT(3)*AK24*AK53*SIN(ACOS(AQ10))/1000</f>
        <v>-2.6737053438874066E-2</v>
      </c>
      <c r="AQ53" s="31"/>
      <c r="AR53" s="32"/>
    </row>
    <row r="54" spans="1:44" x14ac:dyDescent="0.2">
      <c r="A54" s="41" t="s">
        <v>71</v>
      </c>
      <c r="B54" s="42"/>
      <c r="C54" s="42"/>
      <c r="D54" s="42"/>
      <c r="E54" s="11"/>
      <c r="F54" s="11"/>
      <c r="G54" s="11"/>
      <c r="H54" s="11"/>
      <c r="I54" s="11"/>
      <c r="J54" s="11"/>
      <c r="K54" s="11"/>
      <c r="L54" s="12"/>
      <c r="M54" s="33">
        <v>5</v>
      </c>
      <c r="N54" s="34"/>
      <c r="O54" s="31">
        <f>-SQRT(3)*M24*M54*S10/1000</f>
        <v>-4.9536652828050372E-2</v>
      </c>
      <c r="P54" s="31"/>
      <c r="Q54" s="31"/>
      <c r="R54" s="31">
        <f>-SQRT(3)*M24*M54*SIN(ACOS(S10))/1000</f>
        <v>-2.6737053438874066E-2</v>
      </c>
      <c r="S54" s="31"/>
      <c r="T54" s="32"/>
      <c r="U54" s="33">
        <v>5</v>
      </c>
      <c r="V54" s="34"/>
      <c r="W54" s="31">
        <f>-SQRT(3)*U24*U54*AA10/1000</f>
        <v>-4.9536652828050372E-2</v>
      </c>
      <c r="X54" s="31"/>
      <c r="Y54" s="31"/>
      <c r="Z54" s="31">
        <f>-SQRT(3)*U24*U54*SIN(ACOS(AA10))/1000</f>
        <v>-2.6737053438874066E-2</v>
      </c>
      <c r="AA54" s="31"/>
      <c r="AB54" s="32"/>
      <c r="AC54" s="33">
        <v>5</v>
      </c>
      <c r="AD54" s="34"/>
      <c r="AE54" s="31">
        <f>-SQRT(3)*AC24*AC54*AI10/1000</f>
        <v>-4.9536652828050372E-2</v>
      </c>
      <c r="AF54" s="31"/>
      <c r="AG54" s="31"/>
      <c r="AH54" s="31">
        <f>-SQRT(3)*AC24*AC54*SIN(ACOS(AI10))/1000</f>
        <v>-2.6737053438874066E-2</v>
      </c>
      <c r="AI54" s="31"/>
      <c r="AJ54" s="32"/>
      <c r="AK54" s="33">
        <v>5</v>
      </c>
      <c r="AL54" s="34"/>
      <c r="AM54" s="31">
        <f>-SQRT(3)*AK24*AK54*AQ10/1000</f>
        <v>-4.9536652828050372E-2</v>
      </c>
      <c r="AN54" s="31"/>
      <c r="AO54" s="31"/>
      <c r="AP54" s="31">
        <f>-SQRT(3)*AK24*AK54*SIN(ACOS(AQ10))/1000</f>
        <v>-2.6737053438874066E-2</v>
      </c>
      <c r="AQ54" s="31"/>
      <c r="AR54" s="32"/>
    </row>
    <row r="55" spans="1:44" x14ac:dyDescent="0.2">
      <c r="A55" s="41" t="s">
        <v>72</v>
      </c>
      <c r="B55" s="42"/>
      <c r="C55" s="42"/>
      <c r="D55" s="42"/>
      <c r="E55" s="11"/>
      <c r="F55" s="11"/>
      <c r="G55" s="11"/>
      <c r="H55" s="11"/>
      <c r="I55" s="11"/>
      <c r="J55" s="11"/>
      <c r="K55" s="11"/>
      <c r="L55" s="12"/>
      <c r="M55" s="33">
        <v>6</v>
      </c>
      <c r="N55" s="34"/>
      <c r="O55" s="31">
        <f>-SQRT(3)*M24*M55*S10/1000</f>
        <v>-5.9443983393660457E-2</v>
      </c>
      <c r="P55" s="31"/>
      <c r="Q55" s="31"/>
      <c r="R55" s="31">
        <f>-SQRT(3)*M24*M55*SIN(ACOS(S10))/1000</f>
        <v>-3.2084464126648886E-2</v>
      </c>
      <c r="S55" s="31"/>
      <c r="T55" s="32"/>
      <c r="U55" s="33">
        <v>6</v>
      </c>
      <c r="V55" s="34"/>
      <c r="W55" s="31">
        <f>-SQRT(3)*U24*U55*AA10/1000</f>
        <v>-5.9443983393660457E-2</v>
      </c>
      <c r="X55" s="31"/>
      <c r="Y55" s="31"/>
      <c r="Z55" s="31">
        <f>-SQRT(3)*U24*U55*SIN(ACOS(AA10))/1000</f>
        <v>-3.2084464126648886E-2</v>
      </c>
      <c r="AA55" s="31"/>
      <c r="AB55" s="32"/>
      <c r="AC55" s="33">
        <v>6</v>
      </c>
      <c r="AD55" s="34"/>
      <c r="AE55" s="31">
        <f>-SQRT(3)*AC24*AC55*AI10/1000</f>
        <v>-5.9443983393660457E-2</v>
      </c>
      <c r="AF55" s="31"/>
      <c r="AG55" s="31"/>
      <c r="AH55" s="31">
        <f>-SQRT(3)*AC24*AC55*SIN(ACOS(AI10))/1000</f>
        <v>-3.2084464126648886E-2</v>
      </c>
      <c r="AI55" s="31"/>
      <c r="AJ55" s="32"/>
      <c r="AK55" s="33">
        <v>7</v>
      </c>
      <c r="AL55" s="34"/>
      <c r="AM55" s="31">
        <f>-SQRT(3)*AK24*AK55*AQ10/1000</f>
        <v>-6.9351313959270522E-2</v>
      </c>
      <c r="AN55" s="31"/>
      <c r="AO55" s="31"/>
      <c r="AP55" s="31">
        <f>-SQRT(3)*AK24*AK55*SIN(ACOS(AQ10))/1000</f>
        <v>-3.7431874814423699E-2</v>
      </c>
      <c r="AQ55" s="31"/>
      <c r="AR55" s="32"/>
    </row>
    <row r="56" spans="1:44" x14ac:dyDescent="0.2">
      <c r="A56" s="41" t="s">
        <v>73</v>
      </c>
      <c r="B56" s="42"/>
      <c r="C56" s="42"/>
      <c r="D56" s="42"/>
      <c r="E56" s="11"/>
      <c r="F56" s="11"/>
      <c r="G56" s="11"/>
      <c r="H56" s="11"/>
      <c r="I56" s="11"/>
      <c r="J56" s="11"/>
      <c r="K56" s="11"/>
      <c r="L56" s="12"/>
      <c r="M56" s="33">
        <v>0</v>
      </c>
      <c r="N56" s="34"/>
      <c r="O56" s="31">
        <f>-SQRT(3)*M24*M56*S10/1000</f>
        <v>0</v>
      </c>
      <c r="P56" s="31"/>
      <c r="Q56" s="31"/>
      <c r="R56" s="31">
        <f>-SQRT(3)*M24*M56*SIN(ACOS(S10))/1000</f>
        <v>0</v>
      </c>
      <c r="S56" s="31"/>
      <c r="T56" s="32"/>
      <c r="U56" s="33">
        <v>0</v>
      </c>
      <c r="V56" s="34"/>
      <c r="W56" s="31">
        <f>-SQRT(3)*U24*U56*AA10/1000</f>
        <v>0</v>
      </c>
      <c r="X56" s="31"/>
      <c r="Y56" s="31"/>
      <c r="Z56" s="31">
        <f>-SQRT(3)*U24*U56*SIN(ACOS(AA10))/1000</f>
        <v>0</v>
      </c>
      <c r="AA56" s="31"/>
      <c r="AB56" s="32"/>
      <c r="AC56" s="33">
        <v>0</v>
      </c>
      <c r="AD56" s="34"/>
      <c r="AE56" s="31">
        <f>-SQRT(3)*AC24*AC56*AI10/1000</f>
        <v>0</v>
      </c>
      <c r="AF56" s="31"/>
      <c r="AG56" s="31"/>
      <c r="AH56" s="31">
        <f>-SQRT(3)*AC24*AC56*SIN(ACOS(AI10))/1000</f>
        <v>0</v>
      </c>
      <c r="AI56" s="31"/>
      <c r="AJ56" s="32"/>
      <c r="AK56" s="33">
        <v>0</v>
      </c>
      <c r="AL56" s="34"/>
      <c r="AM56" s="31">
        <f>-SQRT(3)*AK24*AK56*AQ10/1000</f>
        <v>0</v>
      </c>
      <c r="AN56" s="31"/>
      <c r="AO56" s="31"/>
      <c r="AP56" s="31">
        <f>-SQRT(3)*AK24*AK56*SIN(ACOS(AQ10))/1000</f>
        <v>0</v>
      </c>
      <c r="AQ56" s="31"/>
      <c r="AR56" s="32"/>
    </row>
    <row r="57" spans="1:44" x14ac:dyDescent="0.2">
      <c r="A57" s="41" t="s">
        <v>74</v>
      </c>
      <c r="B57" s="42"/>
      <c r="C57" s="42"/>
      <c r="D57" s="42"/>
      <c r="E57" s="11"/>
      <c r="F57" s="11"/>
      <c r="G57" s="11"/>
      <c r="H57" s="11"/>
      <c r="I57" s="11"/>
      <c r="J57" s="11"/>
      <c r="K57" s="11"/>
      <c r="L57" s="12"/>
      <c r="M57" s="33">
        <v>280</v>
      </c>
      <c r="N57" s="34"/>
      <c r="O57" s="31">
        <f>-SQRT(3)*M24*M57*S10/1000</f>
        <v>-2.7740525583708213</v>
      </c>
      <c r="P57" s="31"/>
      <c r="Q57" s="31"/>
      <c r="R57" s="31">
        <f>-SQRT(3)*M24*M57*SIN(ACOS(S10))/1000</f>
        <v>-1.4972749925769482</v>
      </c>
      <c r="S57" s="31"/>
      <c r="T57" s="32"/>
      <c r="U57" s="33">
        <v>5</v>
      </c>
      <c r="V57" s="34"/>
      <c r="W57" s="31">
        <f>-SQRT(3)*U24*U57*AA10/1000</f>
        <v>-4.9536652828050372E-2</v>
      </c>
      <c r="X57" s="31"/>
      <c r="Y57" s="31"/>
      <c r="Z57" s="31">
        <f>-SQRT(3)*U24*U57*SIN(ACOS(AA10))/1000</f>
        <v>-2.6737053438874066E-2</v>
      </c>
      <c r="AA57" s="31"/>
      <c r="AB57" s="32"/>
      <c r="AC57" s="33">
        <v>5</v>
      </c>
      <c r="AD57" s="34"/>
      <c r="AE57" s="31">
        <f>-SQRT(3)*AC24*AC57*AI10/1000</f>
        <v>-4.9536652828050372E-2</v>
      </c>
      <c r="AF57" s="31"/>
      <c r="AG57" s="31"/>
      <c r="AH57" s="31">
        <f>-SQRT(3)*AC24*AC57*SIN(ACOS(AI10))/1000</f>
        <v>-2.6737053438874066E-2</v>
      </c>
      <c r="AI57" s="31"/>
      <c r="AJ57" s="32"/>
      <c r="AK57" s="33">
        <v>225</v>
      </c>
      <c r="AL57" s="34"/>
      <c r="AM57" s="31">
        <f>-SQRT(3)*AK24*AK57*AQ10/1000</f>
        <v>-2.2291493772622673</v>
      </c>
      <c r="AN57" s="31"/>
      <c r="AO57" s="31"/>
      <c r="AP57" s="31">
        <f>-SQRT(3)*AK24*AK57*SIN(ACOS(AQ10))/1000</f>
        <v>-1.2031674047493333</v>
      </c>
      <c r="AQ57" s="31"/>
      <c r="AR57" s="32"/>
    </row>
    <row r="58" spans="1:44" x14ac:dyDescent="0.2">
      <c r="A58" s="41" t="s">
        <v>75</v>
      </c>
      <c r="B58" s="42"/>
      <c r="C58" s="42"/>
      <c r="D58" s="42"/>
      <c r="E58" s="11"/>
      <c r="F58" s="11"/>
      <c r="G58" s="11"/>
      <c r="H58" s="11"/>
      <c r="I58" s="11"/>
      <c r="J58" s="11"/>
      <c r="K58" s="11"/>
      <c r="L58" s="12"/>
      <c r="M58" s="33" t="s">
        <v>59</v>
      </c>
      <c r="N58" s="34"/>
      <c r="O58" s="39">
        <v>0</v>
      </c>
      <c r="P58" s="39"/>
      <c r="Q58" s="39"/>
      <c r="R58" s="39">
        <v>0</v>
      </c>
      <c r="S58" s="39"/>
      <c r="T58" s="40"/>
      <c r="U58" s="33" t="s">
        <v>59</v>
      </c>
      <c r="V58" s="34"/>
      <c r="W58" s="39">
        <v>0</v>
      </c>
      <c r="X58" s="39"/>
      <c r="Y58" s="39"/>
      <c r="Z58" s="39">
        <v>0</v>
      </c>
      <c r="AA58" s="39"/>
      <c r="AB58" s="40"/>
      <c r="AC58" s="33" t="s">
        <v>59</v>
      </c>
      <c r="AD58" s="34"/>
      <c r="AE58" s="39">
        <v>0</v>
      </c>
      <c r="AF58" s="39"/>
      <c r="AG58" s="39"/>
      <c r="AH58" s="39">
        <v>0</v>
      </c>
      <c r="AI58" s="39"/>
      <c r="AJ58" s="40"/>
      <c r="AK58" s="33" t="s">
        <v>59</v>
      </c>
      <c r="AL58" s="34"/>
      <c r="AM58" s="39">
        <v>0</v>
      </c>
      <c r="AN58" s="39"/>
      <c r="AO58" s="39"/>
      <c r="AP58" s="39">
        <v>0</v>
      </c>
      <c r="AQ58" s="39"/>
      <c r="AR58" s="40"/>
    </row>
    <row r="59" spans="1:44" x14ac:dyDescent="0.2">
      <c r="A59" s="41" t="s">
        <v>76</v>
      </c>
      <c r="B59" s="42"/>
      <c r="C59" s="42"/>
      <c r="D59" s="42"/>
      <c r="E59" s="11"/>
      <c r="F59" s="11"/>
      <c r="G59" s="11"/>
      <c r="H59" s="11"/>
      <c r="I59" s="11"/>
      <c r="J59" s="11"/>
      <c r="K59" s="11"/>
      <c r="L59" s="12"/>
      <c r="M59" s="33">
        <v>40</v>
      </c>
      <c r="N59" s="34"/>
      <c r="O59" s="31">
        <f>-SQRT(3)*M24*M59*S10/1000</f>
        <v>-0.39629322262440297</v>
      </c>
      <c r="P59" s="31"/>
      <c r="Q59" s="31"/>
      <c r="R59" s="31">
        <f>-SQRT(3)*M24*M59*SIN(ACOS(S10))/1000</f>
        <v>-0.21389642751099253</v>
      </c>
      <c r="S59" s="31"/>
      <c r="T59" s="32"/>
      <c r="U59" s="33">
        <v>60</v>
      </c>
      <c r="V59" s="34"/>
      <c r="W59" s="31">
        <f>-SQRT(3)*U24*U59*AA10/1000</f>
        <v>-0.59443983393660449</v>
      </c>
      <c r="X59" s="31"/>
      <c r="Y59" s="31"/>
      <c r="Z59" s="31">
        <f>-SQRT(3)*U24*U59*SIN(ACOS(AA10))/1000</f>
        <v>-0.32084464126648887</v>
      </c>
      <c r="AA59" s="31"/>
      <c r="AB59" s="32"/>
      <c r="AC59" s="33">
        <v>60</v>
      </c>
      <c r="AD59" s="34"/>
      <c r="AE59" s="31">
        <f>-SQRT(3)*AC24*AC59*AI10/1000</f>
        <v>-0.59443983393660449</v>
      </c>
      <c r="AF59" s="31"/>
      <c r="AG59" s="31"/>
      <c r="AH59" s="31">
        <f>-SQRT(3)*AC24*AC59*SIN(ACOS(AI10))/1000</f>
        <v>-0.32084464126648887</v>
      </c>
      <c r="AI59" s="31"/>
      <c r="AJ59" s="32"/>
      <c r="AK59" s="33">
        <v>50</v>
      </c>
      <c r="AL59" s="34"/>
      <c r="AM59" s="31">
        <f>-SQRT(3)*AK24*AK59*AQ10/1000</f>
        <v>-0.49536652828050376</v>
      </c>
      <c r="AN59" s="31"/>
      <c r="AO59" s="31"/>
      <c r="AP59" s="31">
        <f>-SQRT(3)*AK24*AK59*SIN(ACOS(AQ10))/1000</f>
        <v>-0.26737053438874075</v>
      </c>
      <c r="AQ59" s="31"/>
      <c r="AR59" s="32"/>
    </row>
    <row r="60" spans="1:44" ht="13.5" thickBot="1" x14ac:dyDescent="0.25">
      <c r="A60" s="35" t="s">
        <v>77</v>
      </c>
      <c r="B60" s="36"/>
      <c r="C60" s="36"/>
      <c r="D60" s="36"/>
      <c r="E60" s="37"/>
      <c r="F60" s="37"/>
      <c r="G60" s="37"/>
      <c r="H60" s="37"/>
      <c r="I60" s="37"/>
      <c r="J60" s="37"/>
      <c r="K60" s="37"/>
      <c r="L60" s="38"/>
      <c r="M60" s="29"/>
      <c r="N60" s="30"/>
      <c r="O60" s="24">
        <f>SUM(O50:Q59)</f>
        <v>7.9258644524879462E-2</v>
      </c>
      <c r="P60" s="24"/>
      <c r="Q60" s="24"/>
      <c r="R60" s="24">
        <f>SUM(R50:T59)</f>
        <v>4.2779285502198172E-2</v>
      </c>
      <c r="S60" s="24"/>
      <c r="T60" s="25"/>
      <c r="U60" s="29"/>
      <c r="V60" s="30"/>
      <c r="W60" s="24">
        <f>SUM(W50:Y59)</f>
        <v>-4.953665282805042E-2</v>
      </c>
      <c r="X60" s="24"/>
      <c r="Y60" s="24"/>
      <c r="Z60" s="24">
        <f>SUM(Z50:AB59)</f>
        <v>-2.6737053438874003E-2</v>
      </c>
      <c r="AA60" s="24"/>
      <c r="AB60" s="25"/>
      <c r="AC60" s="29"/>
      <c r="AD60" s="30"/>
      <c r="AE60" s="24">
        <f>SUM(AE50:AG59)</f>
        <v>6.9351313959270411E-2</v>
      </c>
      <c r="AF60" s="24"/>
      <c r="AG60" s="24"/>
      <c r="AH60" s="24">
        <f>SUM(AH50:AJ59)</f>
        <v>3.7431874814423782E-2</v>
      </c>
      <c r="AI60" s="24"/>
      <c r="AJ60" s="25"/>
      <c r="AK60" s="29"/>
      <c r="AL60" s="30"/>
      <c r="AM60" s="24">
        <f>SUM(AM50:AO59)</f>
        <v>-0.51518118941172397</v>
      </c>
      <c r="AN60" s="24"/>
      <c r="AO60" s="24"/>
      <c r="AP60" s="24">
        <f>SUM(AP50:AR59)</f>
        <v>-0.27806535576429031</v>
      </c>
      <c r="AQ60" s="24"/>
      <c r="AR60" s="25"/>
    </row>
    <row r="61" spans="1:44" ht="13.5" thickBot="1" x14ac:dyDescent="0.25">
      <c r="A61" s="26" t="s">
        <v>78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15"/>
      <c r="N61" s="16"/>
      <c r="O61" s="13">
        <f>SUM(O38:Q47)+SUM(O50:Q59)</f>
        <v>-1.6437165277496224E-2</v>
      </c>
      <c r="P61" s="13"/>
      <c r="Q61" s="13"/>
      <c r="R61" s="13">
        <f>SUM(R38:T47)+SUM(R50:T59)</f>
        <v>-1.6527644837076305E-2</v>
      </c>
      <c r="S61" s="13"/>
      <c r="T61" s="14"/>
      <c r="U61" s="15"/>
      <c r="V61" s="16"/>
      <c r="W61" s="13">
        <f>SUM(W38:Y47)+SUM(W50:Y59)</f>
        <v>-9.6821638398373433E-2</v>
      </c>
      <c r="X61" s="13"/>
      <c r="Y61" s="13"/>
      <c r="Z61" s="13">
        <f>SUM(Z38:AB47)+SUM(Z50:AB59)</f>
        <v>-5.7280140048029171E-2</v>
      </c>
      <c r="AA61" s="13"/>
      <c r="AB61" s="14"/>
      <c r="AC61" s="15"/>
      <c r="AD61" s="16"/>
      <c r="AE61" s="13">
        <f>SUM(AE38:AG47)+SUM(AE50:AG59)</f>
        <v>5.043731973114074E-2</v>
      </c>
      <c r="AF61" s="13"/>
      <c r="AG61" s="13"/>
      <c r="AH61" s="13">
        <f>SUM(AH38:AJ47)+SUM(AH50:AJ59)</f>
        <v>2.5214640170761693E-2</v>
      </c>
      <c r="AI61" s="13"/>
      <c r="AJ61" s="14"/>
      <c r="AK61" s="15"/>
      <c r="AL61" s="16"/>
      <c r="AM61" s="13">
        <f>SUM(AM38:AO47)+SUM(AM50:AO59)</f>
        <v>-0.6013074182338618</v>
      </c>
      <c r="AN61" s="13"/>
      <c r="AO61" s="13"/>
      <c r="AP61" s="13">
        <f>SUM(AP38:AR47)+SUM(AP50:AR59)</f>
        <v>-0.33144159306963716</v>
      </c>
      <c r="AQ61" s="13"/>
      <c r="AR61" s="14"/>
    </row>
    <row r="62" spans="1:44" ht="13.5" thickBo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</row>
    <row r="63" spans="1:44" ht="13.5" thickBot="1" x14ac:dyDescent="0.25">
      <c r="A63" s="18" t="s">
        <v>79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/>
      <c r="M63" s="21" t="s">
        <v>80</v>
      </c>
      <c r="N63" s="22"/>
      <c r="O63" s="22"/>
      <c r="P63" s="22"/>
      <c r="Q63" s="22"/>
      <c r="R63" s="22"/>
      <c r="S63" s="22"/>
      <c r="T63" s="23"/>
      <c r="U63" s="21" t="s">
        <v>81</v>
      </c>
      <c r="V63" s="22"/>
      <c r="W63" s="22"/>
      <c r="X63" s="22"/>
      <c r="Y63" s="22"/>
      <c r="Z63" s="22"/>
      <c r="AA63" s="22"/>
      <c r="AB63" s="23"/>
      <c r="AC63" s="21"/>
      <c r="AD63" s="22"/>
      <c r="AE63" s="22"/>
      <c r="AF63" s="22"/>
      <c r="AG63" s="22"/>
      <c r="AH63" s="22"/>
      <c r="AI63" s="22"/>
      <c r="AJ63" s="23"/>
      <c r="AK63" s="21"/>
      <c r="AL63" s="22"/>
      <c r="AM63" s="22"/>
      <c r="AN63" s="22"/>
      <c r="AO63" s="22"/>
      <c r="AP63" s="22"/>
      <c r="AQ63" s="22"/>
      <c r="AR63" s="23"/>
    </row>
  </sheetData>
  <mergeCells count="698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AC16:AE16"/>
    <mergeCell ref="AF16:AG16"/>
    <mergeCell ref="AH16:AJ16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25:AR25"/>
    <mergeCell ref="A26:D27"/>
    <mergeCell ref="E26:F26"/>
    <mergeCell ref="G26:H26"/>
    <mergeCell ref="I26:J26"/>
    <mergeCell ref="K26:L26"/>
    <mergeCell ref="M26:N27"/>
    <mergeCell ref="O26:Q27"/>
    <mergeCell ref="R26:T27"/>
    <mergeCell ref="U26:V27"/>
    <mergeCell ref="AM26:AO27"/>
    <mergeCell ref="AP26:AR27"/>
    <mergeCell ref="A28:D28"/>
    <mergeCell ref="E28:AR28"/>
    <mergeCell ref="A29:D29"/>
    <mergeCell ref="M29:N29"/>
    <mergeCell ref="O29:Q29"/>
    <mergeCell ref="R29:T29"/>
    <mergeCell ref="U29:V29"/>
    <mergeCell ref="W29:Y29"/>
    <mergeCell ref="W26:Y27"/>
    <mergeCell ref="Z26:AB27"/>
    <mergeCell ref="AC26:AD27"/>
    <mergeCell ref="AE26:AG27"/>
    <mergeCell ref="AH26:AJ27"/>
    <mergeCell ref="AK26:AL27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30:AJ30"/>
    <mergeCell ref="AK30:AL30"/>
    <mergeCell ref="AM30:AO30"/>
    <mergeCell ref="AP30:AR30"/>
    <mergeCell ref="A31:L31"/>
    <mergeCell ref="M31:N31"/>
    <mergeCell ref="O31:Q31"/>
    <mergeCell ref="R31:T31"/>
    <mergeCell ref="U31:V31"/>
    <mergeCell ref="W31:Y31"/>
    <mergeCell ref="AC33:AD33"/>
    <mergeCell ref="AE33:AG33"/>
    <mergeCell ref="AH33:AJ33"/>
    <mergeCell ref="AK33:AL33"/>
    <mergeCell ref="AM33:AO33"/>
    <mergeCell ref="AP33:AR33"/>
    <mergeCell ref="AP31:AR31"/>
    <mergeCell ref="A32:D32"/>
    <mergeCell ref="E32:AR32"/>
    <mergeCell ref="A33:D33"/>
    <mergeCell ref="M33:N33"/>
    <mergeCell ref="O33:Q33"/>
    <mergeCell ref="R33:T33"/>
    <mergeCell ref="U33:V33"/>
    <mergeCell ref="W33:Y33"/>
    <mergeCell ref="Z33:AB33"/>
    <mergeCell ref="Z31:AB31"/>
    <mergeCell ref="AC31:AD31"/>
    <mergeCell ref="AE31:AG31"/>
    <mergeCell ref="AH31:AJ31"/>
    <mergeCell ref="AK31:AL31"/>
    <mergeCell ref="AM31:AO31"/>
    <mergeCell ref="AP34:AR34"/>
    <mergeCell ref="A35:L35"/>
    <mergeCell ref="M35:N35"/>
    <mergeCell ref="O35:Q35"/>
    <mergeCell ref="R35:T35"/>
    <mergeCell ref="U35:V35"/>
    <mergeCell ref="W35:Y35"/>
    <mergeCell ref="Z35:AB35"/>
    <mergeCell ref="AC35:AD35"/>
    <mergeCell ref="AE35:AG35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AH35:AJ35"/>
    <mergeCell ref="AK35:AL35"/>
    <mergeCell ref="AM35:AO35"/>
    <mergeCell ref="AP35:AR35"/>
    <mergeCell ref="A36:L36"/>
    <mergeCell ref="M36:N36"/>
    <mergeCell ref="O36:Q36"/>
    <mergeCell ref="R36:T36"/>
    <mergeCell ref="U36:V36"/>
    <mergeCell ref="W36:Y36"/>
    <mergeCell ref="AC38:AD38"/>
    <mergeCell ref="AE38:AG38"/>
    <mergeCell ref="AH38:AJ38"/>
    <mergeCell ref="AK38:AL38"/>
    <mergeCell ref="AM38:AO38"/>
    <mergeCell ref="AP38:AR38"/>
    <mergeCell ref="AP36:AR36"/>
    <mergeCell ref="A37:D37"/>
    <mergeCell ref="E37:AR37"/>
    <mergeCell ref="A38:D38"/>
    <mergeCell ref="M38:N38"/>
    <mergeCell ref="O38:Q38"/>
    <mergeCell ref="R38:T38"/>
    <mergeCell ref="U38:V38"/>
    <mergeCell ref="W38:Y38"/>
    <mergeCell ref="Z38:AB38"/>
    <mergeCell ref="Z36:AB36"/>
    <mergeCell ref="AC36:AD36"/>
    <mergeCell ref="AE36:AG36"/>
    <mergeCell ref="AH36:AJ36"/>
    <mergeCell ref="AK36:AL36"/>
    <mergeCell ref="AM36:AO36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AH40:AJ40"/>
    <mergeCell ref="AK40:AL40"/>
    <mergeCell ref="AM40:AO40"/>
    <mergeCell ref="AP40:AR40"/>
    <mergeCell ref="A41:D41"/>
    <mergeCell ref="M41:N41"/>
    <mergeCell ref="O41:Q41"/>
    <mergeCell ref="R41:T41"/>
    <mergeCell ref="U41:V41"/>
    <mergeCell ref="W41:Y41"/>
    <mergeCell ref="AP41:AR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H42:AJ42"/>
    <mergeCell ref="AK42:AL42"/>
    <mergeCell ref="AM42:AO42"/>
    <mergeCell ref="AP42:AR42"/>
    <mergeCell ref="A43:D43"/>
    <mergeCell ref="M43:N43"/>
    <mergeCell ref="O43:Q43"/>
    <mergeCell ref="R43:T43"/>
    <mergeCell ref="U43:V43"/>
    <mergeCell ref="W43:Y43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W45:Y45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H48:AJ48"/>
    <mergeCell ref="AK48:AL48"/>
    <mergeCell ref="AM48:AO48"/>
    <mergeCell ref="AP48:AR48"/>
    <mergeCell ref="A49:D49"/>
    <mergeCell ref="E49:AR49"/>
    <mergeCell ref="AP47:AR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50:D50"/>
    <mergeCell ref="M50:N50"/>
    <mergeCell ref="O50:Q50"/>
    <mergeCell ref="R50:T50"/>
    <mergeCell ref="U50:V50"/>
    <mergeCell ref="W50:Y50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</mergeCells>
  <pageMargins left="0.7" right="0.7" top="0.75" bottom="0.75" header="0.3" footer="0.3"/>
  <pageSetup paperSize="9"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workbookViewId="0">
      <pane ySplit="3" topLeftCell="A13" activePane="bottomLeft" state="frozenSplit"/>
      <selection pane="bottomLeft" sqref="A1:AR1"/>
    </sheetView>
  </sheetViews>
  <sheetFormatPr defaultRowHeight="12.75" x14ac:dyDescent="0.2"/>
  <cols>
    <col min="1" max="4" width="7.140625" style="189" customWidth="1"/>
    <col min="5" max="12" width="5.28515625" style="189" customWidth="1"/>
    <col min="13" max="44" width="3.28515625" style="189" customWidth="1"/>
    <col min="45" max="16384" width="9.140625" style="189"/>
  </cols>
  <sheetData>
    <row r="1" spans="1:44" ht="30" customHeight="1" x14ac:dyDescent="0.2">
      <c r="A1" s="188" t="s">
        <v>363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ht="30" customHeight="1" thickBot="1" x14ac:dyDescent="0.2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</row>
    <row r="3" spans="1:44" ht="24.95" customHeight="1" thickBo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>
        <v>0.16666666666666666</v>
      </c>
      <c r="N3" s="192"/>
      <c r="O3" s="192"/>
      <c r="P3" s="192"/>
      <c r="Q3" s="192"/>
      <c r="R3" s="192"/>
      <c r="S3" s="192"/>
      <c r="T3" s="192"/>
      <c r="U3" s="191">
        <v>0.45833333333333331</v>
      </c>
      <c r="V3" s="192"/>
      <c r="W3" s="192"/>
      <c r="X3" s="192"/>
      <c r="Y3" s="192"/>
      <c r="Z3" s="192"/>
      <c r="AA3" s="192"/>
      <c r="AB3" s="192"/>
      <c r="AC3" s="191">
        <v>0.75</v>
      </c>
      <c r="AD3" s="192"/>
      <c r="AE3" s="192"/>
      <c r="AF3" s="192"/>
      <c r="AG3" s="192"/>
      <c r="AH3" s="192"/>
      <c r="AI3" s="192"/>
      <c r="AJ3" s="192"/>
      <c r="AK3" s="191">
        <v>0.83333333333333337</v>
      </c>
      <c r="AL3" s="192"/>
      <c r="AM3" s="192"/>
      <c r="AN3" s="192"/>
      <c r="AO3" s="192"/>
      <c r="AP3" s="192"/>
      <c r="AQ3" s="192"/>
      <c r="AR3" s="192"/>
    </row>
    <row r="4" spans="1:44" ht="30" customHeight="1" thickBot="1" x14ac:dyDescent="0.25">
      <c r="A4" s="193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</row>
    <row r="5" spans="1:44" ht="15.75" customHeight="1" thickBot="1" x14ac:dyDescent="0.25">
      <c r="A5" s="194" t="s">
        <v>3</v>
      </c>
      <c r="B5" s="195" t="s">
        <v>4</v>
      </c>
      <c r="C5" s="195" t="s">
        <v>5</v>
      </c>
      <c r="D5" s="196" t="s">
        <v>6</v>
      </c>
      <c r="E5" s="197" t="s">
        <v>7</v>
      </c>
      <c r="F5" s="198"/>
      <c r="G5" s="199" t="s">
        <v>8</v>
      </c>
      <c r="H5" s="198"/>
      <c r="I5" s="199" t="s">
        <v>9</v>
      </c>
      <c r="J5" s="198"/>
      <c r="K5" s="199" t="s">
        <v>10</v>
      </c>
      <c r="L5" s="200"/>
      <c r="M5" s="197" t="s">
        <v>11</v>
      </c>
      <c r="N5" s="198"/>
      <c r="O5" s="199" t="s">
        <v>12</v>
      </c>
      <c r="P5" s="198"/>
      <c r="Q5" s="199" t="s">
        <v>13</v>
      </c>
      <c r="R5" s="198"/>
      <c r="S5" s="199" t="s">
        <v>14</v>
      </c>
      <c r="T5" s="200"/>
      <c r="U5" s="197" t="s">
        <v>11</v>
      </c>
      <c r="V5" s="198"/>
      <c r="W5" s="199" t="s">
        <v>12</v>
      </c>
      <c r="X5" s="198"/>
      <c r="Y5" s="199" t="s">
        <v>13</v>
      </c>
      <c r="Z5" s="198"/>
      <c r="AA5" s="199" t="s">
        <v>14</v>
      </c>
      <c r="AB5" s="200"/>
      <c r="AC5" s="197" t="s">
        <v>11</v>
      </c>
      <c r="AD5" s="198"/>
      <c r="AE5" s="199" t="s">
        <v>12</v>
      </c>
      <c r="AF5" s="198"/>
      <c r="AG5" s="199" t="s">
        <v>13</v>
      </c>
      <c r="AH5" s="198"/>
      <c r="AI5" s="199" t="s">
        <v>14</v>
      </c>
      <c r="AJ5" s="200"/>
      <c r="AK5" s="197" t="s">
        <v>11</v>
      </c>
      <c r="AL5" s="198"/>
      <c r="AM5" s="199" t="s">
        <v>12</v>
      </c>
      <c r="AN5" s="198"/>
      <c r="AO5" s="199" t="s">
        <v>13</v>
      </c>
      <c r="AP5" s="198"/>
      <c r="AQ5" s="199" t="s">
        <v>14</v>
      </c>
      <c r="AR5" s="200"/>
    </row>
    <row r="6" spans="1:44" x14ac:dyDescent="0.2">
      <c r="A6" s="201" t="s">
        <v>15</v>
      </c>
      <c r="B6" s="202">
        <v>25</v>
      </c>
      <c r="C6" s="203">
        <v>2.8999999165534973E-2</v>
      </c>
      <c r="D6" s="204">
        <v>0.10000000149011612</v>
      </c>
      <c r="E6" s="205">
        <v>110</v>
      </c>
      <c r="F6" s="206"/>
      <c r="G6" s="207" t="s">
        <v>92</v>
      </c>
      <c r="H6" s="207"/>
      <c r="I6" s="208">
        <v>0.12099999934434891</v>
      </c>
      <c r="J6" s="208"/>
      <c r="K6" s="208">
        <v>10.020000457763672</v>
      </c>
      <c r="L6" s="209"/>
      <c r="M6" s="210"/>
      <c r="N6" s="211"/>
      <c r="O6" s="380">
        <f>M20</f>
        <v>2.1901291602798363</v>
      </c>
      <c r="P6" s="380"/>
      <c r="Q6" s="380">
        <f>R20</f>
        <v>1.2033747033309823</v>
      </c>
      <c r="R6" s="380"/>
      <c r="S6" s="213">
        <f>IF(O6=0,0,COS(ATAN(Q6/O6)))</f>
        <v>0.87641798415215733</v>
      </c>
      <c r="T6" s="214"/>
      <c r="U6" s="215"/>
      <c r="V6" s="211"/>
      <c r="W6" s="380">
        <f>U20</f>
        <v>2.9108317246220916</v>
      </c>
      <c r="X6" s="380"/>
      <c r="Y6" s="380">
        <f>Z20</f>
        <v>1.2179189355513071</v>
      </c>
      <c r="Z6" s="380"/>
      <c r="AA6" s="213">
        <f>IF(W6=0,0,COS(ATAN(Y6/W6)))</f>
        <v>0.92250517988949976</v>
      </c>
      <c r="AB6" s="214"/>
      <c r="AC6" s="215"/>
      <c r="AD6" s="211"/>
      <c r="AE6" s="380">
        <f>AC20</f>
        <v>3.2712581591199523</v>
      </c>
      <c r="AF6" s="380"/>
      <c r="AG6" s="380">
        <f>AH20</f>
        <v>1.2267493591604195</v>
      </c>
      <c r="AH6" s="380"/>
      <c r="AI6" s="213">
        <f>IF(AE6=0,0,COS(ATAN(AG6/AE6)))</f>
        <v>0.93632658506905675</v>
      </c>
      <c r="AJ6" s="214"/>
      <c r="AK6" s="215"/>
      <c r="AL6" s="211"/>
      <c r="AM6" s="380">
        <f>AK20</f>
        <v>2.9108317246220916</v>
      </c>
      <c r="AN6" s="380"/>
      <c r="AO6" s="380">
        <f>AP20</f>
        <v>1.2179189355513071</v>
      </c>
      <c r="AP6" s="380"/>
      <c r="AQ6" s="213">
        <f>IF(AM6=0,0,COS(ATAN(AO6/AM6)))</f>
        <v>0.92250517988949976</v>
      </c>
      <c r="AR6" s="214"/>
    </row>
    <row r="7" spans="1:44" x14ac:dyDescent="0.2">
      <c r="A7" s="216"/>
      <c r="B7" s="217"/>
      <c r="C7" s="217"/>
      <c r="D7" s="218"/>
      <c r="E7" s="219">
        <v>6</v>
      </c>
      <c r="F7" s="220"/>
      <c r="G7" s="221" t="s">
        <v>16</v>
      </c>
      <c r="H7" s="221"/>
      <c r="I7" s="222">
        <f>I6</f>
        <v>0.12099999934434891</v>
      </c>
      <c r="J7" s="222"/>
      <c r="K7" s="222">
        <f>K6</f>
        <v>10.020000457763672</v>
      </c>
      <c r="L7" s="223"/>
      <c r="M7" s="382">
        <f>IF(OR(M26=0,O7=0),0,ABS(1000*O7/(SQRT(3)*M26*COS(ATAN(Q7/O7)))))</f>
        <v>228.56952161249669</v>
      </c>
      <c r="N7" s="348"/>
      <c r="O7" s="226">
        <v>2.1600000858306885</v>
      </c>
      <c r="P7" s="226"/>
      <c r="Q7" s="226">
        <v>1.0800000429153442</v>
      </c>
      <c r="R7" s="226"/>
      <c r="S7" s="227">
        <f>IF(O7=0,0,COS(ATAN(Q7/O7)))</f>
        <v>0.89442719099991586</v>
      </c>
      <c r="T7" s="228"/>
      <c r="U7" s="347">
        <f>IF(OR(U26=0,W7=0),0,ABS(1000*W7/(SQRT(3)*U26*COS(ATAN(Y7/W7)))))</f>
        <v>291.12097192832198</v>
      </c>
      <c r="V7" s="348"/>
      <c r="W7" s="226">
        <v>2.880000114440918</v>
      </c>
      <c r="X7" s="226"/>
      <c r="Y7" s="226">
        <v>1.0800000429153442</v>
      </c>
      <c r="Z7" s="226"/>
      <c r="AA7" s="227">
        <f>IF(W7=0,0,COS(ATAN(Y7/W7)))</f>
        <v>0.93632917756904455</v>
      </c>
      <c r="AB7" s="228"/>
      <c r="AC7" s="347">
        <f>IF(OR(AC26=0,AE7=0),0,ABS(1000*AE7/(SQRT(3)*AC26*COS(ATAN(AG7/AE7)))))</f>
        <v>323.24610670565124</v>
      </c>
      <c r="AD7" s="348"/>
      <c r="AE7" s="226">
        <v>3.2400000095367432</v>
      </c>
      <c r="AF7" s="226"/>
      <c r="AG7" s="226">
        <v>1.0800000429153442</v>
      </c>
      <c r="AH7" s="226"/>
      <c r="AI7" s="227">
        <f>IF(AE7=0,0,COS(ATAN(AG7/AE7)))</f>
        <v>0.9486832945600242</v>
      </c>
      <c r="AJ7" s="228"/>
      <c r="AK7" s="347">
        <f>IF(OR(AK26=0,AM7=0),0,ABS(1000*AM7/(SQRT(3)*AK26*COS(ATAN(AO7/AM7)))))</f>
        <v>291.12097192832198</v>
      </c>
      <c r="AL7" s="348"/>
      <c r="AM7" s="226">
        <v>2.880000114440918</v>
      </c>
      <c r="AN7" s="226"/>
      <c r="AO7" s="226">
        <v>1.0800000429153442</v>
      </c>
      <c r="AP7" s="226"/>
      <c r="AQ7" s="227">
        <f>IF(AM7=0,0,COS(ATAN(AO7/AM7)))</f>
        <v>0.93632917756904455</v>
      </c>
      <c r="AR7" s="228"/>
    </row>
    <row r="8" spans="1:44" ht="15.75" customHeight="1" thickBot="1" x14ac:dyDescent="0.25">
      <c r="A8" s="230"/>
      <c r="B8" s="231"/>
      <c r="C8" s="231"/>
      <c r="D8" s="231"/>
      <c r="E8" s="232" t="s">
        <v>17</v>
      </c>
      <c r="F8" s="233"/>
      <c r="G8" s="233"/>
      <c r="H8" s="233"/>
      <c r="I8" s="233"/>
      <c r="J8" s="233"/>
      <c r="K8" s="233"/>
      <c r="L8" s="234"/>
      <c r="M8" s="233">
        <v>10</v>
      </c>
      <c r="N8" s="233"/>
      <c r="O8" s="233"/>
      <c r="P8" s="235" t="s">
        <v>18</v>
      </c>
      <c r="Q8" s="235"/>
      <c r="R8" s="236"/>
      <c r="S8" s="236"/>
      <c r="T8" s="237"/>
      <c r="U8" s="232">
        <v>10</v>
      </c>
      <c r="V8" s="233"/>
      <c r="W8" s="233"/>
      <c r="X8" s="235" t="s">
        <v>18</v>
      </c>
      <c r="Y8" s="235"/>
      <c r="Z8" s="236"/>
      <c r="AA8" s="236"/>
      <c r="AB8" s="237"/>
      <c r="AC8" s="232">
        <v>10</v>
      </c>
      <c r="AD8" s="233"/>
      <c r="AE8" s="233"/>
      <c r="AF8" s="235" t="s">
        <v>18</v>
      </c>
      <c r="AG8" s="235"/>
      <c r="AH8" s="236"/>
      <c r="AI8" s="236"/>
      <c r="AJ8" s="237"/>
      <c r="AK8" s="232">
        <v>10</v>
      </c>
      <c r="AL8" s="233"/>
      <c r="AM8" s="233"/>
      <c r="AN8" s="235" t="s">
        <v>18</v>
      </c>
      <c r="AO8" s="235"/>
      <c r="AP8" s="236"/>
      <c r="AQ8" s="236"/>
      <c r="AR8" s="237"/>
    </row>
    <row r="9" spans="1:44" x14ac:dyDescent="0.2">
      <c r="A9" s="201" t="s">
        <v>19</v>
      </c>
      <c r="B9" s="202">
        <v>25</v>
      </c>
      <c r="C9" s="203">
        <v>2.199999988079071E-2</v>
      </c>
      <c r="D9" s="204">
        <v>5.7999998331069946E-2</v>
      </c>
      <c r="E9" s="205">
        <v>110</v>
      </c>
      <c r="F9" s="206"/>
      <c r="G9" s="207" t="s">
        <v>92</v>
      </c>
      <c r="H9" s="207"/>
      <c r="I9" s="208">
        <v>0.13199999928474426</v>
      </c>
      <c r="J9" s="208"/>
      <c r="K9" s="208">
        <v>10.600000381469727</v>
      </c>
      <c r="L9" s="209"/>
      <c r="M9" s="210"/>
      <c r="N9" s="211"/>
      <c r="O9" s="380">
        <f>M21</f>
        <v>5.0676111232417798</v>
      </c>
      <c r="P9" s="380"/>
      <c r="Q9" s="380">
        <f>R21</f>
        <v>1.2506483640630339</v>
      </c>
      <c r="R9" s="380"/>
      <c r="S9" s="213">
        <f>IF(O9=0,0,COS(ATAN(Q9/O9)))</f>
        <v>0.9708707972074897</v>
      </c>
      <c r="T9" s="214"/>
      <c r="U9" s="215"/>
      <c r="V9" s="211"/>
      <c r="W9" s="380">
        <f>U21</f>
        <v>5.4284050311306231</v>
      </c>
      <c r="X9" s="380"/>
      <c r="Y9" s="380">
        <f>Z21</f>
        <v>1.2665839866339572</v>
      </c>
      <c r="Z9" s="380"/>
      <c r="AA9" s="213">
        <f>IF(W9=0,0,COS(ATAN(Y9/W9)))</f>
        <v>0.9738429506323939</v>
      </c>
      <c r="AB9" s="214"/>
      <c r="AC9" s="215"/>
      <c r="AD9" s="211"/>
      <c r="AE9" s="380">
        <f>AC21</f>
        <v>6.1503481987336013</v>
      </c>
      <c r="AF9" s="380"/>
      <c r="AG9" s="380">
        <f>AH21</f>
        <v>1.6655987763425444</v>
      </c>
      <c r="AH9" s="380"/>
      <c r="AI9" s="213">
        <f>IF(AE9=0,0,COS(ATAN(AG9/AE9)))</f>
        <v>0.96523114461336312</v>
      </c>
      <c r="AJ9" s="214"/>
      <c r="AK9" s="215"/>
      <c r="AL9" s="211"/>
      <c r="AM9" s="380">
        <f>AK21</f>
        <v>5.7894452827539649</v>
      </c>
      <c r="AN9" s="380"/>
      <c r="AO9" s="380">
        <f>AP21</f>
        <v>1.6474651608088537</v>
      </c>
      <c r="AP9" s="380"/>
      <c r="AQ9" s="213">
        <f>IF(AM9=0,0,COS(ATAN(AO9/AM9)))</f>
        <v>0.96181576173453953</v>
      </c>
      <c r="AR9" s="214"/>
    </row>
    <row r="10" spans="1:44" x14ac:dyDescent="0.2">
      <c r="A10" s="216"/>
      <c r="B10" s="217"/>
      <c r="C10" s="217"/>
      <c r="D10" s="218"/>
      <c r="E10" s="219">
        <v>6</v>
      </c>
      <c r="F10" s="220"/>
      <c r="G10" s="221" t="s">
        <v>20</v>
      </c>
      <c r="H10" s="221"/>
      <c r="I10" s="222">
        <f>I9</f>
        <v>0.13199999928474426</v>
      </c>
      <c r="J10" s="222"/>
      <c r="K10" s="222">
        <f>K9</f>
        <v>10.600000381469727</v>
      </c>
      <c r="L10" s="223"/>
      <c r="M10" s="382">
        <f>IF(OR(M27=0,O10=0),0,ABS(1000*O10/(SQRT(3)*M27*COS(ATAN(Q10/O10)))))</f>
        <v>495.98386798153302</v>
      </c>
      <c r="N10" s="348"/>
      <c r="O10" s="226">
        <v>5.0399999618530273</v>
      </c>
      <c r="P10" s="226"/>
      <c r="Q10" s="226">
        <v>1.0800000429153442</v>
      </c>
      <c r="R10" s="226"/>
      <c r="S10" s="227">
        <f>IF(O10=0,0,COS(ATAN(Q10/O10)))</f>
        <v>0.97780241204669283</v>
      </c>
      <c r="T10" s="228"/>
      <c r="U10" s="347">
        <f>IF(OR(U27=0,W10=0),0,ABS(1000*W10/(SQRT(3)*U27*COS(ATAN(Y10/W10)))))</f>
        <v>529.90566178806785</v>
      </c>
      <c r="V10" s="348"/>
      <c r="W10" s="226">
        <v>5.4000000953674316</v>
      </c>
      <c r="X10" s="226"/>
      <c r="Y10" s="226">
        <v>1.0800000429153442</v>
      </c>
      <c r="Z10" s="226"/>
      <c r="AA10" s="227">
        <f>IF(W10=0,0,COS(ATAN(Y10/W10)))</f>
        <v>0.98058067485833944</v>
      </c>
      <c r="AB10" s="228"/>
      <c r="AC10" s="347">
        <f>IF(OR(AC27=0,AE10=0),0,ABS(1000*AE10/(SQRT(3)*AC27*COS(ATAN(AG10/AE10)))))</f>
        <v>604.97932903191679</v>
      </c>
      <c r="AD10" s="348"/>
      <c r="AE10" s="226">
        <v>6.119999885559082</v>
      </c>
      <c r="AF10" s="226"/>
      <c r="AG10" s="226">
        <v>1.440000057220459</v>
      </c>
      <c r="AH10" s="226"/>
      <c r="AI10" s="227">
        <f>IF(AE10=0,0,COS(ATAN(AG10/AE10)))</f>
        <v>0.97341716534957412</v>
      </c>
      <c r="AJ10" s="228"/>
      <c r="AK10" s="347">
        <f>IF(OR(AK27=0,AM10=0),0,ABS(1000*AM10/(SQRT(3)*AK27*COS(ATAN(AO10/AM10)))))</f>
        <v>571.31429698541751</v>
      </c>
      <c r="AL10" s="348"/>
      <c r="AM10" s="226">
        <v>5.7600002288818359</v>
      </c>
      <c r="AN10" s="226"/>
      <c r="AO10" s="226">
        <v>1.440000057220459</v>
      </c>
      <c r="AP10" s="226"/>
      <c r="AQ10" s="227">
        <f>IF(AM10=0,0,COS(ATAN(AO10/AM10)))</f>
        <v>0.97014250014533188</v>
      </c>
      <c r="AR10" s="228"/>
    </row>
    <row r="11" spans="1:44" ht="15.75" customHeight="1" thickBot="1" x14ac:dyDescent="0.25">
      <c r="A11" s="230"/>
      <c r="B11" s="231"/>
      <c r="C11" s="231"/>
      <c r="D11" s="231"/>
      <c r="E11" s="232" t="s">
        <v>17</v>
      </c>
      <c r="F11" s="233"/>
      <c r="G11" s="233"/>
      <c r="H11" s="233"/>
      <c r="I11" s="233"/>
      <c r="J11" s="233"/>
      <c r="K11" s="233"/>
      <c r="L11" s="234"/>
      <c r="M11" s="233">
        <v>7</v>
      </c>
      <c r="N11" s="233"/>
      <c r="O11" s="233"/>
      <c r="P11" s="235" t="s">
        <v>18</v>
      </c>
      <c r="Q11" s="235"/>
      <c r="R11" s="236"/>
      <c r="S11" s="236"/>
      <c r="T11" s="237"/>
      <c r="U11" s="232">
        <v>7</v>
      </c>
      <c r="V11" s="233"/>
      <c r="W11" s="233"/>
      <c r="X11" s="235" t="s">
        <v>18</v>
      </c>
      <c r="Y11" s="235"/>
      <c r="Z11" s="236"/>
      <c r="AA11" s="236"/>
      <c r="AB11" s="237"/>
      <c r="AC11" s="232">
        <v>7</v>
      </c>
      <c r="AD11" s="233"/>
      <c r="AE11" s="233"/>
      <c r="AF11" s="235" t="s">
        <v>18</v>
      </c>
      <c r="AG11" s="235"/>
      <c r="AH11" s="236"/>
      <c r="AI11" s="236"/>
      <c r="AJ11" s="237"/>
      <c r="AK11" s="232">
        <v>7</v>
      </c>
      <c r="AL11" s="233"/>
      <c r="AM11" s="233"/>
      <c r="AN11" s="235" t="s">
        <v>18</v>
      </c>
      <c r="AO11" s="235"/>
      <c r="AP11" s="236"/>
      <c r="AQ11" s="236"/>
      <c r="AR11" s="237"/>
    </row>
    <row r="12" spans="1:44" x14ac:dyDescent="0.2">
      <c r="A12" s="201" t="s">
        <v>312</v>
      </c>
      <c r="B12" s="202">
        <v>16</v>
      </c>
      <c r="C12" s="203">
        <v>1.7999999225139618E-2</v>
      </c>
      <c r="D12" s="204">
        <v>8.2999996840953827E-2</v>
      </c>
      <c r="E12" s="205">
        <v>110</v>
      </c>
      <c r="F12" s="206"/>
      <c r="G12" s="207" t="s">
        <v>92</v>
      </c>
      <c r="H12" s="207"/>
      <c r="I12" s="208">
        <v>8.6000002920627594E-2</v>
      </c>
      <c r="J12" s="208"/>
      <c r="K12" s="208">
        <v>10.399999618530273</v>
      </c>
      <c r="L12" s="209"/>
      <c r="M12" s="383">
        <v>0</v>
      </c>
      <c r="N12" s="384"/>
      <c r="O12" s="385">
        <v>0</v>
      </c>
      <c r="P12" s="385"/>
      <c r="Q12" s="385">
        <v>0</v>
      </c>
      <c r="R12" s="385"/>
      <c r="S12" s="386">
        <v>0</v>
      </c>
      <c r="T12" s="387"/>
      <c r="U12" s="388">
        <v>0</v>
      </c>
      <c r="V12" s="384"/>
      <c r="W12" s="385">
        <v>0</v>
      </c>
      <c r="X12" s="385"/>
      <c r="Y12" s="385">
        <v>0</v>
      </c>
      <c r="Z12" s="385"/>
      <c r="AA12" s="386">
        <v>0</v>
      </c>
      <c r="AB12" s="387"/>
      <c r="AC12" s="215"/>
      <c r="AD12" s="211"/>
      <c r="AE12" s="380">
        <f>AC22</f>
        <v>0.55827213008867804</v>
      </c>
      <c r="AF12" s="380"/>
      <c r="AG12" s="380">
        <f>AH22</f>
        <v>0.80826502567648884</v>
      </c>
      <c r="AH12" s="380"/>
      <c r="AI12" s="213">
        <f>IF(AE12=0,0,COS(ATAN(AG12/AE12)))</f>
        <v>0.56831780764821449</v>
      </c>
      <c r="AJ12" s="214"/>
      <c r="AK12" s="388">
        <v>0</v>
      </c>
      <c r="AL12" s="384"/>
      <c r="AM12" s="385">
        <v>0</v>
      </c>
      <c r="AN12" s="385"/>
      <c r="AO12" s="385">
        <v>0</v>
      </c>
      <c r="AP12" s="385"/>
      <c r="AQ12" s="386">
        <v>0</v>
      </c>
      <c r="AR12" s="387"/>
    </row>
    <row r="13" spans="1:44" x14ac:dyDescent="0.2">
      <c r="A13" s="216"/>
      <c r="B13" s="217"/>
      <c r="C13" s="217"/>
      <c r="D13" s="218"/>
      <c r="E13" s="219">
        <v>6</v>
      </c>
      <c r="F13" s="220"/>
      <c r="G13" s="221" t="s">
        <v>133</v>
      </c>
      <c r="H13" s="221"/>
      <c r="I13" s="222">
        <f>I12</f>
        <v>8.6000002920627594E-2</v>
      </c>
      <c r="J13" s="222"/>
      <c r="K13" s="222">
        <f>K12</f>
        <v>10.399999618530273</v>
      </c>
      <c r="L13" s="223"/>
      <c r="M13" s="389">
        <v>0</v>
      </c>
      <c r="N13" s="344"/>
      <c r="O13" s="345">
        <v>0</v>
      </c>
      <c r="P13" s="345"/>
      <c r="Q13" s="345">
        <v>0</v>
      </c>
      <c r="R13" s="345"/>
      <c r="S13" s="222">
        <v>0</v>
      </c>
      <c r="T13" s="223"/>
      <c r="U13" s="343">
        <v>0</v>
      </c>
      <c r="V13" s="344"/>
      <c r="W13" s="345">
        <v>0</v>
      </c>
      <c r="X13" s="345"/>
      <c r="Y13" s="345">
        <v>0</v>
      </c>
      <c r="Z13" s="345"/>
      <c r="AA13" s="222">
        <v>0</v>
      </c>
      <c r="AB13" s="223"/>
      <c r="AC13" s="347">
        <f>IF(OR(AC28=0,AE13=0),0,ABS(1000*AE13/(SQRT(3)*AC28*COS(ATAN(AG13/AE13)))))</f>
        <v>83.80891595219353</v>
      </c>
      <c r="AD13" s="348"/>
      <c r="AE13" s="226">
        <v>0.54000002145767212</v>
      </c>
      <c r="AF13" s="226"/>
      <c r="AG13" s="226">
        <v>0.72000002861022949</v>
      </c>
      <c r="AH13" s="226"/>
      <c r="AI13" s="227">
        <f>IF(AE13=0,0,COS(ATAN(AG13/AE13)))</f>
        <v>0.60000000000000009</v>
      </c>
      <c r="AJ13" s="228"/>
      <c r="AK13" s="343">
        <v>0</v>
      </c>
      <c r="AL13" s="344"/>
      <c r="AM13" s="345">
        <v>0</v>
      </c>
      <c r="AN13" s="345"/>
      <c r="AO13" s="345">
        <v>0</v>
      </c>
      <c r="AP13" s="345"/>
      <c r="AQ13" s="222">
        <v>0</v>
      </c>
      <c r="AR13" s="223"/>
    </row>
    <row r="14" spans="1:44" ht="15.75" customHeight="1" thickBot="1" x14ac:dyDescent="0.25">
      <c r="A14" s="230"/>
      <c r="B14" s="231"/>
      <c r="C14" s="231"/>
      <c r="D14" s="231"/>
      <c r="E14" s="232" t="s">
        <v>17</v>
      </c>
      <c r="F14" s="233"/>
      <c r="G14" s="233"/>
      <c r="H14" s="233"/>
      <c r="I14" s="233"/>
      <c r="J14" s="233"/>
      <c r="K14" s="233"/>
      <c r="L14" s="234"/>
      <c r="M14" s="235" t="s">
        <v>315</v>
      </c>
      <c r="N14" s="235"/>
      <c r="O14" s="235"/>
      <c r="P14" s="235"/>
      <c r="Q14" s="235"/>
      <c r="R14" s="235"/>
      <c r="S14" s="235"/>
      <c r="T14" s="267"/>
      <c r="U14" s="266" t="s">
        <v>315</v>
      </c>
      <c r="V14" s="235"/>
      <c r="W14" s="235"/>
      <c r="X14" s="235"/>
      <c r="Y14" s="235"/>
      <c r="Z14" s="235"/>
      <c r="AA14" s="235"/>
      <c r="AB14" s="267"/>
      <c r="AC14" s="232">
        <v>7</v>
      </c>
      <c r="AD14" s="233"/>
      <c r="AE14" s="233"/>
      <c r="AF14" s="235" t="s">
        <v>18</v>
      </c>
      <c r="AG14" s="235"/>
      <c r="AH14" s="236"/>
      <c r="AI14" s="236"/>
      <c r="AJ14" s="237"/>
      <c r="AK14" s="266" t="s">
        <v>315</v>
      </c>
      <c r="AL14" s="235"/>
      <c r="AM14" s="235"/>
      <c r="AN14" s="235"/>
      <c r="AO14" s="235"/>
      <c r="AP14" s="235"/>
      <c r="AQ14" s="235"/>
      <c r="AR14" s="267"/>
    </row>
    <row r="15" spans="1:44" x14ac:dyDescent="0.2">
      <c r="A15" s="238" t="s">
        <v>21</v>
      </c>
      <c r="B15" s="239"/>
      <c r="C15" s="239"/>
      <c r="D15" s="239"/>
      <c r="E15" s="240" t="s">
        <v>93</v>
      </c>
      <c r="F15" s="241"/>
      <c r="G15" s="241"/>
      <c r="H15" s="241"/>
      <c r="I15" s="241"/>
      <c r="J15" s="241"/>
      <c r="K15" s="241"/>
      <c r="L15" s="242"/>
      <c r="M15" s="243">
        <f>SUM(M6,M9,M12)</f>
        <v>0</v>
      </c>
      <c r="N15" s="244"/>
      <c r="O15" s="245">
        <f>SUM(O6,O9,O12)</f>
        <v>7.257740283521616</v>
      </c>
      <c r="P15" s="244"/>
      <c r="Q15" s="245">
        <f>SUM(Q6,Q9,Q12)</f>
        <v>2.454023067394016</v>
      </c>
      <c r="R15" s="244"/>
      <c r="S15" s="244"/>
      <c r="T15" s="246"/>
      <c r="U15" s="247">
        <f>SUM(U6,U9,U12)</f>
        <v>0</v>
      </c>
      <c r="V15" s="244"/>
      <c r="W15" s="245">
        <f>SUM(W6,W9,W12)</f>
        <v>8.3392367557527152</v>
      </c>
      <c r="X15" s="244"/>
      <c r="Y15" s="245">
        <f>SUM(Y6,Y9,Y12)</f>
        <v>2.4845029221852641</v>
      </c>
      <c r="Z15" s="244"/>
      <c r="AA15" s="244"/>
      <c r="AB15" s="246"/>
      <c r="AC15" s="247">
        <f>SUM(AC6,AC9,AC12)</f>
        <v>0</v>
      </c>
      <c r="AD15" s="244"/>
      <c r="AE15" s="245">
        <f>SUM(AE6,AE9,AE12)</f>
        <v>9.9798784879422318</v>
      </c>
      <c r="AF15" s="244"/>
      <c r="AG15" s="245">
        <f>SUM(AG6,AG9,AG12)</f>
        <v>3.7006131611794526</v>
      </c>
      <c r="AH15" s="244"/>
      <c r="AI15" s="244"/>
      <c r="AJ15" s="246"/>
      <c r="AK15" s="247">
        <f>SUM(AK6,AK9,AK12)</f>
        <v>0</v>
      </c>
      <c r="AL15" s="244"/>
      <c r="AM15" s="245">
        <f>SUM(AM6,AM9,AM12)</f>
        <v>8.7002770073760569</v>
      </c>
      <c r="AN15" s="244"/>
      <c r="AO15" s="245">
        <f>SUM(AO6,AO9,AO12)</f>
        <v>2.8653840963601609</v>
      </c>
      <c r="AP15" s="244"/>
      <c r="AQ15" s="244"/>
      <c r="AR15" s="246"/>
    </row>
    <row r="16" spans="1:44" ht="13.5" thickBot="1" x14ac:dyDescent="0.25">
      <c r="A16" s="248"/>
      <c r="B16" s="249"/>
      <c r="C16" s="249"/>
      <c r="D16" s="249"/>
      <c r="E16" s="250" t="s">
        <v>23</v>
      </c>
      <c r="F16" s="251"/>
      <c r="G16" s="251"/>
      <c r="H16" s="251"/>
      <c r="I16" s="251"/>
      <c r="J16" s="251"/>
      <c r="K16" s="251"/>
      <c r="L16" s="252"/>
      <c r="M16" s="253">
        <f>SUM(M7,M10,M13)</f>
        <v>724.55338959402968</v>
      </c>
      <c r="N16" s="254"/>
      <c r="O16" s="255">
        <f>SUM(O7,O10,O13)</f>
        <v>7.2000000476837158</v>
      </c>
      <c r="P16" s="254"/>
      <c r="Q16" s="255">
        <f>SUM(Q7,Q10,Q13)</f>
        <v>2.1600000858306885</v>
      </c>
      <c r="R16" s="254"/>
      <c r="S16" s="254"/>
      <c r="T16" s="256"/>
      <c r="U16" s="257">
        <f>SUM(U7,U10,U13)</f>
        <v>821.02663371638982</v>
      </c>
      <c r="V16" s="254"/>
      <c r="W16" s="255">
        <f>SUM(W7,W10,W13)</f>
        <v>8.2800002098083496</v>
      </c>
      <c r="X16" s="254"/>
      <c r="Y16" s="255">
        <f>SUM(Y7,Y10,Y13)</f>
        <v>2.1600000858306885</v>
      </c>
      <c r="Z16" s="254"/>
      <c r="AA16" s="254"/>
      <c r="AB16" s="256"/>
      <c r="AC16" s="257">
        <f>SUM(AC7,AC10,AC13)</f>
        <v>1012.0343516897615</v>
      </c>
      <c r="AD16" s="254"/>
      <c r="AE16" s="255">
        <f>SUM(AE7,AE10,AE13)</f>
        <v>9.8999999165534973</v>
      </c>
      <c r="AF16" s="254"/>
      <c r="AG16" s="255">
        <f>SUM(AG7,AG10,AG13)</f>
        <v>3.2400001287460327</v>
      </c>
      <c r="AH16" s="254"/>
      <c r="AI16" s="254"/>
      <c r="AJ16" s="256"/>
      <c r="AK16" s="257">
        <f>SUM(AK7,AK10,AK13)</f>
        <v>862.43526891373949</v>
      </c>
      <c r="AL16" s="254"/>
      <c r="AM16" s="255">
        <f>SUM(AM7,AM10,AM13)</f>
        <v>8.6400003433227539</v>
      </c>
      <c r="AN16" s="254"/>
      <c r="AO16" s="255">
        <f>SUM(AO7,AO10,AO13)</f>
        <v>2.5200001001358032</v>
      </c>
      <c r="AP16" s="254"/>
      <c r="AQ16" s="254"/>
      <c r="AR16" s="256"/>
    </row>
    <row r="17" spans="1:44" x14ac:dyDescent="0.2">
      <c r="A17" s="238" t="s">
        <v>24</v>
      </c>
      <c r="B17" s="239"/>
      <c r="C17" s="239"/>
      <c r="D17" s="239"/>
      <c r="E17" s="239" t="s">
        <v>25</v>
      </c>
      <c r="F17" s="239"/>
      <c r="G17" s="239"/>
      <c r="H17" s="239"/>
      <c r="I17" s="258" t="s">
        <v>15</v>
      </c>
      <c r="J17" s="259"/>
      <c r="K17" s="259"/>
      <c r="L17" s="260"/>
      <c r="M17" s="261">
        <f>I6*(POWER(O7,2)+POWER(Q7,2))/POWER(B6,2)</f>
        <v>1.1290752836128246E-3</v>
      </c>
      <c r="N17" s="261"/>
      <c r="O17" s="261"/>
      <c r="P17" s="262" t="s">
        <v>26</v>
      </c>
      <c r="Q17" s="262"/>
      <c r="R17" s="263">
        <f>K6*(POWER(O7,2)+POWER(Q7,2))/(100*B6)</f>
        <v>2.3374658925521975E-2</v>
      </c>
      <c r="S17" s="263"/>
      <c r="T17" s="264"/>
      <c r="U17" s="265">
        <f>I6*(POWER(W7,2)+POWER(Y7,2))/POWER(B6,2)</f>
        <v>1.8316110156385826E-3</v>
      </c>
      <c r="V17" s="261"/>
      <c r="W17" s="261"/>
      <c r="X17" s="262" t="s">
        <v>26</v>
      </c>
      <c r="Y17" s="262"/>
      <c r="Z17" s="263">
        <f>K6*(POWER(W7,2)+POWER(Y7,2))/(100*B6)</f>
        <v>3.7918891145846755E-2</v>
      </c>
      <c r="AA17" s="263"/>
      <c r="AB17" s="264"/>
      <c r="AC17" s="265">
        <f>I6*(POWER(AE7,2)+POWER(AG7,2))/POWER(B6,2)</f>
        <v>2.2581504176742554E-3</v>
      </c>
      <c r="AD17" s="261"/>
      <c r="AE17" s="261"/>
      <c r="AF17" s="262" t="s">
        <v>26</v>
      </c>
      <c r="AG17" s="262"/>
      <c r="AH17" s="263">
        <f>K6*(POWER(AE7,2)+POWER(AG7,2))/(100*B6)</f>
        <v>4.6749314754959144E-2</v>
      </c>
      <c r="AI17" s="263"/>
      <c r="AJ17" s="264"/>
      <c r="AK17" s="265">
        <f>I6*(POWER(AM7,2)+POWER(AO7,2))/POWER(B6,2)</f>
        <v>1.8316110156385826E-3</v>
      </c>
      <c r="AL17" s="261"/>
      <c r="AM17" s="261"/>
      <c r="AN17" s="262" t="s">
        <v>26</v>
      </c>
      <c r="AO17" s="262"/>
      <c r="AP17" s="263">
        <f>K6*(POWER(AM7,2)+POWER(AO7,2))/(100*B6)</f>
        <v>3.7918891145846755E-2</v>
      </c>
      <c r="AQ17" s="263"/>
      <c r="AR17" s="264"/>
    </row>
    <row r="18" spans="1:44" x14ac:dyDescent="0.2">
      <c r="A18" s="390"/>
      <c r="B18" s="282"/>
      <c r="C18" s="282"/>
      <c r="D18" s="282"/>
      <c r="E18" s="282"/>
      <c r="F18" s="282"/>
      <c r="G18" s="282"/>
      <c r="H18" s="282"/>
      <c r="I18" s="283" t="s">
        <v>19</v>
      </c>
      <c r="J18" s="284"/>
      <c r="K18" s="284"/>
      <c r="L18" s="285"/>
      <c r="M18" s="397">
        <f>I9*(POWER(O10,2)+POWER(Q10,2))/POWER(B9,2)</f>
        <v>5.6111615079620369E-3</v>
      </c>
      <c r="N18" s="397"/>
      <c r="O18" s="397"/>
      <c r="P18" s="398" t="s">
        <v>26</v>
      </c>
      <c r="Q18" s="398"/>
      <c r="R18" s="399">
        <f>K9*(POWER(O10,2)+POWER(Q10,2))/(100*B9)</f>
        <v>0.11264832281661984</v>
      </c>
      <c r="S18" s="399"/>
      <c r="T18" s="400"/>
      <c r="U18" s="401">
        <f>I9*(POWER(W10,2)+POWER(Y10,2))/POWER(B9,2)</f>
        <v>6.404935882401124E-3</v>
      </c>
      <c r="V18" s="397"/>
      <c r="W18" s="397"/>
      <c r="X18" s="398" t="s">
        <v>26</v>
      </c>
      <c r="Y18" s="398"/>
      <c r="Z18" s="399">
        <f>K9*(POWER(W10,2)+POWER(Y10,2))/(100*B9)</f>
        <v>0.12858394538754295</v>
      </c>
      <c r="AA18" s="399"/>
      <c r="AB18" s="400"/>
      <c r="AC18" s="401">
        <f>I9*(POWER(AE10,2)+POWER(AG10,2))/POWER(B9,2)</f>
        <v>8.3483132937286434E-3</v>
      </c>
      <c r="AD18" s="397"/>
      <c r="AE18" s="397"/>
      <c r="AF18" s="398" t="s">
        <v>26</v>
      </c>
      <c r="AG18" s="398"/>
      <c r="AH18" s="399">
        <f>K9*(POWER(AE10,2)+POWER(AG10,2))/(100*B9)</f>
        <v>0.16759872079101551</v>
      </c>
      <c r="AI18" s="399"/>
      <c r="AJ18" s="400"/>
      <c r="AK18" s="401">
        <f>I9*(POWER(AM10,2)+POWER(AO10,2))/POWER(B9,2)</f>
        <v>7.445053991337899E-3</v>
      </c>
      <c r="AL18" s="397"/>
      <c r="AM18" s="397"/>
      <c r="AN18" s="398" t="s">
        <v>26</v>
      </c>
      <c r="AO18" s="398"/>
      <c r="AP18" s="399">
        <f>K9*(POWER(AM10,2)+POWER(AO10,2))/(100*B9)</f>
        <v>0.14946510525732487</v>
      </c>
      <c r="AQ18" s="399"/>
      <c r="AR18" s="400"/>
    </row>
    <row r="19" spans="1:44" ht="13.5" thickBot="1" x14ac:dyDescent="0.25">
      <c r="A19" s="248"/>
      <c r="B19" s="249"/>
      <c r="C19" s="249"/>
      <c r="D19" s="249"/>
      <c r="E19" s="249"/>
      <c r="F19" s="249"/>
      <c r="G19" s="249"/>
      <c r="H19" s="249"/>
      <c r="I19" s="266" t="s">
        <v>312</v>
      </c>
      <c r="J19" s="235"/>
      <c r="K19" s="235"/>
      <c r="L19" s="267"/>
      <c r="M19" s="268">
        <v>0</v>
      </c>
      <c r="N19" s="268"/>
      <c r="O19" s="268"/>
      <c r="P19" s="269" t="s">
        <v>26</v>
      </c>
      <c r="Q19" s="269"/>
      <c r="R19" s="270">
        <v>0</v>
      </c>
      <c r="S19" s="270"/>
      <c r="T19" s="271"/>
      <c r="U19" s="272">
        <v>0</v>
      </c>
      <c r="V19" s="268"/>
      <c r="W19" s="268"/>
      <c r="X19" s="269" t="s">
        <v>26</v>
      </c>
      <c r="Y19" s="269"/>
      <c r="Z19" s="270">
        <v>0</v>
      </c>
      <c r="AA19" s="270"/>
      <c r="AB19" s="271"/>
      <c r="AC19" s="272">
        <f>I12*(POWER(AE13,2)+POWER(AG13,2))/POWER(B12,2)</f>
        <v>2.721094058663596E-4</v>
      </c>
      <c r="AD19" s="268"/>
      <c r="AE19" s="268"/>
      <c r="AF19" s="269" t="s">
        <v>26</v>
      </c>
      <c r="AG19" s="269"/>
      <c r="AH19" s="270">
        <f>K12*(POWER(AE13,2)+POWER(AG13,2))/(100*B12)</f>
        <v>5.2650002253055508E-3</v>
      </c>
      <c r="AI19" s="270"/>
      <c r="AJ19" s="271"/>
      <c r="AK19" s="272">
        <v>0</v>
      </c>
      <c r="AL19" s="268"/>
      <c r="AM19" s="268"/>
      <c r="AN19" s="269" t="s">
        <v>26</v>
      </c>
      <c r="AO19" s="269"/>
      <c r="AP19" s="270">
        <v>0</v>
      </c>
      <c r="AQ19" s="270"/>
      <c r="AR19" s="271"/>
    </row>
    <row r="20" spans="1:44" x14ac:dyDescent="0.2">
      <c r="A20" s="273" t="s">
        <v>94</v>
      </c>
      <c r="B20" s="274"/>
      <c r="C20" s="274"/>
      <c r="D20" s="274"/>
      <c r="E20" s="239" t="s">
        <v>28</v>
      </c>
      <c r="F20" s="239"/>
      <c r="G20" s="239"/>
      <c r="H20" s="239"/>
      <c r="I20" s="258" t="s">
        <v>15</v>
      </c>
      <c r="J20" s="259"/>
      <c r="K20" s="259"/>
      <c r="L20" s="260"/>
      <c r="M20" s="275">
        <f>SUM(O7:P7)+C6+M17</f>
        <v>2.1901291602798363</v>
      </c>
      <c r="N20" s="275"/>
      <c r="O20" s="275"/>
      <c r="P20" s="276" t="s">
        <v>26</v>
      </c>
      <c r="Q20" s="276"/>
      <c r="R20" s="277">
        <f>SUM(Q7:R7)+D6+R17</f>
        <v>1.2033747033309823</v>
      </c>
      <c r="S20" s="277"/>
      <c r="T20" s="278"/>
      <c r="U20" s="279">
        <f>SUM(W7:X7)+C6+U17</f>
        <v>2.9108317246220916</v>
      </c>
      <c r="V20" s="275"/>
      <c r="W20" s="275"/>
      <c r="X20" s="276" t="s">
        <v>26</v>
      </c>
      <c r="Y20" s="276"/>
      <c r="Z20" s="277">
        <f>SUM(Y7:Z7)+D6+Z17</f>
        <v>1.2179189355513071</v>
      </c>
      <c r="AA20" s="277"/>
      <c r="AB20" s="278"/>
      <c r="AC20" s="279">
        <f>SUM(AE7:AF7)+C6+AC17</f>
        <v>3.2712581591199523</v>
      </c>
      <c r="AD20" s="275"/>
      <c r="AE20" s="275"/>
      <c r="AF20" s="276" t="s">
        <v>26</v>
      </c>
      <c r="AG20" s="276"/>
      <c r="AH20" s="277">
        <f>SUM(AG7:AH7)+D6+AH17</f>
        <v>1.2267493591604195</v>
      </c>
      <c r="AI20" s="277"/>
      <c r="AJ20" s="278"/>
      <c r="AK20" s="279">
        <f>SUM(AM7:AN7)+C6+AK17</f>
        <v>2.9108317246220916</v>
      </c>
      <c r="AL20" s="275"/>
      <c r="AM20" s="275"/>
      <c r="AN20" s="276" t="s">
        <v>26</v>
      </c>
      <c r="AO20" s="276"/>
      <c r="AP20" s="277">
        <f>SUM(AO7:AP7)+D6+AP17</f>
        <v>1.2179189355513071</v>
      </c>
      <c r="AQ20" s="277"/>
      <c r="AR20" s="278"/>
    </row>
    <row r="21" spans="1:44" x14ac:dyDescent="0.2">
      <c r="A21" s="280"/>
      <c r="B21" s="281"/>
      <c r="C21" s="281"/>
      <c r="D21" s="281"/>
      <c r="E21" s="282"/>
      <c r="F21" s="282"/>
      <c r="G21" s="282"/>
      <c r="H21" s="282"/>
      <c r="I21" s="283" t="s">
        <v>19</v>
      </c>
      <c r="J21" s="284"/>
      <c r="K21" s="284"/>
      <c r="L21" s="285"/>
      <c r="M21" s="286">
        <f>SUM(O10:P10)+C9+M18</f>
        <v>5.0676111232417798</v>
      </c>
      <c r="N21" s="286"/>
      <c r="O21" s="286"/>
      <c r="P21" s="287" t="s">
        <v>26</v>
      </c>
      <c r="Q21" s="287"/>
      <c r="R21" s="288">
        <f>SUM(Q10:R10)+D9+R18</f>
        <v>1.2506483640630339</v>
      </c>
      <c r="S21" s="288"/>
      <c r="T21" s="289"/>
      <c r="U21" s="290">
        <f>SUM(W10:X10)+C9+U18</f>
        <v>5.4284050311306231</v>
      </c>
      <c r="V21" s="286"/>
      <c r="W21" s="286"/>
      <c r="X21" s="287" t="s">
        <v>26</v>
      </c>
      <c r="Y21" s="287"/>
      <c r="Z21" s="288">
        <f>SUM(Y10:Z10)+D9+Z18</f>
        <v>1.2665839866339572</v>
      </c>
      <c r="AA21" s="288"/>
      <c r="AB21" s="289"/>
      <c r="AC21" s="290">
        <f>SUM(AE10:AF10)+C9+AC18</f>
        <v>6.1503481987336013</v>
      </c>
      <c r="AD21" s="286"/>
      <c r="AE21" s="286"/>
      <c r="AF21" s="287" t="s">
        <v>26</v>
      </c>
      <c r="AG21" s="287"/>
      <c r="AH21" s="288">
        <f>SUM(AG10:AH10)+D9+AH18</f>
        <v>1.6655987763425444</v>
      </c>
      <c r="AI21" s="288"/>
      <c r="AJ21" s="289"/>
      <c r="AK21" s="290">
        <f>SUM(AM10:AN10)+C9+AK18</f>
        <v>5.7894452827539649</v>
      </c>
      <c r="AL21" s="286"/>
      <c r="AM21" s="286"/>
      <c r="AN21" s="287" t="s">
        <v>26</v>
      </c>
      <c r="AO21" s="287"/>
      <c r="AP21" s="288">
        <f>SUM(AO10:AP10)+D9+AP18</f>
        <v>1.6474651608088537</v>
      </c>
      <c r="AQ21" s="288"/>
      <c r="AR21" s="289"/>
    </row>
    <row r="22" spans="1:44" x14ac:dyDescent="0.2">
      <c r="A22" s="280"/>
      <c r="B22" s="281"/>
      <c r="C22" s="281"/>
      <c r="D22" s="281"/>
      <c r="E22" s="282"/>
      <c r="F22" s="282"/>
      <c r="G22" s="282"/>
      <c r="H22" s="282"/>
      <c r="I22" s="283" t="s">
        <v>312</v>
      </c>
      <c r="J22" s="284"/>
      <c r="K22" s="284"/>
      <c r="L22" s="285"/>
      <c r="M22" s="286">
        <v>0</v>
      </c>
      <c r="N22" s="286"/>
      <c r="O22" s="286"/>
      <c r="P22" s="287" t="s">
        <v>26</v>
      </c>
      <c r="Q22" s="287"/>
      <c r="R22" s="288">
        <v>0</v>
      </c>
      <c r="S22" s="288"/>
      <c r="T22" s="289"/>
      <c r="U22" s="290">
        <v>0</v>
      </c>
      <c r="V22" s="286"/>
      <c r="W22" s="286"/>
      <c r="X22" s="287" t="s">
        <v>26</v>
      </c>
      <c r="Y22" s="287"/>
      <c r="Z22" s="288">
        <v>0</v>
      </c>
      <c r="AA22" s="288"/>
      <c r="AB22" s="289"/>
      <c r="AC22" s="290">
        <f>SUM(AE13:AF13)+C12+AC19</f>
        <v>0.55827213008867804</v>
      </c>
      <c r="AD22" s="286"/>
      <c r="AE22" s="286"/>
      <c r="AF22" s="287" t="s">
        <v>26</v>
      </c>
      <c r="AG22" s="287"/>
      <c r="AH22" s="288">
        <f>SUM(AG13:AH13)+D12+AH19</f>
        <v>0.80826502567648884</v>
      </c>
      <c r="AI22" s="288"/>
      <c r="AJ22" s="289"/>
      <c r="AK22" s="290">
        <v>0</v>
      </c>
      <c r="AL22" s="286"/>
      <c r="AM22" s="286"/>
      <c r="AN22" s="287" t="s">
        <v>26</v>
      </c>
      <c r="AO22" s="287"/>
      <c r="AP22" s="288">
        <v>0</v>
      </c>
      <c r="AQ22" s="288"/>
      <c r="AR22" s="289"/>
    </row>
    <row r="23" spans="1:44" ht="13.5" thickBot="1" x14ac:dyDescent="0.25">
      <c r="A23" s="291"/>
      <c r="B23" s="292"/>
      <c r="C23" s="292"/>
      <c r="D23" s="292"/>
      <c r="E23" s="249"/>
      <c r="F23" s="249"/>
      <c r="G23" s="249"/>
      <c r="H23" s="249"/>
      <c r="I23" s="293" t="s">
        <v>29</v>
      </c>
      <c r="J23" s="294"/>
      <c r="K23" s="294"/>
      <c r="L23" s="295"/>
      <c r="M23" s="296">
        <f>SUM(M20,M21,M22)</f>
        <v>7.257740283521616</v>
      </c>
      <c r="N23" s="296"/>
      <c r="O23" s="296"/>
      <c r="P23" s="297" t="s">
        <v>26</v>
      </c>
      <c r="Q23" s="297"/>
      <c r="R23" s="298">
        <f>SUM(R20,R21,R22)</f>
        <v>2.454023067394016</v>
      </c>
      <c r="S23" s="298"/>
      <c r="T23" s="299"/>
      <c r="U23" s="300">
        <f>SUM(U20,U21,U22)</f>
        <v>8.3392367557527152</v>
      </c>
      <c r="V23" s="296"/>
      <c r="W23" s="296"/>
      <c r="X23" s="297" t="s">
        <v>26</v>
      </c>
      <c r="Y23" s="297"/>
      <c r="Z23" s="298">
        <f>SUM(Z20,Z21,Z22)</f>
        <v>2.4845029221852641</v>
      </c>
      <c r="AA23" s="298"/>
      <c r="AB23" s="299"/>
      <c r="AC23" s="300">
        <f>SUM(AC20,AC21,AC22)</f>
        <v>9.9798784879422318</v>
      </c>
      <c r="AD23" s="296"/>
      <c r="AE23" s="296"/>
      <c r="AF23" s="297" t="s">
        <v>26</v>
      </c>
      <c r="AG23" s="297"/>
      <c r="AH23" s="298">
        <f>SUM(AH20,AH21,AH22)</f>
        <v>3.7006131611794526</v>
      </c>
      <c r="AI23" s="298"/>
      <c r="AJ23" s="299"/>
      <c r="AK23" s="300">
        <f>SUM(AK20,AK21,AK22)</f>
        <v>8.7002770073760569</v>
      </c>
      <c r="AL23" s="296"/>
      <c r="AM23" s="296"/>
      <c r="AN23" s="297" t="s">
        <v>26</v>
      </c>
      <c r="AO23" s="297"/>
      <c r="AP23" s="298">
        <f>SUM(AP20,AP21,AP22)</f>
        <v>2.8653840963601609</v>
      </c>
      <c r="AQ23" s="298"/>
      <c r="AR23" s="299"/>
    </row>
    <row r="24" spans="1:44" ht="30" customHeight="1" thickBot="1" x14ac:dyDescent="0.25">
      <c r="A24" s="301" t="s">
        <v>30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</row>
    <row r="25" spans="1:44" ht="15.75" customHeight="1" thickBot="1" x14ac:dyDescent="0.25">
      <c r="A25" s="302" t="s">
        <v>7</v>
      </c>
      <c r="B25" s="303"/>
      <c r="C25" s="303" t="s">
        <v>3</v>
      </c>
      <c r="D25" s="303"/>
      <c r="E25" s="303" t="s">
        <v>31</v>
      </c>
      <c r="F25" s="303"/>
      <c r="G25" s="303"/>
      <c r="H25" s="303"/>
      <c r="I25" s="303"/>
      <c r="J25" s="303"/>
      <c r="K25" s="303"/>
      <c r="L25" s="304"/>
      <c r="M25" s="197" t="s">
        <v>32</v>
      </c>
      <c r="N25" s="305"/>
      <c r="O25" s="305"/>
      <c r="P25" s="305"/>
      <c r="Q25" s="305"/>
      <c r="R25" s="305"/>
      <c r="S25" s="305"/>
      <c r="T25" s="200"/>
      <c r="U25" s="197" t="s">
        <v>32</v>
      </c>
      <c r="V25" s="305"/>
      <c r="W25" s="305"/>
      <c r="X25" s="305"/>
      <c r="Y25" s="305"/>
      <c r="Z25" s="305"/>
      <c r="AA25" s="305"/>
      <c r="AB25" s="200"/>
      <c r="AC25" s="197" t="s">
        <v>32</v>
      </c>
      <c r="AD25" s="305"/>
      <c r="AE25" s="305"/>
      <c r="AF25" s="305"/>
      <c r="AG25" s="305"/>
      <c r="AH25" s="305"/>
      <c r="AI25" s="305"/>
      <c r="AJ25" s="200"/>
      <c r="AK25" s="197" t="s">
        <v>32</v>
      </c>
      <c r="AL25" s="305"/>
      <c r="AM25" s="305"/>
      <c r="AN25" s="305"/>
      <c r="AO25" s="305"/>
      <c r="AP25" s="305"/>
      <c r="AQ25" s="305"/>
      <c r="AR25" s="200"/>
    </row>
    <row r="26" spans="1:44" x14ac:dyDescent="0.2">
      <c r="A26" s="205">
        <v>6</v>
      </c>
      <c r="B26" s="206"/>
      <c r="C26" s="206" t="s">
        <v>16</v>
      </c>
      <c r="D26" s="206"/>
      <c r="E26" s="241" t="s">
        <v>35</v>
      </c>
      <c r="F26" s="241"/>
      <c r="G26" s="241"/>
      <c r="H26" s="241"/>
      <c r="I26" s="241"/>
      <c r="J26" s="241"/>
      <c r="K26" s="241"/>
      <c r="L26" s="242"/>
      <c r="M26" s="306">
        <v>6.0999999046325684</v>
      </c>
      <c r="N26" s="307"/>
      <c r="O26" s="307"/>
      <c r="P26" s="307"/>
      <c r="Q26" s="307"/>
      <c r="R26" s="307"/>
      <c r="S26" s="307"/>
      <c r="T26" s="308"/>
      <c r="U26" s="306">
        <v>6.0999999046325684</v>
      </c>
      <c r="V26" s="307"/>
      <c r="W26" s="307"/>
      <c r="X26" s="307"/>
      <c r="Y26" s="307"/>
      <c r="Z26" s="307"/>
      <c r="AA26" s="307"/>
      <c r="AB26" s="308"/>
      <c r="AC26" s="306">
        <v>6.0999999046325684</v>
      </c>
      <c r="AD26" s="307"/>
      <c r="AE26" s="307"/>
      <c r="AF26" s="307"/>
      <c r="AG26" s="307"/>
      <c r="AH26" s="307"/>
      <c r="AI26" s="307"/>
      <c r="AJ26" s="308"/>
      <c r="AK26" s="306">
        <v>6.0999999046325684</v>
      </c>
      <c r="AL26" s="307"/>
      <c r="AM26" s="307"/>
      <c r="AN26" s="307"/>
      <c r="AO26" s="307"/>
      <c r="AP26" s="307"/>
      <c r="AQ26" s="307"/>
      <c r="AR26" s="308"/>
    </row>
    <row r="27" spans="1:44" x14ac:dyDescent="0.2">
      <c r="A27" s="219">
        <v>6</v>
      </c>
      <c r="B27" s="220"/>
      <c r="C27" s="220" t="s">
        <v>20</v>
      </c>
      <c r="D27" s="220"/>
      <c r="E27" s="221" t="s">
        <v>36</v>
      </c>
      <c r="F27" s="221"/>
      <c r="G27" s="221"/>
      <c r="H27" s="221"/>
      <c r="I27" s="221"/>
      <c r="J27" s="221"/>
      <c r="K27" s="221"/>
      <c r="L27" s="309"/>
      <c r="M27" s="310">
        <v>6</v>
      </c>
      <c r="N27" s="311"/>
      <c r="O27" s="311"/>
      <c r="P27" s="311"/>
      <c r="Q27" s="311"/>
      <c r="R27" s="311"/>
      <c r="S27" s="311"/>
      <c r="T27" s="312"/>
      <c r="U27" s="310">
        <v>6</v>
      </c>
      <c r="V27" s="311"/>
      <c r="W27" s="311"/>
      <c r="X27" s="311"/>
      <c r="Y27" s="311"/>
      <c r="Z27" s="311"/>
      <c r="AA27" s="311"/>
      <c r="AB27" s="312"/>
      <c r="AC27" s="310">
        <v>6</v>
      </c>
      <c r="AD27" s="311"/>
      <c r="AE27" s="311"/>
      <c r="AF27" s="311"/>
      <c r="AG27" s="311"/>
      <c r="AH27" s="311"/>
      <c r="AI27" s="311"/>
      <c r="AJ27" s="312"/>
      <c r="AK27" s="310">
        <v>6</v>
      </c>
      <c r="AL27" s="311"/>
      <c r="AM27" s="311"/>
      <c r="AN27" s="311"/>
      <c r="AO27" s="311"/>
      <c r="AP27" s="311"/>
      <c r="AQ27" s="311"/>
      <c r="AR27" s="312"/>
    </row>
    <row r="28" spans="1:44" ht="13.5" thickBot="1" x14ac:dyDescent="0.25">
      <c r="A28" s="313">
        <v>6</v>
      </c>
      <c r="B28" s="314"/>
      <c r="C28" s="314" t="s">
        <v>133</v>
      </c>
      <c r="D28" s="314"/>
      <c r="E28" s="251" t="s">
        <v>364</v>
      </c>
      <c r="F28" s="251"/>
      <c r="G28" s="251"/>
      <c r="H28" s="251"/>
      <c r="I28" s="251"/>
      <c r="J28" s="251"/>
      <c r="K28" s="251"/>
      <c r="L28" s="252"/>
      <c r="M28" s="315">
        <v>6.1999998092651367</v>
      </c>
      <c r="N28" s="316"/>
      <c r="O28" s="316"/>
      <c r="P28" s="316"/>
      <c r="Q28" s="316"/>
      <c r="R28" s="316"/>
      <c r="S28" s="316"/>
      <c r="T28" s="317"/>
      <c r="U28" s="315">
        <v>6.1999998092651367</v>
      </c>
      <c r="V28" s="316"/>
      <c r="W28" s="316"/>
      <c r="X28" s="316"/>
      <c r="Y28" s="316"/>
      <c r="Z28" s="316"/>
      <c r="AA28" s="316"/>
      <c r="AB28" s="317"/>
      <c r="AC28" s="315">
        <v>6.1999998092651367</v>
      </c>
      <c r="AD28" s="316"/>
      <c r="AE28" s="316"/>
      <c r="AF28" s="316"/>
      <c r="AG28" s="316"/>
      <c r="AH28" s="316"/>
      <c r="AI28" s="316"/>
      <c r="AJ28" s="317"/>
      <c r="AK28" s="315">
        <v>6.1999998092651367</v>
      </c>
      <c r="AL28" s="316"/>
      <c r="AM28" s="316"/>
      <c r="AN28" s="316"/>
      <c r="AO28" s="316"/>
      <c r="AP28" s="316"/>
      <c r="AQ28" s="316"/>
      <c r="AR28" s="317"/>
    </row>
    <row r="29" spans="1:44" ht="30" customHeight="1" thickBot="1" x14ac:dyDescent="0.25">
      <c r="A29" s="301" t="s">
        <v>37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</row>
    <row r="30" spans="1:44" ht="15" customHeight="1" x14ac:dyDescent="0.2">
      <c r="A30" s="318" t="s">
        <v>3</v>
      </c>
      <c r="B30" s="319"/>
      <c r="C30" s="319"/>
      <c r="D30" s="319"/>
      <c r="E30" s="319" t="s">
        <v>38</v>
      </c>
      <c r="F30" s="319"/>
      <c r="G30" s="319" t="s">
        <v>39</v>
      </c>
      <c r="H30" s="319"/>
      <c r="I30" s="319" t="s">
        <v>40</v>
      </c>
      <c r="J30" s="319"/>
      <c r="K30" s="319" t="s">
        <v>41</v>
      </c>
      <c r="L30" s="320"/>
      <c r="M30" s="238" t="s">
        <v>11</v>
      </c>
      <c r="N30" s="321"/>
      <c r="O30" s="322" t="s">
        <v>12</v>
      </c>
      <c r="P30" s="239"/>
      <c r="Q30" s="321"/>
      <c r="R30" s="322" t="s">
        <v>13</v>
      </c>
      <c r="S30" s="239"/>
      <c r="T30" s="323"/>
      <c r="U30" s="238" t="s">
        <v>11</v>
      </c>
      <c r="V30" s="321"/>
      <c r="W30" s="322" t="s">
        <v>12</v>
      </c>
      <c r="X30" s="239"/>
      <c r="Y30" s="321"/>
      <c r="Z30" s="322" t="s">
        <v>13</v>
      </c>
      <c r="AA30" s="239"/>
      <c r="AB30" s="323"/>
      <c r="AC30" s="238" t="s">
        <v>11</v>
      </c>
      <c r="AD30" s="321"/>
      <c r="AE30" s="322" t="s">
        <v>12</v>
      </c>
      <c r="AF30" s="239"/>
      <c r="AG30" s="321"/>
      <c r="AH30" s="322" t="s">
        <v>13</v>
      </c>
      <c r="AI30" s="239"/>
      <c r="AJ30" s="323"/>
      <c r="AK30" s="238" t="s">
        <v>11</v>
      </c>
      <c r="AL30" s="321"/>
      <c r="AM30" s="322" t="s">
        <v>12</v>
      </c>
      <c r="AN30" s="239"/>
      <c r="AO30" s="321"/>
      <c r="AP30" s="322" t="s">
        <v>13</v>
      </c>
      <c r="AQ30" s="239"/>
      <c r="AR30" s="323"/>
    </row>
    <row r="31" spans="1:44" ht="15.75" customHeight="1" thickBot="1" x14ac:dyDescent="0.25">
      <c r="A31" s="324"/>
      <c r="B31" s="325"/>
      <c r="C31" s="325"/>
      <c r="D31" s="325"/>
      <c r="E31" s="326" t="s">
        <v>42</v>
      </c>
      <c r="F31" s="326" t="s">
        <v>43</v>
      </c>
      <c r="G31" s="326" t="s">
        <v>42</v>
      </c>
      <c r="H31" s="326" t="s">
        <v>43</v>
      </c>
      <c r="I31" s="326" t="s">
        <v>42</v>
      </c>
      <c r="J31" s="326" t="s">
        <v>43</v>
      </c>
      <c r="K31" s="326" t="s">
        <v>42</v>
      </c>
      <c r="L31" s="327" t="s">
        <v>43</v>
      </c>
      <c r="M31" s="248"/>
      <c r="N31" s="328"/>
      <c r="O31" s="329"/>
      <c r="P31" s="249"/>
      <c r="Q31" s="328"/>
      <c r="R31" s="329"/>
      <c r="S31" s="249"/>
      <c r="T31" s="330"/>
      <c r="U31" s="248"/>
      <c r="V31" s="328"/>
      <c r="W31" s="329"/>
      <c r="X31" s="249"/>
      <c r="Y31" s="328"/>
      <c r="Z31" s="329"/>
      <c r="AA31" s="249"/>
      <c r="AB31" s="330"/>
      <c r="AC31" s="248"/>
      <c r="AD31" s="328"/>
      <c r="AE31" s="329"/>
      <c r="AF31" s="249"/>
      <c r="AG31" s="328"/>
      <c r="AH31" s="329"/>
      <c r="AI31" s="249"/>
      <c r="AJ31" s="330"/>
      <c r="AK31" s="248"/>
      <c r="AL31" s="328"/>
      <c r="AM31" s="329"/>
      <c r="AN31" s="249"/>
      <c r="AO31" s="328"/>
      <c r="AP31" s="329"/>
      <c r="AQ31" s="249"/>
      <c r="AR31" s="330"/>
    </row>
    <row r="32" spans="1:44" x14ac:dyDescent="0.2">
      <c r="A32" s="331" t="s">
        <v>53</v>
      </c>
      <c r="B32" s="332"/>
      <c r="C32" s="332"/>
      <c r="D32" s="332"/>
      <c r="E32" s="333"/>
      <c r="F32" s="333"/>
      <c r="G32" s="333"/>
      <c r="H32" s="333"/>
      <c r="I32" s="333"/>
      <c r="J32" s="333"/>
      <c r="K32" s="333"/>
      <c r="L32" s="334"/>
      <c r="M32" s="335"/>
      <c r="N32" s="336"/>
      <c r="O32" s="337"/>
      <c r="P32" s="337"/>
      <c r="Q32" s="337"/>
      <c r="R32" s="337"/>
      <c r="S32" s="337"/>
      <c r="T32" s="338"/>
      <c r="U32" s="335"/>
      <c r="V32" s="336"/>
      <c r="W32" s="337"/>
      <c r="X32" s="337"/>
      <c r="Y32" s="337"/>
      <c r="Z32" s="337"/>
      <c r="AA32" s="337"/>
      <c r="AB32" s="338"/>
      <c r="AC32" s="335"/>
      <c r="AD32" s="336"/>
      <c r="AE32" s="337"/>
      <c r="AF32" s="337"/>
      <c r="AG32" s="337"/>
      <c r="AH32" s="337"/>
      <c r="AI32" s="337"/>
      <c r="AJ32" s="338"/>
      <c r="AK32" s="335"/>
      <c r="AL32" s="336"/>
      <c r="AM32" s="337"/>
      <c r="AN32" s="337"/>
      <c r="AO32" s="337"/>
      <c r="AP32" s="337"/>
      <c r="AQ32" s="337"/>
      <c r="AR32" s="338"/>
    </row>
    <row r="33" spans="1:44" x14ac:dyDescent="0.2">
      <c r="A33" s="339" t="s">
        <v>54</v>
      </c>
      <c r="B33" s="340"/>
      <c r="C33" s="340"/>
      <c r="D33" s="340"/>
      <c r="E33" s="341"/>
      <c r="F33" s="341"/>
      <c r="G33" s="341"/>
      <c r="H33" s="341"/>
      <c r="I33" s="341"/>
      <c r="J33" s="341"/>
      <c r="K33" s="341"/>
      <c r="L33" s="342"/>
      <c r="M33" s="343">
        <f>M7</f>
        <v>228.56952161249669</v>
      </c>
      <c r="N33" s="344"/>
      <c r="O33" s="345">
        <f>O7</f>
        <v>2.1600000858306885</v>
      </c>
      <c r="P33" s="345"/>
      <c r="Q33" s="345"/>
      <c r="R33" s="345">
        <f>Q7</f>
        <v>1.0800000429153442</v>
      </c>
      <c r="S33" s="345"/>
      <c r="T33" s="346"/>
      <c r="U33" s="343">
        <f>U7</f>
        <v>291.12097192832198</v>
      </c>
      <c r="V33" s="344"/>
      <c r="W33" s="345">
        <f>W7</f>
        <v>2.880000114440918</v>
      </c>
      <c r="X33" s="345"/>
      <c r="Y33" s="345"/>
      <c r="Z33" s="345">
        <f>Y7</f>
        <v>1.0800000429153442</v>
      </c>
      <c r="AA33" s="345"/>
      <c r="AB33" s="346"/>
      <c r="AC33" s="343">
        <f>AC7</f>
        <v>323.24610670565124</v>
      </c>
      <c r="AD33" s="344"/>
      <c r="AE33" s="345">
        <f>AE7</f>
        <v>3.2400000095367432</v>
      </c>
      <c r="AF33" s="345"/>
      <c r="AG33" s="345"/>
      <c r="AH33" s="345">
        <f>AG7</f>
        <v>1.0800000429153442</v>
      </c>
      <c r="AI33" s="345"/>
      <c r="AJ33" s="346"/>
      <c r="AK33" s="343">
        <f>AK7</f>
        <v>291.12097192832198</v>
      </c>
      <c r="AL33" s="344"/>
      <c r="AM33" s="345">
        <f>AM7</f>
        <v>2.880000114440918</v>
      </c>
      <c r="AN33" s="345"/>
      <c r="AO33" s="345"/>
      <c r="AP33" s="345">
        <f>AO7</f>
        <v>1.0800000429153442</v>
      </c>
      <c r="AQ33" s="345"/>
      <c r="AR33" s="346"/>
    </row>
    <row r="34" spans="1:44" x14ac:dyDescent="0.2">
      <c r="A34" s="339" t="s">
        <v>121</v>
      </c>
      <c r="B34" s="340"/>
      <c r="C34" s="340"/>
      <c r="D34" s="340"/>
      <c r="E34" s="341"/>
      <c r="F34" s="341"/>
      <c r="G34" s="341"/>
      <c r="H34" s="341"/>
      <c r="I34" s="341"/>
      <c r="J34" s="341"/>
      <c r="K34" s="341"/>
      <c r="L34" s="342"/>
      <c r="M34" s="343" t="s">
        <v>59</v>
      </c>
      <c r="N34" s="344"/>
      <c r="O34" s="345">
        <v>0</v>
      </c>
      <c r="P34" s="345"/>
      <c r="Q34" s="345"/>
      <c r="R34" s="345">
        <v>0</v>
      </c>
      <c r="S34" s="345"/>
      <c r="T34" s="346"/>
      <c r="U34" s="343" t="s">
        <v>59</v>
      </c>
      <c r="V34" s="344"/>
      <c r="W34" s="345">
        <v>0</v>
      </c>
      <c r="X34" s="345"/>
      <c r="Y34" s="345"/>
      <c r="Z34" s="345">
        <v>0</v>
      </c>
      <c r="AA34" s="345"/>
      <c r="AB34" s="346"/>
      <c r="AC34" s="343" t="s">
        <v>59</v>
      </c>
      <c r="AD34" s="344"/>
      <c r="AE34" s="345">
        <v>0</v>
      </c>
      <c r="AF34" s="345"/>
      <c r="AG34" s="345"/>
      <c r="AH34" s="345">
        <v>0</v>
      </c>
      <c r="AI34" s="345"/>
      <c r="AJ34" s="346"/>
      <c r="AK34" s="343" t="s">
        <v>59</v>
      </c>
      <c r="AL34" s="344"/>
      <c r="AM34" s="345">
        <v>0</v>
      </c>
      <c r="AN34" s="345"/>
      <c r="AO34" s="345"/>
      <c r="AP34" s="345">
        <v>0</v>
      </c>
      <c r="AQ34" s="345"/>
      <c r="AR34" s="346"/>
    </row>
    <row r="35" spans="1:44" x14ac:dyDescent="0.2">
      <c r="A35" s="339" t="s">
        <v>365</v>
      </c>
      <c r="B35" s="340"/>
      <c r="C35" s="340"/>
      <c r="D35" s="340"/>
      <c r="E35" s="341">
        <v>48.8</v>
      </c>
      <c r="F35" s="341">
        <v>0.5</v>
      </c>
      <c r="G35" s="341">
        <v>49</v>
      </c>
      <c r="H35" s="341">
        <v>5</v>
      </c>
      <c r="I35" s="341">
        <v>49.8</v>
      </c>
      <c r="J35" s="341">
        <v>50</v>
      </c>
      <c r="K35" s="341"/>
      <c r="L35" s="342"/>
      <c r="M35" s="347">
        <f>IF(OR(M26=0,S7=0),0,ABS(1000*O35/(SQRT(3)*M26*S7)))</f>
        <v>35.5552570253044</v>
      </c>
      <c r="N35" s="348"/>
      <c r="O35" s="226">
        <v>-0.335999995470047</v>
      </c>
      <c r="P35" s="226"/>
      <c r="Q35" s="226"/>
      <c r="R35" s="349">
        <f>-ABS(O35)*TAN(ACOS(S7))</f>
        <v>-0.1679999977350235</v>
      </c>
      <c r="S35" s="349"/>
      <c r="T35" s="350"/>
      <c r="U35" s="347">
        <f>IF(OR(U26=0,AA7=0),0,ABS(1000*W35/(SQRT(3)*U26*AA7)))</f>
        <v>43.668145186742684</v>
      </c>
      <c r="V35" s="348"/>
      <c r="W35" s="226">
        <v>-0.43200001120567322</v>
      </c>
      <c r="X35" s="226"/>
      <c r="Y35" s="226"/>
      <c r="Z35" s="349">
        <f>-ABS(W35)*TAN(ACOS(AA7))</f>
        <v>-0.16200000420212735</v>
      </c>
      <c r="AA35" s="349"/>
      <c r="AB35" s="350"/>
      <c r="AC35" s="347">
        <f>IF(OR(AC26=0,AI7=0),0,ABS(1000*AE35/(SQRT(3)*AC26*AI7)))</f>
        <v>33.521817922567962</v>
      </c>
      <c r="AD35" s="348"/>
      <c r="AE35" s="226">
        <v>-0.335999995470047</v>
      </c>
      <c r="AF35" s="226"/>
      <c r="AG35" s="226"/>
      <c r="AH35" s="349">
        <f>-ABS(AE35)*TAN(ACOS(AI7))</f>
        <v>-0.1120000026108305</v>
      </c>
      <c r="AI35" s="349"/>
      <c r="AJ35" s="350"/>
      <c r="AK35" s="347">
        <f>IF(OR(AK26=0,AQ7=0),0,ABS(1000*AM35/(SQRT(3)*AK26*AQ7)))</f>
        <v>33.964111584120744</v>
      </c>
      <c r="AL35" s="348"/>
      <c r="AM35" s="226">
        <v>-0.335999995470047</v>
      </c>
      <c r="AN35" s="226"/>
      <c r="AO35" s="226"/>
      <c r="AP35" s="349">
        <f>-ABS(AM35)*TAN(ACOS(AQ7))</f>
        <v>-0.12599999830126754</v>
      </c>
      <c r="AQ35" s="349"/>
      <c r="AR35" s="350"/>
    </row>
    <row r="36" spans="1:44" x14ac:dyDescent="0.2">
      <c r="A36" s="339" t="s">
        <v>366</v>
      </c>
      <c r="B36" s="340"/>
      <c r="C36" s="340"/>
      <c r="D36" s="340"/>
      <c r="E36" s="341"/>
      <c r="F36" s="341"/>
      <c r="G36" s="341"/>
      <c r="H36" s="341"/>
      <c r="I36" s="341"/>
      <c r="J36" s="341"/>
      <c r="K36" s="341"/>
      <c r="L36" s="342"/>
      <c r="M36" s="347">
        <f>IF(OR(M26=0,S7=0),0,ABS(1000*O36/(SQRT(3)*M26*S7)))</f>
        <v>95.237294364556675</v>
      </c>
      <c r="N36" s="348"/>
      <c r="O36" s="226">
        <v>-0.89999997615814209</v>
      </c>
      <c r="P36" s="226"/>
      <c r="Q36" s="226"/>
      <c r="R36" s="349">
        <f>-ABS(O36)*TAN(ACOS(S7))</f>
        <v>-0.44999998807907104</v>
      </c>
      <c r="S36" s="349"/>
      <c r="T36" s="350"/>
      <c r="U36" s="347">
        <f>IF(OR(U26=0,AA7=0),0,ABS(1000*W36/(SQRT(3)*U26*AA7)))</f>
        <v>87.336290373485369</v>
      </c>
      <c r="V36" s="348"/>
      <c r="W36" s="226">
        <v>-0.86400002241134644</v>
      </c>
      <c r="X36" s="226"/>
      <c r="Y36" s="226"/>
      <c r="Z36" s="349">
        <f>-ABS(W36)*TAN(ACOS(AA7))</f>
        <v>-0.32400000840425469</v>
      </c>
      <c r="AA36" s="349"/>
      <c r="AB36" s="350"/>
      <c r="AC36" s="347">
        <f>IF(OR(AC26=0,AI7=0),0,ABS(1000*AE36/(SQRT(3)*AC26*AI7)))</f>
        <v>100.56545674100161</v>
      </c>
      <c r="AD36" s="348"/>
      <c r="AE36" s="226">
        <v>-1.0080000162124634</v>
      </c>
      <c r="AF36" s="226"/>
      <c r="AG36" s="226"/>
      <c r="AH36" s="349">
        <f>-ABS(AE36)*TAN(ACOS(AI7))</f>
        <v>-0.33600001776659932</v>
      </c>
      <c r="AI36" s="349"/>
      <c r="AJ36" s="350"/>
      <c r="AK36" s="347">
        <f>IF(OR(AK26=0,AQ7=0),0,ABS(1000*AM36/(SQRT(3)*AK26*AQ7)))</f>
        <v>98.253324410775022</v>
      </c>
      <c r="AL36" s="348"/>
      <c r="AM36" s="226">
        <v>-0.97200000286102295</v>
      </c>
      <c r="AN36" s="226"/>
      <c r="AO36" s="226"/>
      <c r="AP36" s="349">
        <f>-ABS(AM36)*TAN(ACOS(AQ7))</f>
        <v>-0.36450000107288333</v>
      </c>
      <c r="AQ36" s="349"/>
      <c r="AR36" s="350"/>
    </row>
    <row r="37" spans="1:44" x14ac:dyDescent="0.2">
      <c r="A37" s="339" t="s">
        <v>367</v>
      </c>
      <c r="B37" s="340"/>
      <c r="C37" s="340"/>
      <c r="D37" s="340"/>
      <c r="E37" s="341">
        <v>48.8</v>
      </c>
      <c r="F37" s="341">
        <v>0.5</v>
      </c>
      <c r="G37" s="341">
        <v>49</v>
      </c>
      <c r="H37" s="341">
        <v>5</v>
      </c>
      <c r="I37" s="341">
        <v>49.8</v>
      </c>
      <c r="J37" s="341">
        <v>50</v>
      </c>
      <c r="K37" s="341"/>
      <c r="L37" s="342"/>
      <c r="M37" s="347">
        <f>IF(OR(M26=0,S7=0),0,ABS(1000*O37/(SQRT(3)*M26*S7)))</f>
        <v>39.999663759260145</v>
      </c>
      <c r="N37" s="348"/>
      <c r="O37" s="226">
        <v>-0.37799999117851257</v>
      </c>
      <c r="P37" s="226"/>
      <c r="Q37" s="226"/>
      <c r="R37" s="349">
        <f>-ABS(O37)*TAN(ACOS(S7))</f>
        <v>-0.18899999558925629</v>
      </c>
      <c r="S37" s="349"/>
      <c r="T37" s="350"/>
      <c r="U37" s="347">
        <f>IF(OR(U26=0,AA7=0),0,ABS(1000*W37/(SQRT(3)*U26*AA7)))</f>
        <v>60.043696242677164</v>
      </c>
      <c r="V37" s="348"/>
      <c r="W37" s="226">
        <v>-0.59399998188018799</v>
      </c>
      <c r="X37" s="226"/>
      <c r="Y37" s="226"/>
      <c r="Z37" s="349">
        <f>-ABS(W37)*TAN(ACOS(AA7))</f>
        <v>-0.22274999320507033</v>
      </c>
      <c r="AA37" s="349"/>
      <c r="AB37" s="350"/>
      <c r="AC37" s="347">
        <f>IF(OR(AC26=0,AI7=0),0,ABS(1000*AE37/(SQRT(3)*AC26*AI7)))</f>
        <v>71.832470799742708</v>
      </c>
      <c r="AD37" s="348"/>
      <c r="AE37" s="226">
        <v>-0.72000002861022949</v>
      </c>
      <c r="AF37" s="226"/>
      <c r="AG37" s="226"/>
      <c r="AH37" s="349">
        <f>-ABS(AE37)*TAN(ACOS(AI7))</f>
        <v>-0.24000001836706114</v>
      </c>
      <c r="AI37" s="349"/>
      <c r="AJ37" s="350"/>
      <c r="AK37" s="347">
        <f>IF(OR(AK26=0,AQ7=0),0,ABS(1000*AM37/(SQRT(3)*AK26*AQ7)))</f>
        <v>76.419250311139677</v>
      </c>
      <c r="AL37" s="348"/>
      <c r="AM37" s="226">
        <v>-0.75599998235702515</v>
      </c>
      <c r="AN37" s="226"/>
      <c r="AO37" s="226"/>
      <c r="AP37" s="349">
        <f>-ABS(AM37)*TAN(ACOS(AQ7))</f>
        <v>-0.28349999338388421</v>
      </c>
      <c r="AQ37" s="349"/>
      <c r="AR37" s="350"/>
    </row>
    <row r="38" spans="1:44" x14ac:dyDescent="0.2">
      <c r="A38" s="339" t="s">
        <v>368</v>
      </c>
      <c r="B38" s="340"/>
      <c r="C38" s="340"/>
      <c r="D38" s="340"/>
      <c r="E38" s="341">
        <v>48.8</v>
      </c>
      <c r="F38" s="341">
        <v>0.5</v>
      </c>
      <c r="G38" s="341">
        <v>49</v>
      </c>
      <c r="H38" s="341">
        <v>5</v>
      </c>
      <c r="I38" s="341">
        <v>49.8</v>
      </c>
      <c r="J38" s="341">
        <v>50</v>
      </c>
      <c r="K38" s="341"/>
      <c r="L38" s="342"/>
      <c r="M38" s="347">
        <f>IF(OR(M26=0,S7=0),0,ABS(1000*O38/(SQRT(3)*M26*S7)))</f>
        <v>5.0793225448170025</v>
      </c>
      <c r="N38" s="348"/>
      <c r="O38" s="226">
        <v>-4.8000000417232513E-2</v>
      </c>
      <c r="P38" s="226"/>
      <c r="Q38" s="226"/>
      <c r="R38" s="349">
        <f>-ABS(O38)*TAN(ACOS(S7))</f>
        <v>-2.4000000208616257E-2</v>
      </c>
      <c r="S38" s="349"/>
      <c r="T38" s="350"/>
      <c r="U38" s="347">
        <f>IF(OR(U26=0,AA7=0),0,ABS(1000*W38/(SQRT(3)*U26*AA7)))</f>
        <v>24.260079487762816</v>
      </c>
      <c r="V38" s="348"/>
      <c r="W38" s="226">
        <v>-0.23999999463558197</v>
      </c>
      <c r="X38" s="226"/>
      <c r="Y38" s="226"/>
      <c r="Z38" s="349">
        <f>-ABS(W38)*TAN(ACOS(AA7))</f>
        <v>-8.9999997988343169E-2</v>
      </c>
      <c r="AA38" s="349"/>
      <c r="AB38" s="350"/>
      <c r="AC38" s="347">
        <f>IF(OR(AC26=0,AI7=0),0,ABS(1000*AE38/(SQRT(3)*AC26*AI7)))</f>
        <v>23.944155446598703</v>
      </c>
      <c r="AD38" s="348"/>
      <c r="AE38" s="226">
        <v>-0.23999999463558197</v>
      </c>
      <c r="AF38" s="226"/>
      <c r="AG38" s="226"/>
      <c r="AH38" s="349">
        <f>-ABS(AE38)*TAN(ACOS(AI7))</f>
        <v>-8.0000001155299802E-2</v>
      </c>
      <c r="AI38" s="349"/>
      <c r="AJ38" s="350"/>
      <c r="AK38" s="347">
        <f>IF(OR(AK26=0,AQ7=0),0,ABS(1000*AM38/(SQRT(3)*AK26*AQ7)))</f>
        <v>24.260079487762816</v>
      </c>
      <c r="AL38" s="348"/>
      <c r="AM38" s="226">
        <v>-0.23999999463558197</v>
      </c>
      <c r="AN38" s="226"/>
      <c r="AO38" s="226"/>
      <c r="AP38" s="349">
        <f>-ABS(AM38)*TAN(ACOS(AQ7))</f>
        <v>-8.9999997988343169E-2</v>
      </c>
      <c r="AQ38" s="349"/>
      <c r="AR38" s="350"/>
    </row>
    <row r="39" spans="1:44" x14ac:dyDescent="0.2">
      <c r="A39" s="339" t="s">
        <v>369</v>
      </c>
      <c r="B39" s="340"/>
      <c r="C39" s="340"/>
      <c r="D39" s="340"/>
      <c r="E39" s="341"/>
      <c r="F39" s="341"/>
      <c r="G39" s="341"/>
      <c r="H39" s="341"/>
      <c r="I39" s="341"/>
      <c r="J39" s="341"/>
      <c r="K39" s="341"/>
      <c r="L39" s="342"/>
      <c r="M39" s="347">
        <f>IF(OR(M26=0,S7=0),0,ABS(1000*O39/(SQRT(3)*M26*S7)))</f>
        <v>0</v>
      </c>
      <c r="N39" s="348"/>
      <c r="O39" s="226">
        <v>0</v>
      </c>
      <c r="P39" s="226"/>
      <c r="Q39" s="226"/>
      <c r="R39" s="349">
        <f>-ABS(O39)*TAN(ACOS(S7))</f>
        <v>0</v>
      </c>
      <c r="S39" s="349"/>
      <c r="T39" s="350"/>
      <c r="U39" s="347">
        <f>IF(OR(U26=0,AA7=0),0,ABS(1000*W39/(SQRT(3)*U26*AA7)))</f>
        <v>0</v>
      </c>
      <c r="V39" s="348"/>
      <c r="W39" s="226">
        <v>0</v>
      </c>
      <c r="X39" s="226"/>
      <c r="Y39" s="226"/>
      <c r="Z39" s="349">
        <f>-ABS(W39)*TAN(ACOS(AA7))</f>
        <v>0</v>
      </c>
      <c r="AA39" s="349"/>
      <c r="AB39" s="350"/>
      <c r="AC39" s="347">
        <f>IF(OR(AC26=0,AI7=0),0,ABS(1000*AE39/(SQRT(3)*AC26*AI7)))</f>
        <v>0</v>
      </c>
      <c r="AD39" s="348"/>
      <c r="AE39" s="226">
        <v>0</v>
      </c>
      <c r="AF39" s="226"/>
      <c r="AG39" s="226"/>
      <c r="AH39" s="349">
        <f>-ABS(AE39)*TAN(ACOS(AI7))</f>
        <v>0</v>
      </c>
      <c r="AI39" s="349"/>
      <c r="AJ39" s="350"/>
      <c r="AK39" s="347">
        <f>IF(OR(AK26=0,AQ7=0),0,ABS(1000*AM39/(SQRT(3)*AK26*AQ7)))</f>
        <v>0</v>
      </c>
      <c r="AL39" s="348"/>
      <c r="AM39" s="226">
        <v>0</v>
      </c>
      <c r="AN39" s="226"/>
      <c r="AO39" s="226"/>
      <c r="AP39" s="349">
        <f>-ABS(AM39)*TAN(ACOS(AQ7))</f>
        <v>0</v>
      </c>
      <c r="AQ39" s="349"/>
      <c r="AR39" s="350"/>
    </row>
    <row r="40" spans="1:44" x14ac:dyDescent="0.2">
      <c r="A40" s="339" t="s">
        <v>370</v>
      </c>
      <c r="B40" s="340"/>
      <c r="C40" s="340"/>
      <c r="D40" s="340"/>
      <c r="E40" s="341">
        <v>48.8</v>
      </c>
      <c r="F40" s="341">
        <v>0.5</v>
      </c>
      <c r="G40" s="341">
        <v>49</v>
      </c>
      <c r="H40" s="341">
        <v>5</v>
      </c>
      <c r="I40" s="341">
        <v>49.8</v>
      </c>
      <c r="J40" s="341">
        <v>50</v>
      </c>
      <c r="K40" s="341"/>
      <c r="L40" s="342"/>
      <c r="M40" s="347">
        <f>IF(OR(M26=0,S7=0),0,ABS(1000*O40/(SQRT(3)*M26*S7)))</f>
        <v>0</v>
      </c>
      <c r="N40" s="348"/>
      <c r="O40" s="226">
        <v>0</v>
      </c>
      <c r="P40" s="226"/>
      <c r="Q40" s="226"/>
      <c r="R40" s="349">
        <f>-ABS(O40)*TAN(ACOS(S7))</f>
        <v>0</v>
      </c>
      <c r="S40" s="349"/>
      <c r="T40" s="350"/>
      <c r="U40" s="347">
        <f>IF(OR(U26=0,AA7=0),0,ABS(1000*W40/(SQRT(3)*U26*AA7)))</f>
        <v>0</v>
      </c>
      <c r="V40" s="348"/>
      <c r="W40" s="226">
        <v>0</v>
      </c>
      <c r="X40" s="226"/>
      <c r="Y40" s="226"/>
      <c r="Z40" s="349">
        <f>-ABS(W40)*TAN(ACOS(AA7))</f>
        <v>0</v>
      </c>
      <c r="AA40" s="349"/>
      <c r="AB40" s="350"/>
      <c r="AC40" s="347">
        <f>IF(OR(AC26=0,AI7=0),0,ABS(1000*AE40/(SQRT(3)*AC26*AI7)))</f>
        <v>0</v>
      </c>
      <c r="AD40" s="348"/>
      <c r="AE40" s="226">
        <v>0</v>
      </c>
      <c r="AF40" s="226"/>
      <c r="AG40" s="226"/>
      <c r="AH40" s="349">
        <f>-ABS(AE40)*TAN(ACOS(AI7))</f>
        <v>0</v>
      </c>
      <c r="AI40" s="349"/>
      <c r="AJ40" s="350"/>
      <c r="AK40" s="347">
        <f>IF(OR(AK26=0,AQ7=0),0,ABS(1000*AM40/(SQRT(3)*AK26*AQ7)))</f>
        <v>0</v>
      </c>
      <c r="AL40" s="348"/>
      <c r="AM40" s="226">
        <v>0</v>
      </c>
      <c r="AN40" s="226"/>
      <c r="AO40" s="226"/>
      <c r="AP40" s="349">
        <f>-ABS(AM40)*TAN(ACOS(AQ7))</f>
        <v>0</v>
      </c>
      <c r="AQ40" s="349"/>
      <c r="AR40" s="350"/>
    </row>
    <row r="41" spans="1:44" x14ac:dyDescent="0.2">
      <c r="A41" s="339" t="s">
        <v>371</v>
      </c>
      <c r="B41" s="340"/>
      <c r="C41" s="340"/>
      <c r="D41" s="340"/>
      <c r="E41" s="341">
        <v>48.8</v>
      </c>
      <c r="F41" s="341">
        <v>0.5</v>
      </c>
      <c r="G41" s="341">
        <v>49</v>
      </c>
      <c r="H41" s="341">
        <v>5</v>
      </c>
      <c r="I41" s="341">
        <v>49.8</v>
      </c>
      <c r="J41" s="341">
        <v>50</v>
      </c>
      <c r="K41" s="341"/>
      <c r="L41" s="342"/>
      <c r="M41" s="347">
        <f>IF(OR(M26=0,S7=0),0,ABS(1000*O41/(SQRT(3)*M26*S7)))</f>
        <v>10.158645089634005</v>
      </c>
      <c r="N41" s="348"/>
      <c r="O41" s="226">
        <v>-9.6000000834465027E-2</v>
      </c>
      <c r="P41" s="226"/>
      <c r="Q41" s="226"/>
      <c r="R41" s="349">
        <f>-ABS(O41)*TAN(ACOS(S7))</f>
        <v>-4.8000000417232513E-2</v>
      </c>
      <c r="S41" s="349"/>
      <c r="T41" s="350"/>
      <c r="U41" s="347">
        <f>IF(OR(U26=0,AA7=0),0,ABS(1000*W41/(SQRT(3)*U26*AA7)))</f>
        <v>9.7040320963579294</v>
      </c>
      <c r="V41" s="348"/>
      <c r="W41" s="226">
        <v>-9.6000000834465027E-2</v>
      </c>
      <c r="X41" s="226"/>
      <c r="Y41" s="226"/>
      <c r="Z41" s="349">
        <f>-ABS(W41)*TAN(ACOS(AA7))</f>
        <v>-3.6000000312924357E-2</v>
      </c>
      <c r="AA41" s="349"/>
      <c r="AB41" s="350"/>
      <c r="AC41" s="347">
        <f>IF(OR(AC26=0,AI7=0),0,ABS(1000*AE41/(SQRT(3)*AC26*AI7)))</f>
        <v>9.5776624759692552</v>
      </c>
      <c r="AD41" s="348"/>
      <c r="AE41" s="226">
        <v>-9.6000000834465027E-2</v>
      </c>
      <c r="AF41" s="226"/>
      <c r="AG41" s="226"/>
      <c r="AH41" s="349">
        <f>-ABS(AE41)*TAN(ACOS(AI7))</f>
        <v>-3.2000001455530704E-2</v>
      </c>
      <c r="AI41" s="349"/>
      <c r="AJ41" s="350"/>
      <c r="AK41" s="347">
        <f>IF(OR(AK26=0,AQ7=0),0,ABS(1000*AM41/(SQRT(3)*AK26*AQ7)))</f>
        <v>9.7040320963579294</v>
      </c>
      <c r="AL41" s="348"/>
      <c r="AM41" s="226">
        <v>-9.6000000834465027E-2</v>
      </c>
      <c r="AN41" s="226"/>
      <c r="AO41" s="226"/>
      <c r="AP41" s="349">
        <f>-ABS(AM41)*TAN(ACOS(AQ7))</f>
        <v>-3.6000000312924357E-2</v>
      </c>
      <c r="AQ41" s="349"/>
      <c r="AR41" s="350"/>
    </row>
    <row r="42" spans="1:44" x14ac:dyDescent="0.2">
      <c r="A42" s="339" t="s">
        <v>372</v>
      </c>
      <c r="B42" s="340"/>
      <c r="C42" s="340"/>
      <c r="D42" s="340"/>
      <c r="E42" s="341"/>
      <c r="F42" s="341"/>
      <c r="G42" s="341"/>
      <c r="H42" s="341"/>
      <c r="I42" s="341"/>
      <c r="J42" s="341"/>
      <c r="K42" s="341"/>
      <c r="L42" s="342"/>
      <c r="M42" s="347">
        <f>IF(OR(M26=0,S7=0),0,ABS(1000*O42/(SQRT(3)*M26*S7)))</f>
        <v>15.23796684603639</v>
      </c>
      <c r="N42" s="348"/>
      <c r="O42" s="226">
        <v>-0.14399999380111694</v>
      </c>
      <c r="P42" s="226"/>
      <c r="Q42" s="226"/>
      <c r="R42" s="349">
        <f>-ABS(O42)*TAN(ACOS(S7))</f>
        <v>-7.1999996900558472E-2</v>
      </c>
      <c r="S42" s="349"/>
      <c r="T42" s="350"/>
      <c r="U42" s="347">
        <f>IF(OR(U26=0,AA7=0),0,ABS(1000*W42/(SQRT(3)*U26*AA7)))</f>
        <v>9.0975303727600618</v>
      </c>
      <c r="V42" s="348"/>
      <c r="W42" s="226">
        <v>-9.0000003576278687E-2</v>
      </c>
      <c r="X42" s="226"/>
      <c r="Y42" s="226"/>
      <c r="Z42" s="349">
        <f>-ABS(W42)*TAN(ACOS(AA7))</f>
        <v>-3.375000134110448E-2</v>
      </c>
      <c r="AA42" s="349"/>
      <c r="AB42" s="350"/>
      <c r="AC42" s="347">
        <f>IF(OR(AC26=0,AI7=0),0,ABS(1000*AE42/(SQRT(3)*AC26*AI7)))</f>
        <v>8.9790588499678385</v>
      </c>
      <c r="AD42" s="348"/>
      <c r="AE42" s="226">
        <v>-9.0000003576278687E-2</v>
      </c>
      <c r="AF42" s="226"/>
      <c r="AG42" s="226"/>
      <c r="AH42" s="349">
        <f>-ABS(AE42)*TAN(ACOS(AI7))</f>
        <v>-3.0000002295882643E-2</v>
      </c>
      <c r="AI42" s="349"/>
      <c r="AJ42" s="350"/>
      <c r="AK42" s="347">
        <f>IF(OR(AK26=0,AQ7=0),0,ABS(1000*AM42/(SQRT(3)*AK26*AQ7)))</f>
        <v>9.0975303727600618</v>
      </c>
      <c r="AL42" s="348"/>
      <c r="AM42" s="226">
        <v>-9.0000003576278687E-2</v>
      </c>
      <c r="AN42" s="226"/>
      <c r="AO42" s="226"/>
      <c r="AP42" s="349">
        <f>-ABS(AM42)*TAN(ACOS(AQ7))</f>
        <v>-3.375000134110448E-2</v>
      </c>
      <c r="AQ42" s="349"/>
      <c r="AR42" s="350"/>
    </row>
    <row r="43" spans="1:44" x14ac:dyDescent="0.2">
      <c r="A43" s="339" t="s">
        <v>373</v>
      </c>
      <c r="B43" s="340"/>
      <c r="C43" s="340"/>
      <c r="D43" s="340"/>
      <c r="E43" s="341"/>
      <c r="F43" s="341"/>
      <c r="G43" s="341"/>
      <c r="H43" s="341"/>
      <c r="I43" s="341"/>
      <c r="J43" s="341"/>
      <c r="K43" s="341"/>
      <c r="L43" s="342"/>
      <c r="M43" s="347">
        <f>IF(OR(M26=0,S7=0),0,ABS(1000*O43/(SQRT(3)*M26*S7)))</f>
        <v>20.952205201714655</v>
      </c>
      <c r="N43" s="348"/>
      <c r="O43" s="226">
        <v>-0.19799999892711639</v>
      </c>
      <c r="P43" s="226"/>
      <c r="Q43" s="226"/>
      <c r="R43" s="349">
        <f>-ABS(O43)*TAN(ACOS(S7))</f>
        <v>-9.8999999463558197E-2</v>
      </c>
      <c r="S43" s="349"/>
      <c r="T43" s="350"/>
      <c r="U43" s="347">
        <f>IF(OR(U26=0,AA7=0),0,ABS(1000*W43/(SQRT(3)*U26*AA7)))</f>
        <v>21.834072593371342</v>
      </c>
      <c r="V43" s="348"/>
      <c r="W43" s="226">
        <v>-0.21600000560283661</v>
      </c>
      <c r="X43" s="226"/>
      <c r="Y43" s="226"/>
      <c r="Z43" s="349">
        <f>-ABS(W43)*TAN(ACOS(AA7))</f>
        <v>-8.1000002101063673E-2</v>
      </c>
      <c r="AA43" s="349"/>
      <c r="AB43" s="350"/>
      <c r="AC43" s="347">
        <f>IF(OR(AC26=0,AI7=0),0,ABS(1000*AE43/(SQRT(3)*AC26*AI7)))</f>
        <v>25.141364185250403</v>
      </c>
      <c r="AD43" s="348"/>
      <c r="AE43" s="226">
        <v>-0.25200000405311584</v>
      </c>
      <c r="AF43" s="226"/>
      <c r="AG43" s="226"/>
      <c r="AH43" s="349">
        <f>-ABS(AE43)*TAN(ACOS(AI7))</f>
        <v>-8.4000004441649831E-2</v>
      </c>
      <c r="AI43" s="349"/>
      <c r="AJ43" s="350"/>
      <c r="AK43" s="347">
        <f>IF(OR(AK26=0,AQ7=0),0,ABS(1000*AM43/(SQRT(3)*AK26*AQ7)))</f>
        <v>25.473084441222564</v>
      </c>
      <c r="AL43" s="348"/>
      <c r="AM43" s="226">
        <v>-0.25200000405311584</v>
      </c>
      <c r="AN43" s="226"/>
      <c r="AO43" s="226"/>
      <c r="AP43" s="349">
        <f>-ABS(AM43)*TAN(ACOS(AQ7))</f>
        <v>-9.4500001519918372E-2</v>
      </c>
      <c r="AQ43" s="349"/>
      <c r="AR43" s="350"/>
    </row>
    <row r="44" spans="1:44" x14ac:dyDescent="0.2">
      <c r="A44" s="339" t="s">
        <v>374</v>
      </c>
      <c r="B44" s="340"/>
      <c r="C44" s="340"/>
      <c r="D44" s="340"/>
      <c r="E44" s="341">
        <v>48.8</v>
      </c>
      <c r="F44" s="341">
        <v>0.5</v>
      </c>
      <c r="G44" s="341">
        <v>49</v>
      </c>
      <c r="H44" s="341">
        <v>5</v>
      </c>
      <c r="I44" s="341">
        <v>49.8</v>
      </c>
      <c r="J44" s="341">
        <v>50</v>
      </c>
      <c r="K44" s="341"/>
      <c r="L44" s="342"/>
      <c r="M44" s="347">
        <f>IF(OR(M26=0,S7=0),0,ABS(1000*O44/(SQRT(3)*M26*S7)))</f>
        <v>20.31729017926801</v>
      </c>
      <c r="N44" s="348"/>
      <c r="O44" s="226">
        <v>-0.19200000166893005</v>
      </c>
      <c r="P44" s="226"/>
      <c r="Q44" s="226"/>
      <c r="R44" s="349">
        <f>-ABS(O44)*TAN(ACOS(S7))</f>
        <v>-9.6000000834465027E-2</v>
      </c>
      <c r="S44" s="349"/>
      <c r="T44" s="350"/>
      <c r="U44" s="347">
        <f>IF(OR(U26=0,AA7=0),0,ABS(1000*W44/(SQRT(3)*U26*AA7)))</f>
        <v>19.408064192715859</v>
      </c>
      <c r="V44" s="348"/>
      <c r="W44" s="226">
        <v>-0.19200000166893005</v>
      </c>
      <c r="X44" s="226"/>
      <c r="Y44" s="226"/>
      <c r="Z44" s="349">
        <f>-ABS(W44)*TAN(ACOS(AA7))</f>
        <v>-7.2000000625848715E-2</v>
      </c>
      <c r="AA44" s="349"/>
      <c r="AB44" s="350"/>
      <c r="AC44" s="347">
        <f>IF(OR(AC26=0,AI7=0),0,ABS(1000*AE44/(SQRT(3)*AC26*AI7)))</f>
        <v>28.732985941258899</v>
      </c>
      <c r="AD44" s="348"/>
      <c r="AE44" s="226">
        <v>-0.28799998760223389</v>
      </c>
      <c r="AF44" s="226"/>
      <c r="AG44" s="226"/>
      <c r="AH44" s="349">
        <f>-ABS(AE44)*TAN(ACOS(AI7))</f>
        <v>-9.5999999399538197E-2</v>
      </c>
      <c r="AI44" s="349"/>
      <c r="AJ44" s="350"/>
      <c r="AK44" s="347">
        <f>IF(OR(AK26=0,AQ7=0),0,ABS(1000*AM44/(SQRT(3)*AK26*AQ7)))</f>
        <v>24.260079487762816</v>
      </c>
      <c r="AL44" s="348"/>
      <c r="AM44" s="226">
        <v>-0.23999999463558197</v>
      </c>
      <c r="AN44" s="226"/>
      <c r="AO44" s="226"/>
      <c r="AP44" s="349">
        <f>-ABS(AM44)*TAN(ACOS(AQ7))</f>
        <v>-8.9999997988343169E-2</v>
      </c>
      <c r="AQ44" s="349"/>
      <c r="AR44" s="350"/>
    </row>
    <row r="45" spans="1:44" x14ac:dyDescent="0.2">
      <c r="A45" s="339" t="s">
        <v>375</v>
      </c>
      <c r="B45" s="340"/>
      <c r="C45" s="340"/>
      <c r="D45" s="340"/>
      <c r="E45" s="341">
        <v>48.8</v>
      </c>
      <c r="F45" s="341">
        <v>0.5</v>
      </c>
      <c r="G45" s="341">
        <v>49</v>
      </c>
      <c r="H45" s="341">
        <v>5</v>
      </c>
      <c r="I45" s="341">
        <v>49.8</v>
      </c>
      <c r="J45" s="341">
        <v>50</v>
      </c>
      <c r="K45" s="341"/>
      <c r="L45" s="342"/>
      <c r="M45" s="229" t="s">
        <v>59</v>
      </c>
      <c r="N45" s="225"/>
      <c r="O45" s="345">
        <v>0</v>
      </c>
      <c r="P45" s="345"/>
      <c r="Q45" s="345"/>
      <c r="R45" s="345">
        <v>0</v>
      </c>
      <c r="S45" s="345"/>
      <c r="T45" s="346"/>
      <c r="U45" s="229" t="s">
        <v>59</v>
      </c>
      <c r="V45" s="225"/>
      <c r="W45" s="345">
        <v>0</v>
      </c>
      <c r="X45" s="345"/>
      <c r="Y45" s="345"/>
      <c r="Z45" s="345">
        <v>0</v>
      </c>
      <c r="AA45" s="345"/>
      <c r="AB45" s="346"/>
      <c r="AC45" s="229" t="s">
        <v>59</v>
      </c>
      <c r="AD45" s="225"/>
      <c r="AE45" s="345">
        <v>0</v>
      </c>
      <c r="AF45" s="345"/>
      <c r="AG45" s="345"/>
      <c r="AH45" s="345">
        <v>0</v>
      </c>
      <c r="AI45" s="345"/>
      <c r="AJ45" s="346"/>
      <c r="AK45" s="229" t="s">
        <v>59</v>
      </c>
      <c r="AL45" s="225"/>
      <c r="AM45" s="345">
        <v>0</v>
      </c>
      <c r="AN45" s="345"/>
      <c r="AO45" s="345"/>
      <c r="AP45" s="345">
        <v>0</v>
      </c>
      <c r="AQ45" s="345"/>
      <c r="AR45" s="346"/>
    </row>
    <row r="46" spans="1:44" ht="13.5" thickBot="1" x14ac:dyDescent="0.25">
      <c r="A46" s="351" t="s">
        <v>65</v>
      </c>
      <c r="B46" s="352"/>
      <c r="C46" s="352"/>
      <c r="D46" s="352"/>
      <c r="E46" s="353"/>
      <c r="F46" s="353"/>
      <c r="G46" s="353"/>
      <c r="H46" s="353"/>
      <c r="I46" s="353"/>
      <c r="J46" s="353"/>
      <c r="K46" s="353"/>
      <c r="L46" s="354"/>
      <c r="M46" s="257"/>
      <c r="N46" s="355"/>
      <c r="O46" s="255">
        <f>SUM(O33:Q45)</f>
        <v>-0.13199987262487411</v>
      </c>
      <c r="P46" s="255"/>
      <c r="Q46" s="255"/>
      <c r="R46" s="255">
        <f>SUM(R33:T45)</f>
        <v>-6.5999936312437057E-2</v>
      </c>
      <c r="S46" s="255"/>
      <c r="T46" s="356"/>
      <c r="U46" s="257"/>
      <c r="V46" s="355"/>
      <c r="W46" s="255">
        <f>SUM(W33:Y45)</f>
        <v>0.15600009262561798</v>
      </c>
      <c r="X46" s="255"/>
      <c r="Y46" s="255"/>
      <c r="Z46" s="255">
        <f>SUM(Z33:AB45)</f>
        <v>5.8500034734607465E-2</v>
      </c>
      <c r="AA46" s="255"/>
      <c r="AB46" s="356"/>
      <c r="AC46" s="257"/>
      <c r="AD46" s="355"/>
      <c r="AE46" s="255">
        <f>SUM(AE33:AG45)</f>
        <v>0.20999997854232788</v>
      </c>
      <c r="AF46" s="255"/>
      <c r="AG46" s="255"/>
      <c r="AH46" s="255">
        <f>SUM(AH33:AJ45)</f>
        <v>6.9999995422951974E-2</v>
      </c>
      <c r="AI46" s="255"/>
      <c r="AJ46" s="356"/>
      <c r="AK46" s="257"/>
      <c r="AL46" s="355"/>
      <c r="AM46" s="255">
        <f>SUM(AM33:AO45)</f>
        <v>-0.10199986398220062</v>
      </c>
      <c r="AN46" s="255"/>
      <c r="AO46" s="255"/>
      <c r="AP46" s="255">
        <f>SUM(AP33:AR45)</f>
        <v>-3.8249948993324318E-2</v>
      </c>
      <c r="AQ46" s="255"/>
      <c r="AR46" s="356"/>
    </row>
    <row r="47" spans="1:44" x14ac:dyDescent="0.2">
      <c r="A47" s="331" t="s">
        <v>66</v>
      </c>
      <c r="B47" s="332"/>
      <c r="C47" s="332"/>
      <c r="D47" s="332"/>
      <c r="E47" s="333"/>
      <c r="F47" s="333"/>
      <c r="G47" s="333"/>
      <c r="H47" s="333"/>
      <c r="I47" s="333"/>
      <c r="J47" s="333"/>
      <c r="K47" s="333"/>
      <c r="L47" s="334"/>
      <c r="M47" s="335"/>
      <c r="N47" s="336"/>
      <c r="O47" s="337"/>
      <c r="P47" s="337"/>
      <c r="Q47" s="337"/>
      <c r="R47" s="337"/>
      <c r="S47" s="337"/>
      <c r="T47" s="338"/>
      <c r="U47" s="335"/>
      <c r="V47" s="336"/>
      <c r="W47" s="337"/>
      <c r="X47" s="337"/>
      <c r="Y47" s="337"/>
      <c r="Z47" s="337"/>
      <c r="AA47" s="337"/>
      <c r="AB47" s="338"/>
      <c r="AC47" s="335"/>
      <c r="AD47" s="336"/>
      <c r="AE47" s="337"/>
      <c r="AF47" s="337"/>
      <c r="AG47" s="337"/>
      <c r="AH47" s="337"/>
      <c r="AI47" s="337"/>
      <c r="AJ47" s="338"/>
      <c r="AK47" s="335"/>
      <c r="AL47" s="336"/>
      <c r="AM47" s="337"/>
      <c r="AN47" s="337"/>
      <c r="AO47" s="337"/>
      <c r="AP47" s="337"/>
      <c r="AQ47" s="337"/>
      <c r="AR47" s="338"/>
    </row>
    <row r="48" spans="1:44" x14ac:dyDescent="0.2">
      <c r="A48" s="339" t="s">
        <v>67</v>
      </c>
      <c r="B48" s="340"/>
      <c r="C48" s="340"/>
      <c r="D48" s="340"/>
      <c r="E48" s="341"/>
      <c r="F48" s="341"/>
      <c r="G48" s="341"/>
      <c r="H48" s="341"/>
      <c r="I48" s="341"/>
      <c r="J48" s="341"/>
      <c r="K48" s="341"/>
      <c r="L48" s="342"/>
      <c r="M48" s="343">
        <f>M10</f>
        <v>495.98386798153302</v>
      </c>
      <c r="N48" s="344"/>
      <c r="O48" s="345">
        <f>O10</f>
        <v>5.0399999618530273</v>
      </c>
      <c r="P48" s="345"/>
      <c r="Q48" s="345"/>
      <c r="R48" s="345">
        <f>Q10</f>
        <v>1.0800000429153442</v>
      </c>
      <c r="S48" s="345"/>
      <c r="T48" s="346"/>
      <c r="U48" s="343">
        <f>U10</f>
        <v>529.90566178806785</v>
      </c>
      <c r="V48" s="344"/>
      <c r="W48" s="345">
        <f>W10</f>
        <v>5.4000000953674316</v>
      </c>
      <c r="X48" s="345"/>
      <c r="Y48" s="345"/>
      <c r="Z48" s="345">
        <f>Y10</f>
        <v>1.0800000429153442</v>
      </c>
      <c r="AA48" s="345"/>
      <c r="AB48" s="346"/>
      <c r="AC48" s="343">
        <f>AC10</f>
        <v>604.97932903191679</v>
      </c>
      <c r="AD48" s="344"/>
      <c r="AE48" s="345">
        <f>AE10</f>
        <v>6.119999885559082</v>
      </c>
      <c r="AF48" s="345"/>
      <c r="AG48" s="345"/>
      <c r="AH48" s="345">
        <f>AG10</f>
        <v>1.440000057220459</v>
      </c>
      <c r="AI48" s="345"/>
      <c r="AJ48" s="346"/>
      <c r="AK48" s="343">
        <f>AK10</f>
        <v>571.31429698541751</v>
      </c>
      <c r="AL48" s="344"/>
      <c r="AM48" s="345">
        <f>AM10</f>
        <v>5.7600002288818359</v>
      </c>
      <c r="AN48" s="345"/>
      <c r="AO48" s="345"/>
      <c r="AP48" s="345">
        <f>AO10</f>
        <v>1.440000057220459</v>
      </c>
      <c r="AQ48" s="345"/>
      <c r="AR48" s="346"/>
    </row>
    <row r="49" spans="1:44" x14ac:dyDescent="0.2">
      <c r="A49" s="339" t="s">
        <v>125</v>
      </c>
      <c r="B49" s="340"/>
      <c r="C49" s="340"/>
      <c r="D49" s="340"/>
      <c r="E49" s="341"/>
      <c r="F49" s="341"/>
      <c r="G49" s="341"/>
      <c r="H49" s="341"/>
      <c r="I49" s="341"/>
      <c r="J49" s="341"/>
      <c r="K49" s="341"/>
      <c r="L49" s="342"/>
      <c r="M49" s="343" t="s">
        <v>59</v>
      </c>
      <c r="N49" s="344"/>
      <c r="O49" s="345">
        <v>0</v>
      </c>
      <c r="P49" s="345"/>
      <c r="Q49" s="345"/>
      <c r="R49" s="345">
        <v>0</v>
      </c>
      <c r="S49" s="345"/>
      <c r="T49" s="346"/>
      <c r="U49" s="343" t="s">
        <v>59</v>
      </c>
      <c r="V49" s="344"/>
      <c r="W49" s="345">
        <v>0</v>
      </c>
      <c r="X49" s="345"/>
      <c r="Y49" s="345"/>
      <c r="Z49" s="345">
        <v>0</v>
      </c>
      <c r="AA49" s="345"/>
      <c r="AB49" s="346"/>
      <c r="AC49" s="343" t="s">
        <v>59</v>
      </c>
      <c r="AD49" s="344"/>
      <c r="AE49" s="345">
        <v>0</v>
      </c>
      <c r="AF49" s="345"/>
      <c r="AG49" s="345"/>
      <c r="AH49" s="345">
        <v>0</v>
      </c>
      <c r="AI49" s="345"/>
      <c r="AJ49" s="346"/>
      <c r="AK49" s="343" t="s">
        <v>59</v>
      </c>
      <c r="AL49" s="344"/>
      <c r="AM49" s="345">
        <v>0</v>
      </c>
      <c r="AN49" s="345"/>
      <c r="AO49" s="345"/>
      <c r="AP49" s="345">
        <v>0</v>
      </c>
      <c r="AQ49" s="345"/>
      <c r="AR49" s="346"/>
    </row>
    <row r="50" spans="1:44" x14ac:dyDescent="0.2">
      <c r="A50" s="339" t="s">
        <v>376</v>
      </c>
      <c r="B50" s="340"/>
      <c r="C50" s="340"/>
      <c r="D50" s="340"/>
      <c r="E50" s="341">
        <v>48.8</v>
      </c>
      <c r="F50" s="341">
        <v>0.5</v>
      </c>
      <c r="G50" s="341">
        <v>49</v>
      </c>
      <c r="H50" s="341">
        <v>5</v>
      </c>
      <c r="I50" s="341">
        <v>49.8</v>
      </c>
      <c r="J50" s="341">
        <v>50</v>
      </c>
      <c r="K50" s="341"/>
      <c r="L50" s="342"/>
      <c r="M50" s="347">
        <f>IF(OR(M27=0,S10=0),0,ABS(1000*O50/(SQRT(3)*M27*S10)))</f>
        <v>18.894623849402663</v>
      </c>
      <c r="N50" s="348"/>
      <c r="O50" s="226">
        <v>-0.19200000166893005</v>
      </c>
      <c r="P50" s="226"/>
      <c r="Q50" s="226"/>
      <c r="R50" s="349">
        <f>-ABS(O50)*TAN(ACOS(S10))</f>
        <v>-4.1142859446759147E-2</v>
      </c>
      <c r="S50" s="349"/>
      <c r="T50" s="350"/>
      <c r="U50" s="347">
        <f>IF(OR(U27=0,AA10=0),0,ABS(1000*W50/(SQRT(3)*U27*AA10)))</f>
        <v>25.906498422847697</v>
      </c>
      <c r="V50" s="348"/>
      <c r="W50" s="226">
        <v>-0.26399999856948853</v>
      </c>
      <c r="X50" s="226"/>
      <c r="Y50" s="226"/>
      <c r="Z50" s="349">
        <f>-ABS(W50)*TAN(ACOS(AA10))</f>
        <v>-5.2800000879499709E-2</v>
      </c>
      <c r="AA50" s="349"/>
      <c r="AB50" s="350"/>
      <c r="AC50" s="347">
        <f>IF(OR(AC27=0,AI10=0),0,ABS(1000*AE50/(SQRT(3)*AC27*AI10)))</f>
        <v>30.842084653919766</v>
      </c>
      <c r="AD50" s="348"/>
      <c r="AE50" s="226">
        <v>-0.31200000643730164</v>
      </c>
      <c r="AF50" s="226"/>
      <c r="AG50" s="226"/>
      <c r="AH50" s="349">
        <f>-ABS(AE50)*TAN(ACOS(AI10))</f>
        <v>-7.3411770510426064E-2</v>
      </c>
      <c r="AI50" s="349"/>
      <c r="AJ50" s="350"/>
      <c r="AK50" s="347">
        <f>IF(OR(AK27=0,AQ10=0),0,ABS(1000*AM50/(SQRT(3)*AK27*AQ10)))</f>
        <v>21.424285841354337</v>
      </c>
      <c r="AL50" s="348"/>
      <c r="AM50" s="226">
        <v>-0.21600000560283661</v>
      </c>
      <c r="AN50" s="226"/>
      <c r="AO50" s="226"/>
      <c r="AP50" s="349">
        <f>-ABS(AM50)*TAN(ACOS(AQ10))</f>
        <v>-5.4000001400709166E-2</v>
      </c>
      <c r="AQ50" s="349"/>
      <c r="AR50" s="350"/>
    </row>
    <row r="51" spans="1:44" x14ac:dyDescent="0.2">
      <c r="A51" s="339" t="s">
        <v>377</v>
      </c>
      <c r="B51" s="340"/>
      <c r="C51" s="340"/>
      <c r="D51" s="340"/>
      <c r="E51" s="341">
        <v>48.8</v>
      </c>
      <c r="F51" s="341">
        <v>0.5</v>
      </c>
      <c r="G51" s="341">
        <v>49</v>
      </c>
      <c r="H51" s="341">
        <v>5</v>
      </c>
      <c r="I51" s="341">
        <v>49.8</v>
      </c>
      <c r="J51" s="341">
        <v>50</v>
      </c>
      <c r="K51" s="341"/>
      <c r="L51" s="342"/>
      <c r="M51" s="347">
        <f>IF(OR(M27=0,S10=0),0,ABS(1000*O51/(SQRT(3)*M27*S10)))</f>
        <v>33.065591003246766</v>
      </c>
      <c r="N51" s="348"/>
      <c r="O51" s="226">
        <v>-0.335999995470047</v>
      </c>
      <c r="P51" s="226"/>
      <c r="Q51" s="226"/>
      <c r="R51" s="349">
        <f>-ABS(O51)*TAN(ACOS(S10))</f>
        <v>-7.2000002435275448E-2</v>
      </c>
      <c r="S51" s="349"/>
      <c r="T51" s="350"/>
      <c r="U51" s="347">
        <f>IF(OR(U27=0,AA10=0),0,ABS(1000*W51/(SQRT(3)*U27*AA10)))</f>
        <v>37.682180055873388</v>
      </c>
      <c r="V51" s="348"/>
      <c r="W51" s="226">
        <v>-0.38400000333786011</v>
      </c>
      <c r="X51" s="226"/>
      <c r="Y51" s="226"/>
      <c r="Z51" s="349">
        <f>-ABS(W51)*TAN(ACOS(AA10))</f>
        <v>-7.6800002362993142E-2</v>
      </c>
      <c r="AA51" s="349"/>
      <c r="AB51" s="350"/>
      <c r="AC51" s="347">
        <f>IF(OR(AC27=0,AI10=0),0,ABS(1000*AE51/(SQRT(3)*AC27*AI10)))</f>
        <v>42.70442513204614</v>
      </c>
      <c r="AD51" s="348"/>
      <c r="AE51" s="226">
        <v>-0.43200001120567322</v>
      </c>
      <c r="AF51" s="226"/>
      <c r="AG51" s="226"/>
      <c r="AH51" s="349">
        <f>-ABS(AE51)*TAN(ACOS(AI10))</f>
        <v>-0.10164706739999851</v>
      </c>
      <c r="AI51" s="349"/>
      <c r="AJ51" s="350"/>
      <c r="AK51" s="347">
        <f>IF(OR(AK27=0,AQ10=0),0,ABS(1000*AM51/(SQRT(3)*AK27*AQ10)))</f>
        <v>33.32666555055642</v>
      </c>
      <c r="AL51" s="348"/>
      <c r="AM51" s="226">
        <v>-0.335999995470047</v>
      </c>
      <c r="AN51" s="226"/>
      <c r="AO51" s="226"/>
      <c r="AP51" s="349">
        <f>-ABS(AM51)*TAN(ACOS(AQ10))</f>
        <v>-8.3999998867511763E-2</v>
      </c>
      <c r="AQ51" s="349"/>
      <c r="AR51" s="350"/>
    </row>
    <row r="52" spans="1:44" x14ac:dyDescent="0.2">
      <c r="A52" s="339" t="s">
        <v>378</v>
      </c>
      <c r="B52" s="340"/>
      <c r="C52" s="340"/>
      <c r="D52" s="340"/>
      <c r="E52" s="341">
        <v>48.8</v>
      </c>
      <c r="F52" s="341">
        <v>0.5</v>
      </c>
      <c r="G52" s="341">
        <v>49</v>
      </c>
      <c r="H52" s="341">
        <v>5</v>
      </c>
      <c r="I52" s="341">
        <v>49.8</v>
      </c>
      <c r="J52" s="341">
        <v>50</v>
      </c>
      <c r="K52" s="341"/>
      <c r="L52" s="342"/>
      <c r="M52" s="347">
        <f>IF(OR(M27=0,S10=0),0,ABS(1000*O52/(SQRT(3)*M27*S10)))</f>
        <v>89.749462551454755</v>
      </c>
      <c r="N52" s="348"/>
      <c r="O52" s="226">
        <v>-0.91200000047683716</v>
      </c>
      <c r="P52" s="226"/>
      <c r="Q52" s="226"/>
      <c r="R52" s="349">
        <f>-ABS(O52)*TAN(ACOS(S10))</f>
        <v>-0.19542858077555289</v>
      </c>
      <c r="S52" s="349"/>
      <c r="T52" s="350"/>
      <c r="U52" s="347">
        <f>IF(OR(U27=0,AA10=0),0,ABS(1000*W52/(SQRT(3)*U27*AA10)))</f>
        <v>84.784906587976153</v>
      </c>
      <c r="V52" s="348"/>
      <c r="W52" s="226">
        <v>-0.86400002241134644</v>
      </c>
      <c r="X52" s="226"/>
      <c r="Y52" s="226"/>
      <c r="Z52" s="349">
        <f>-ABS(W52)*TAN(ACOS(AA10))</f>
        <v>-0.17280000829696687</v>
      </c>
      <c r="AA52" s="349"/>
      <c r="AB52" s="350"/>
      <c r="AC52" s="347">
        <f>IF(OR(AC27=0,AI10=0),0,ABS(1000*AE52/(SQRT(3)*AC27*AI10)))</f>
        <v>90.153784098507614</v>
      </c>
      <c r="AD52" s="348"/>
      <c r="AE52" s="226">
        <v>-0.91200000047683716</v>
      </c>
      <c r="AF52" s="226"/>
      <c r="AG52" s="226"/>
      <c r="AH52" s="349">
        <f>-ABS(AE52)*TAN(ACOS(AI10))</f>
        <v>-0.21458824794597675</v>
      </c>
      <c r="AI52" s="349"/>
      <c r="AJ52" s="350"/>
      <c r="AK52" s="347">
        <f>IF(OR(AK27=0,AQ10=0),0,ABS(1000*AM52/(SQRT(3)*AK27*AQ10)))</f>
        <v>85.697143365417347</v>
      </c>
      <c r="AL52" s="348"/>
      <c r="AM52" s="226">
        <v>-0.86400002241134644</v>
      </c>
      <c r="AN52" s="226"/>
      <c r="AO52" s="226"/>
      <c r="AP52" s="349">
        <f>-ABS(AM52)*TAN(ACOS(AQ10))</f>
        <v>-0.21600000560283666</v>
      </c>
      <c r="AQ52" s="349"/>
      <c r="AR52" s="350"/>
    </row>
    <row r="53" spans="1:44" x14ac:dyDescent="0.2">
      <c r="A53" s="339" t="s">
        <v>379</v>
      </c>
      <c r="B53" s="340"/>
      <c r="C53" s="340"/>
      <c r="D53" s="340"/>
      <c r="E53" s="341">
        <v>48.8</v>
      </c>
      <c r="F53" s="341">
        <v>0.5</v>
      </c>
      <c r="G53" s="341">
        <v>49</v>
      </c>
      <c r="H53" s="341">
        <v>5</v>
      </c>
      <c r="I53" s="341">
        <v>49.8</v>
      </c>
      <c r="J53" s="341">
        <v>50</v>
      </c>
      <c r="K53" s="341"/>
      <c r="L53" s="342"/>
      <c r="M53" s="347">
        <f>IF(OR(M27=0,S10=0),0,ABS(1000*O53/(SQRT(3)*M27*S10)))</f>
        <v>0</v>
      </c>
      <c r="N53" s="348"/>
      <c r="O53" s="226">
        <v>0</v>
      </c>
      <c r="P53" s="226"/>
      <c r="Q53" s="226"/>
      <c r="R53" s="349">
        <f>-ABS(O53)*TAN(ACOS(S10))</f>
        <v>0</v>
      </c>
      <c r="S53" s="349"/>
      <c r="T53" s="350"/>
      <c r="U53" s="347">
        <f>IF(OR(U27=0,AA10=0),0,ABS(1000*W53/(SQRT(3)*U27*AA10)))</f>
        <v>0</v>
      </c>
      <c r="V53" s="348"/>
      <c r="W53" s="226">
        <v>0</v>
      </c>
      <c r="X53" s="226"/>
      <c r="Y53" s="226"/>
      <c r="Z53" s="349">
        <f>-ABS(W53)*TAN(ACOS(AA10))</f>
        <v>0</v>
      </c>
      <c r="AA53" s="349"/>
      <c r="AB53" s="350"/>
      <c r="AC53" s="347">
        <f>IF(OR(AC27=0,AI10=0),0,ABS(1000*AE53/(SQRT(3)*AC27*AI10)))</f>
        <v>0</v>
      </c>
      <c r="AD53" s="348"/>
      <c r="AE53" s="226">
        <v>0</v>
      </c>
      <c r="AF53" s="226"/>
      <c r="AG53" s="226"/>
      <c r="AH53" s="349">
        <f>-ABS(AE53)*TAN(ACOS(AI10))</f>
        <v>0</v>
      </c>
      <c r="AI53" s="349"/>
      <c r="AJ53" s="350"/>
      <c r="AK53" s="347">
        <f>IF(OR(AK27=0,AQ10=0),0,ABS(1000*AM53/(SQRT(3)*AK27*AQ10)))</f>
        <v>0</v>
      </c>
      <c r="AL53" s="348"/>
      <c r="AM53" s="226">
        <v>0</v>
      </c>
      <c r="AN53" s="226"/>
      <c r="AO53" s="226"/>
      <c r="AP53" s="349">
        <f>-ABS(AM53)*TAN(ACOS(AQ10))</f>
        <v>0</v>
      </c>
      <c r="AQ53" s="349"/>
      <c r="AR53" s="350"/>
    </row>
    <row r="54" spans="1:44" x14ac:dyDescent="0.2">
      <c r="A54" s="339" t="s">
        <v>380</v>
      </c>
      <c r="B54" s="340"/>
      <c r="C54" s="340"/>
      <c r="D54" s="340"/>
      <c r="E54" s="341">
        <v>48.8</v>
      </c>
      <c r="F54" s="341">
        <v>0.5</v>
      </c>
      <c r="G54" s="341">
        <v>49</v>
      </c>
      <c r="H54" s="341">
        <v>5</v>
      </c>
      <c r="I54" s="341">
        <v>49.8</v>
      </c>
      <c r="J54" s="341">
        <v>50</v>
      </c>
      <c r="K54" s="341"/>
      <c r="L54" s="342"/>
      <c r="M54" s="347">
        <f>IF(OR(M27=0,S10=0),0,ABS(1000*O54/(SQRT(3)*M27*S10)))</f>
        <v>4.7236559623506658</v>
      </c>
      <c r="N54" s="348"/>
      <c r="O54" s="226">
        <v>-4.8000000417232513E-2</v>
      </c>
      <c r="P54" s="226"/>
      <c r="Q54" s="226"/>
      <c r="R54" s="349">
        <f>-ABS(O54)*TAN(ACOS(S10))</f>
        <v>-1.0285714861689787E-2</v>
      </c>
      <c r="S54" s="349"/>
      <c r="T54" s="350"/>
      <c r="U54" s="347">
        <f>IF(OR(U27=0,AA10=0),0,ABS(1000*W54/(SQRT(3)*U27*AA10)))</f>
        <v>4.7102725069841735</v>
      </c>
      <c r="V54" s="348"/>
      <c r="W54" s="226">
        <v>-4.8000000417232513E-2</v>
      </c>
      <c r="X54" s="226"/>
      <c r="Y54" s="226"/>
      <c r="Z54" s="349">
        <f>-ABS(W54)*TAN(ACOS(AA10))</f>
        <v>-9.6000002953741427E-3</v>
      </c>
      <c r="AA54" s="349"/>
      <c r="AB54" s="350"/>
      <c r="AC54" s="347">
        <f>IF(OR(AC27=0,AI10=0),0,ABS(1000*AE54/(SQRT(3)*AC27*AI10)))</f>
        <v>4.7449360439483481</v>
      </c>
      <c r="AD54" s="348"/>
      <c r="AE54" s="226">
        <v>-4.8000000417232513E-2</v>
      </c>
      <c r="AF54" s="226"/>
      <c r="AG54" s="226"/>
      <c r="AH54" s="349">
        <f>-ABS(AE54)*TAN(ACOS(AI10))</f>
        <v>-1.1294118405213402E-2</v>
      </c>
      <c r="AI54" s="349"/>
      <c r="AJ54" s="350"/>
      <c r="AK54" s="347">
        <f>IF(OR(AK27=0,AQ10=0),0,ABS(1000*AM54/(SQRT(3)*AK27*AQ10)))</f>
        <v>4.7609523270790683</v>
      </c>
      <c r="AL54" s="348"/>
      <c r="AM54" s="226">
        <v>-4.8000000417232513E-2</v>
      </c>
      <c r="AN54" s="226"/>
      <c r="AO54" s="226"/>
      <c r="AP54" s="349">
        <f>-ABS(AM54)*TAN(ACOS(AQ10))</f>
        <v>-1.2000000104308132E-2</v>
      </c>
      <c r="AQ54" s="349"/>
      <c r="AR54" s="350"/>
    </row>
    <row r="55" spans="1:44" x14ac:dyDescent="0.2">
      <c r="A55" s="339" t="s">
        <v>381</v>
      </c>
      <c r="B55" s="340"/>
      <c r="C55" s="340"/>
      <c r="D55" s="340"/>
      <c r="E55" s="341">
        <v>48.8</v>
      </c>
      <c r="F55" s="341">
        <v>0.5</v>
      </c>
      <c r="G55" s="341">
        <v>49</v>
      </c>
      <c r="H55" s="341">
        <v>5</v>
      </c>
      <c r="I55" s="341">
        <v>49.8</v>
      </c>
      <c r="J55" s="341">
        <v>50</v>
      </c>
      <c r="K55" s="341"/>
      <c r="L55" s="342"/>
      <c r="M55" s="347">
        <f>IF(OR(M27=0,S10=0),0,ABS(1000*O55/(SQRT(3)*M27*S10)))</f>
        <v>9.4473119247013315</v>
      </c>
      <c r="N55" s="348"/>
      <c r="O55" s="226">
        <v>-9.6000000834465027E-2</v>
      </c>
      <c r="P55" s="226"/>
      <c r="Q55" s="226"/>
      <c r="R55" s="349">
        <f>-ABS(O55)*TAN(ACOS(S10))</f>
        <v>-2.0571429723379574E-2</v>
      </c>
      <c r="S55" s="349"/>
      <c r="T55" s="350"/>
      <c r="U55" s="347">
        <f>IF(OR(U27=0,AA10=0),0,ABS(1000*W55/(SQRT(3)*U27*AA10)))</f>
        <v>23.551361803790353</v>
      </c>
      <c r="V55" s="348"/>
      <c r="W55" s="226">
        <v>-0.23999999463558197</v>
      </c>
      <c r="X55" s="226"/>
      <c r="Y55" s="226"/>
      <c r="Z55" s="349">
        <f>-ABS(W55)*TAN(ACOS(AA10))</f>
        <v>-4.7999999986754562E-2</v>
      </c>
      <c r="AA55" s="349"/>
      <c r="AB55" s="350"/>
      <c r="AC55" s="347">
        <f>IF(OR(AC27=0,AI10=0),0,ABS(1000*AE55/(SQRT(3)*AC27*AI10)))</f>
        <v>33.214551571127437</v>
      </c>
      <c r="AD55" s="348"/>
      <c r="AE55" s="226">
        <v>-0.335999995470047</v>
      </c>
      <c r="AF55" s="226"/>
      <c r="AG55" s="226"/>
      <c r="AH55" s="349">
        <f>-ABS(AE55)*TAN(ACOS(AI10))</f>
        <v>-7.9058827083415925E-2</v>
      </c>
      <c r="AI55" s="349"/>
      <c r="AJ55" s="350"/>
      <c r="AK55" s="347">
        <f>IF(OR(AK27=0,AQ10=0),0,ABS(1000*AM55/(SQRT(3)*AK27*AQ10)))</f>
        <v>33.32666555055642</v>
      </c>
      <c r="AL55" s="348"/>
      <c r="AM55" s="226">
        <v>-0.335999995470047</v>
      </c>
      <c r="AN55" s="226"/>
      <c r="AO55" s="226"/>
      <c r="AP55" s="349">
        <f>-ABS(AM55)*TAN(ACOS(AQ10))</f>
        <v>-8.3999998867511763E-2</v>
      </c>
      <c r="AQ55" s="349"/>
      <c r="AR55" s="350"/>
    </row>
    <row r="56" spans="1:44" x14ac:dyDescent="0.2">
      <c r="A56" s="339" t="s">
        <v>382</v>
      </c>
      <c r="B56" s="340"/>
      <c r="C56" s="340"/>
      <c r="D56" s="340"/>
      <c r="E56" s="341">
        <v>48.8</v>
      </c>
      <c r="F56" s="341">
        <v>0.5</v>
      </c>
      <c r="G56" s="341">
        <v>49</v>
      </c>
      <c r="H56" s="341">
        <v>5</v>
      </c>
      <c r="I56" s="341">
        <v>49.8</v>
      </c>
      <c r="J56" s="341">
        <v>50</v>
      </c>
      <c r="K56" s="341"/>
      <c r="L56" s="342"/>
      <c r="M56" s="347">
        <f>IF(OR(M27=0,S10=0),0,ABS(1000*O56/(SQRT(3)*M27*S10)))</f>
        <v>106.28226245232553</v>
      </c>
      <c r="N56" s="348"/>
      <c r="O56" s="226">
        <v>-1.0800000429153442</v>
      </c>
      <c r="P56" s="226"/>
      <c r="Q56" s="226"/>
      <c r="R56" s="349">
        <f>-ABS(O56)*TAN(ACOS(S10))</f>
        <v>-0.231428591572509</v>
      </c>
      <c r="S56" s="349"/>
      <c r="T56" s="350"/>
      <c r="U56" s="347">
        <f>IF(OR(U27=0,AA10=0),0,ABS(1000*W56/(SQRT(3)*U27*AA10)))</f>
        <v>123.64465129772564</v>
      </c>
      <c r="V56" s="348"/>
      <c r="W56" s="226">
        <v>-1.2599999904632568</v>
      </c>
      <c r="X56" s="226"/>
      <c r="Y56" s="226"/>
      <c r="Z56" s="349">
        <f>-ABS(W56)*TAN(ACOS(AA10))</f>
        <v>-0.25200000365575181</v>
      </c>
      <c r="AA56" s="349"/>
      <c r="AB56" s="350"/>
      <c r="AC56" s="347">
        <f>IF(OR(AC27=0,AI10=0),0,ABS(1000*AE56/(SQRT(3)*AC27*AI10)))</f>
        <v>138.78938241566095</v>
      </c>
      <c r="AD56" s="348"/>
      <c r="AE56" s="226">
        <v>-1.4040000438690186</v>
      </c>
      <c r="AF56" s="226"/>
      <c r="AG56" s="226"/>
      <c r="AH56" s="349">
        <f>-ABS(AE56)*TAN(ACOS(AI10))</f>
        <v>-0.33035297080307302</v>
      </c>
      <c r="AI56" s="349"/>
      <c r="AJ56" s="350"/>
      <c r="AK56" s="347">
        <f>IF(OR(AK27=0,AQ10=0),0,ABS(1000*AM56/(SQRT(3)*AK27*AQ10)))</f>
        <v>132.11642763069193</v>
      </c>
      <c r="AL56" s="348"/>
      <c r="AM56" s="226">
        <v>-1.3320000171661377</v>
      </c>
      <c r="AN56" s="226"/>
      <c r="AO56" s="226"/>
      <c r="AP56" s="349">
        <f>-ABS(AM56)*TAN(ACOS(AQ10))</f>
        <v>-0.33300000429153448</v>
      </c>
      <c r="AQ56" s="349"/>
      <c r="AR56" s="350"/>
    </row>
    <row r="57" spans="1:44" x14ac:dyDescent="0.2">
      <c r="A57" s="339" t="s">
        <v>383</v>
      </c>
      <c r="B57" s="340"/>
      <c r="C57" s="340"/>
      <c r="D57" s="340"/>
      <c r="E57" s="341"/>
      <c r="F57" s="341"/>
      <c r="G57" s="341"/>
      <c r="H57" s="341"/>
      <c r="I57" s="341"/>
      <c r="J57" s="341"/>
      <c r="K57" s="341"/>
      <c r="L57" s="342"/>
      <c r="M57" s="347">
        <f>IF(OR(M27=0,S10=0),0,ABS(1000*O57/(SQRT(3)*M27*S10)))</f>
        <v>3.5427417884610248</v>
      </c>
      <c r="N57" s="348"/>
      <c r="O57" s="226">
        <v>-3.5999998450279236E-2</v>
      </c>
      <c r="P57" s="226"/>
      <c r="Q57" s="226"/>
      <c r="R57" s="349">
        <f>-ABS(O57)*TAN(ACOS(S10))</f>
        <v>-7.7142857471290752E-3</v>
      </c>
      <c r="S57" s="349"/>
      <c r="T57" s="350"/>
      <c r="U57" s="347">
        <f>IF(OR(U27=0,AA10=0),0,ABS(1000*W57/(SQRT(3)*U27*AA10)))</f>
        <v>5.2990566617485095</v>
      </c>
      <c r="V57" s="348"/>
      <c r="W57" s="226">
        <v>-5.4000001400709152E-2</v>
      </c>
      <c r="X57" s="226"/>
      <c r="Y57" s="226"/>
      <c r="Z57" s="349">
        <f>-ABS(W57)*TAN(ACOS(AA10))</f>
        <v>-1.080000051856043E-2</v>
      </c>
      <c r="AA57" s="349"/>
      <c r="AB57" s="350"/>
      <c r="AC57" s="347">
        <f>IF(OR(AC27=0,AI10=0),0,ABS(1000*AE57/(SQRT(3)*AC27*AI10)))</f>
        <v>3.5587018488335107</v>
      </c>
      <c r="AD57" s="348"/>
      <c r="AE57" s="226">
        <v>-3.5999998450279236E-2</v>
      </c>
      <c r="AF57" s="226"/>
      <c r="AG57" s="226"/>
      <c r="AH57" s="349">
        <f>-ABS(AE57)*TAN(ACOS(AI10))</f>
        <v>-8.4705883656405797E-3</v>
      </c>
      <c r="AI57" s="349"/>
      <c r="AJ57" s="350"/>
      <c r="AK57" s="347">
        <f>IF(OR(AK27=0,AQ10=0),0,ABS(1000*AM57/(SQRT(3)*AK27*AQ10)))</f>
        <v>5.3560714603385842</v>
      </c>
      <c r="AL57" s="348"/>
      <c r="AM57" s="226">
        <v>-5.4000001400709152E-2</v>
      </c>
      <c r="AN57" s="226"/>
      <c r="AO57" s="226"/>
      <c r="AP57" s="349">
        <f>-ABS(AM57)*TAN(ACOS(AQ10))</f>
        <v>-1.3500000350177292E-2</v>
      </c>
      <c r="AQ57" s="349"/>
      <c r="AR57" s="350"/>
    </row>
    <row r="58" spans="1:44" x14ac:dyDescent="0.2">
      <c r="A58" s="339" t="s">
        <v>384</v>
      </c>
      <c r="B58" s="340"/>
      <c r="C58" s="340"/>
      <c r="D58" s="340"/>
      <c r="E58" s="341"/>
      <c r="F58" s="341"/>
      <c r="G58" s="341"/>
      <c r="H58" s="341"/>
      <c r="I58" s="341"/>
      <c r="J58" s="341"/>
      <c r="K58" s="341"/>
      <c r="L58" s="342"/>
      <c r="M58" s="347">
        <f>IF(OR(M27=0,S10=0),0,ABS(1000*O58/(SQRT(3)*M27*S10)))</f>
        <v>99.19677594257189</v>
      </c>
      <c r="N58" s="348"/>
      <c r="O58" s="226">
        <v>-1.0080000162124634</v>
      </c>
      <c r="P58" s="226"/>
      <c r="Q58" s="226"/>
      <c r="R58" s="349">
        <f>-ABS(O58)*TAN(ACOS(S10))</f>
        <v>-0.21600001369203858</v>
      </c>
      <c r="S58" s="349"/>
      <c r="T58" s="350"/>
      <c r="U58" s="347">
        <f>IF(OR(U27=0,AA10=0),0,ABS(1000*W58/(SQRT(3)*U27*AA10)))</f>
        <v>103.62599369139079</v>
      </c>
      <c r="V58" s="348"/>
      <c r="W58" s="226">
        <v>-1.0559999942779541</v>
      </c>
      <c r="X58" s="226"/>
      <c r="Y58" s="226"/>
      <c r="Z58" s="349">
        <f>-ABS(W58)*TAN(ACOS(AA10))</f>
        <v>-0.21120000351799884</v>
      </c>
      <c r="AA58" s="349"/>
      <c r="AB58" s="350"/>
      <c r="AC58" s="347">
        <f>IF(OR(AC27=0,AI10=0),0,ABS(1000*AE58/(SQRT(3)*AC27*AI10)))</f>
        <v>123.36833861567906</v>
      </c>
      <c r="AD58" s="348"/>
      <c r="AE58" s="226">
        <v>-1.2480000257492065</v>
      </c>
      <c r="AF58" s="226"/>
      <c r="AG58" s="226"/>
      <c r="AH58" s="349">
        <f>-ABS(AE58)*TAN(ACOS(AI10))</f>
        <v>-0.29364708204170425</v>
      </c>
      <c r="AI58" s="349"/>
      <c r="AJ58" s="350"/>
      <c r="AK58" s="347">
        <f>IF(OR(AK27=0,AQ10=0),0,ABS(1000*AM58/(SQRT(3)*AK27*AQ10)))</f>
        <v>128.54571209213779</v>
      </c>
      <c r="AL58" s="348"/>
      <c r="AM58" s="226">
        <v>-1.2960000038146973</v>
      </c>
      <c r="AN58" s="226"/>
      <c r="AO58" s="226"/>
      <c r="AP58" s="349">
        <f>-ABS(AM58)*TAN(ACOS(AQ10))</f>
        <v>-0.32400000095367437</v>
      </c>
      <c r="AQ58" s="349"/>
      <c r="AR58" s="350"/>
    </row>
    <row r="59" spans="1:44" x14ac:dyDescent="0.2">
      <c r="A59" s="339" t="s">
        <v>385</v>
      </c>
      <c r="B59" s="340"/>
      <c r="C59" s="340"/>
      <c r="D59" s="340"/>
      <c r="E59" s="341">
        <v>48.8</v>
      </c>
      <c r="F59" s="341">
        <v>0.5</v>
      </c>
      <c r="G59" s="341">
        <v>49</v>
      </c>
      <c r="H59" s="341">
        <v>5</v>
      </c>
      <c r="I59" s="341">
        <v>49.8</v>
      </c>
      <c r="J59" s="341">
        <v>50</v>
      </c>
      <c r="K59" s="341"/>
      <c r="L59" s="342"/>
      <c r="M59" s="347">
        <f>IF(OR(M27=0,S10=0),0,ABS(1000*O59/(SQRT(3)*M27*S10)))</f>
        <v>122.81505648753311</v>
      </c>
      <c r="N59" s="348"/>
      <c r="O59" s="226">
        <v>-1.2480000257492065</v>
      </c>
      <c r="P59" s="226"/>
      <c r="Q59" s="226"/>
      <c r="R59" s="349">
        <f>-ABS(O59)*TAN(ACOS(S10))</f>
        <v>-0.26742858959704058</v>
      </c>
      <c r="S59" s="349"/>
      <c r="T59" s="350"/>
      <c r="U59" s="347">
        <f>IF(OR(U27=0,AA10=0),0,ABS(1000*W59/(SQRT(3)*U27*AA10)))</f>
        <v>127.17735695744217</v>
      </c>
      <c r="V59" s="348"/>
      <c r="W59" s="226">
        <v>-1.2960000038146973</v>
      </c>
      <c r="X59" s="226"/>
      <c r="Y59" s="226"/>
      <c r="Z59" s="349">
        <f>-ABS(W59)*TAN(ACOS(AA10))</f>
        <v>-0.2592000064849857</v>
      </c>
      <c r="AA59" s="349"/>
      <c r="AB59" s="350"/>
      <c r="AC59" s="347">
        <f>IF(OR(AC27=0,AI10=0),0,ABS(1000*AE59/(SQRT(3)*AC27*AI10)))</f>
        <v>147.09301957193179</v>
      </c>
      <c r="AD59" s="348"/>
      <c r="AE59" s="226">
        <v>-1.4880000352859497</v>
      </c>
      <c r="AF59" s="226"/>
      <c r="AG59" s="226"/>
      <c r="AH59" s="349">
        <f>-ABS(AE59)*TAN(ACOS(AI10))</f>
        <v>-0.35011767582084913</v>
      </c>
      <c r="AI59" s="349"/>
      <c r="AJ59" s="350"/>
      <c r="AK59" s="347">
        <f>IF(OR(AK27=0,AQ10=0),0,ABS(1000*AM59/(SQRT(3)*AK27*AQ10)))</f>
        <v>152.35047446653019</v>
      </c>
      <c r="AL59" s="348"/>
      <c r="AM59" s="226">
        <v>-1.5360000133514404</v>
      </c>
      <c r="AN59" s="226"/>
      <c r="AO59" s="226"/>
      <c r="AP59" s="349">
        <f>-ABS(AM59)*TAN(ACOS(AQ10))</f>
        <v>-0.38400000333786022</v>
      </c>
      <c r="AQ59" s="349"/>
      <c r="AR59" s="350"/>
    </row>
    <row r="60" spans="1:44" x14ac:dyDescent="0.2">
      <c r="A60" s="339" t="s">
        <v>386</v>
      </c>
      <c r="B60" s="340"/>
      <c r="C60" s="340"/>
      <c r="D60" s="340"/>
      <c r="E60" s="341"/>
      <c r="F60" s="341"/>
      <c r="G60" s="341"/>
      <c r="H60" s="341"/>
      <c r="I60" s="341"/>
      <c r="J60" s="341"/>
      <c r="K60" s="341"/>
      <c r="L60" s="342"/>
      <c r="M60" s="347">
        <f>IF(OR(M27=0,S10=0),0,ABS(1000*O60/(SQRT(3)*M27*S10)))</f>
        <v>1.7713708942305124</v>
      </c>
      <c r="N60" s="348"/>
      <c r="O60" s="226">
        <v>-1.7999999225139618E-2</v>
      </c>
      <c r="P60" s="226"/>
      <c r="Q60" s="226"/>
      <c r="R60" s="349">
        <f>-ABS(O60)*TAN(ACOS(S10))</f>
        <v>-3.8571428735645376E-3</v>
      </c>
      <c r="S60" s="349"/>
      <c r="T60" s="350"/>
      <c r="U60" s="347">
        <f>IF(OR(U27=0,AA10=0),0,ABS(1000*W60/(SQRT(3)*U27*AA10)))</f>
        <v>0</v>
      </c>
      <c r="V60" s="348"/>
      <c r="W60" s="226">
        <v>0</v>
      </c>
      <c r="X60" s="226"/>
      <c r="Y60" s="226"/>
      <c r="Z60" s="349">
        <f>-ABS(W60)*TAN(ACOS(AA10))</f>
        <v>0</v>
      </c>
      <c r="AA60" s="349"/>
      <c r="AB60" s="350"/>
      <c r="AC60" s="347">
        <f>IF(OR(AC27=0,AI10=0),0,ABS(1000*AE60/(SQRT(3)*AC27*AI10)))</f>
        <v>1.7793509244167554</v>
      </c>
      <c r="AD60" s="348"/>
      <c r="AE60" s="226">
        <v>-1.7999999225139618E-2</v>
      </c>
      <c r="AF60" s="226"/>
      <c r="AG60" s="226"/>
      <c r="AH60" s="349">
        <f>-ABS(AE60)*TAN(ACOS(AI10))</f>
        <v>-4.2352941828202898E-3</v>
      </c>
      <c r="AI60" s="349"/>
      <c r="AJ60" s="350"/>
      <c r="AK60" s="347">
        <f>IF(OR(AK27=0,AQ10=0),0,ABS(1000*AM60/(SQRT(3)*AK27*AQ10)))</f>
        <v>0</v>
      </c>
      <c r="AL60" s="348"/>
      <c r="AM60" s="226">
        <v>0</v>
      </c>
      <c r="AN60" s="226"/>
      <c r="AO60" s="226"/>
      <c r="AP60" s="349">
        <f>-ABS(AM60)*TAN(ACOS(AQ10))</f>
        <v>0</v>
      </c>
      <c r="AQ60" s="349"/>
      <c r="AR60" s="350"/>
    </row>
    <row r="61" spans="1:44" x14ac:dyDescent="0.2">
      <c r="A61" s="339" t="s">
        <v>387</v>
      </c>
      <c r="B61" s="340"/>
      <c r="C61" s="340"/>
      <c r="D61" s="340"/>
      <c r="E61" s="341">
        <v>48.8</v>
      </c>
      <c r="F61" s="341">
        <v>0.5</v>
      </c>
      <c r="G61" s="341">
        <v>49</v>
      </c>
      <c r="H61" s="341">
        <v>5</v>
      </c>
      <c r="I61" s="341">
        <v>49.8</v>
      </c>
      <c r="J61" s="341">
        <v>50</v>
      </c>
      <c r="K61" s="341"/>
      <c r="L61" s="342"/>
      <c r="M61" s="229" t="s">
        <v>59</v>
      </c>
      <c r="N61" s="225"/>
      <c r="O61" s="345">
        <v>0</v>
      </c>
      <c r="P61" s="345"/>
      <c r="Q61" s="345"/>
      <c r="R61" s="345">
        <v>0</v>
      </c>
      <c r="S61" s="345"/>
      <c r="T61" s="346"/>
      <c r="U61" s="229" t="s">
        <v>59</v>
      </c>
      <c r="V61" s="225"/>
      <c r="W61" s="345">
        <v>0</v>
      </c>
      <c r="X61" s="345"/>
      <c r="Y61" s="345"/>
      <c r="Z61" s="345">
        <v>0</v>
      </c>
      <c r="AA61" s="345"/>
      <c r="AB61" s="346"/>
      <c r="AC61" s="229" t="s">
        <v>59</v>
      </c>
      <c r="AD61" s="225"/>
      <c r="AE61" s="345">
        <v>0</v>
      </c>
      <c r="AF61" s="345"/>
      <c r="AG61" s="345"/>
      <c r="AH61" s="345">
        <v>0</v>
      </c>
      <c r="AI61" s="345"/>
      <c r="AJ61" s="346"/>
      <c r="AK61" s="229" t="s">
        <v>59</v>
      </c>
      <c r="AL61" s="225"/>
      <c r="AM61" s="345">
        <v>0</v>
      </c>
      <c r="AN61" s="345"/>
      <c r="AO61" s="345"/>
      <c r="AP61" s="345">
        <v>0</v>
      </c>
      <c r="AQ61" s="345"/>
      <c r="AR61" s="346"/>
    </row>
    <row r="62" spans="1:44" ht="13.5" thickBot="1" x14ac:dyDescent="0.25">
      <c r="A62" s="351" t="s">
        <v>77</v>
      </c>
      <c r="B62" s="352"/>
      <c r="C62" s="352"/>
      <c r="D62" s="352"/>
      <c r="E62" s="353"/>
      <c r="F62" s="353"/>
      <c r="G62" s="353"/>
      <c r="H62" s="353"/>
      <c r="I62" s="353"/>
      <c r="J62" s="353"/>
      <c r="K62" s="353"/>
      <c r="L62" s="354"/>
      <c r="M62" s="257"/>
      <c r="N62" s="355"/>
      <c r="O62" s="255">
        <f>SUM(O48:Q61)</f>
        <v>6.5999880433082581E-2</v>
      </c>
      <c r="P62" s="255"/>
      <c r="Q62" s="255"/>
      <c r="R62" s="255">
        <f>SUM(R48:T61)</f>
        <v>1.4142832190405515E-2</v>
      </c>
      <c r="S62" s="255"/>
      <c r="T62" s="356"/>
      <c r="U62" s="257"/>
      <c r="V62" s="355"/>
      <c r="W62" s="255">
        <f>SUM(W48:Y61)</f>
        <v>-6.5999913960695267E-2</v>
      </c>
      <c r="X62" s="255"/>
      <c r="Y62" s="255"/>
      <c r="Z62" s="255">
        <f>SUM(Z48:AB61)</f>
        <v>-1.3199983083540923E-2</v>
      </c>
      <c r="AA62" s="255"/>
      <c r="AB62" s="356"/>
      <c r="AC62" s="257"/>
      <c r="AD62" s="355"/>
      <c r="AE62" s="255">
        <f>SUM(AE48:AG61)</f>
        <v>-0.11400023102760315</v>
      </c>
      <c r="AF62" s="255"/>
      <c r="AG62" s="255"/>
      <c r="AH62" s="255">
        <f>SUM(AH48:AJ61)</f>
        <v>-2.6823585338658782E-2</v>
      </c>
      <c r="AI62" s="255"/>
      <c r="AJ62" s="356"/>
      <c r="AK62" s="257"/>
      <c r="AL62" s="355"/>
      <c r="AM62" s="255">
        <f>SUM(AM48:AO61)</f>
        <v>-0.25799982622265816</v>
      </c>
      <c r="AN62" s="255"/>
      <c r="AO62" s="255"/>
      <c r="AP62" s="255">
        <f>SUM(AP48:AR61)</f>
        <v>-6.4499956555664706E-2</v>
      </c>
      <c r="AQ62" s="255"/>
      <c r="AR62" s="356"/>
    </row>
    <row r="63" spans="1:44" x14ac:dyDescent="0.2">
      <c r="A63" s="331" t="s">
        <v>152</v>
      </c>
      <c r="B63" s="332"/>
      <c r="C63" s="332"/>
      <c r="D63" s="332"/>
      <c r="E63" s="333"/>
      <c r="F63" s="333"/>
      <c r="G63" s="333"/>
      <c r="H63" s="333"/>
      <c r="I63" s="333"/>
      <c r="J63" s="333"/>
      <c r="K63" s="333"/>
      <c r="L63" s="334"/>
      <c r="M63" s="335"/>
      <c r="N63" s="336"/>
      <c r="O63" s="337"/>
      <c r="P63" s="337"/>
      <c r="Q63" s="337"/>
      <c r="R63" s="337"/>
      <c r="S63" s="337"/>
      <c r="T63" s="338"/>
      <c r="U63" s="335"/>
      <c r="V63" s="336"/>
      <c r="W63" s="337"/>
      <c r="X63" s="337"/>
      <c r="Y63" s="337"/>
      <c r="Z63" s="337"/>
      <c r="AA63" s="337"/>
      <c r="AB63" s="338"/>
      <c r="AC63" s="335"/>
      <c r="AD63" s="336"/>
      <c r="AE63" s="337"/>
      <c r="AF63" s="337"/>
      <c r="AG63" s="337"/>
      <c r="AH63" s="337"/>
      <c r="AI63" s="337"/>
      <c r="AJ63" s="338"/>
      <c r="AK63" s="335"/>
      <c r="AL63" s="336"/>
      <c r="AM63" s="337"/>
      <c r="AN63" s="337"/>
      <c r="AO63" s="337"/>
      <c r="AP63" s="337"/>
      <c r="AQ63" s="337"/>
      <c r="AR63" s="338"/>
    </row>
    <row r="64" spans="1:44" x14ac:dyDescent="0.2">
      <c r="A64" s="339" t="s">
        <v>352</v>
      </c>
      <c r="B64" s="340"/>
      <c r="C64" s="340"/>
      <c r="D64" s="340"/>
      <c r="E64" s="341"/>
      <c r="F64" s="341"/>
      <c r="G64" s="341"/>
      <c r="H64" s="341"/>
      <c r="I64" s="341"/>
      <c r="J64" s="341"/>
      <c r="K64" s="341"/>
      <c r="L64" s="342"/>
      <c r="M64" s="343">
        <f>M13</f>
        <v>0</v>
      </c>
      <c r="N64" s="344"/>
      <c r="O64" s="345">
        <f>O13</f>
        <v>0</v>
      </c>
      <c r="P64" s="345"/>
      <c r="Q64" s="345"/>
      <c r="R64" s="345">
        <f>Q13</f>
        <v>0</v>
      </c>
      <c r="S64" s="345"/>
      <c r="T64" s="346"/>
      <c r="U64" s="343">
        <f>U13</f>
        <v>0</v>
      </c>
      <c r="V64" s="344"/>
      <c r="W64" s="345">
        <f>W13</f>
        <v>0</v>
      </c>
      <c r="X64" s="345"/>
      <c r="Y64" s="345"/>
      <c r="Z64" s="345">
        <f>Y13</f>
        <v>0</v>
      </c>
      <c r="AA64" s="345"/>
      <c r="AB64" s="346"/>
      <c r="AC64" s="343">
        <f>AC13</f>
        <v>83.80891595219353</v>
      </c>
      <c r="AD64" s="344"/>
      <c r="AE64" s="345">
        <f>AE13</f>
        <v>0.54000002145767212</v>
      </c>
      <c r="AF64" s="345"/>
      <c r="AG64" s="345"/>
      <c r="AH64" s="345">
        <f>AG13</f>
        <v>0.72000002861022949</v>
      </c>
      <c r="AI64" s="345"/>
      <c r="AJ64" s="346"/>
      <c r="AK64" s="343">
        <f>AK13</f>
        <v>0</v>
      </c>
      <c r="AL64" s="344"/>
      <c r="AM64" s="345">
        <f>AM13</f>
        <v>0</v>
      </c>
      <c r="AN64" s="345"/>
      <c r="AO64" s="345"/>
      <c r="AP64" s="345">
        <f>AO13</f>
        <v>0</v>
      </c>
      <c r="AQ64" s="345"/>
      <c r="AR64" s="346"/>
    </row>
    <row r="65" spans="1:44" x14ac:dyDescent="0.2">
      <c r="A65" s="339" t="s">
        <v>388</v>
      </c>
      <c r="B65" s="340"/>
      <c r="C65" s="340"/>
      <c r="D65" s="340"/>
      <c r="E65" s="341">
        <v>48.8</v>
      </c>
      <c r="F65" s="341">
        <v>0.5</v>
      </c>
      <c r="G65" s="341">
        <v>49</v>
      </c>
      <c r="H65" s="341">
        <v>5</v>
      </c>
      <c r="I65" s="341">
        <v>49.8</v>
      </c>
      <c r="J65" s="341">
        <v>50</v>
      </c>
      <c r="K65" s="341"/>
      <c r="L65" s="342"/>
      <c r="M65" s="229">
        <v>0</v>
      </c>
      <c r="N65" s="225"/>
      <c r="O65" s="226">
        <v>0</v>
      </c>
      <c r="P65" s="226"/>
      <c r="Q65" s="226"/>
      <c r="R65" s="349">
        <f>-ABS(O65)*TAN(ACOS(S13))</f>
        <v>0</v>
      </c>
      <c r="S65" s="349"/>
      <c r="T65" s="350"/>
      <c r="U65" s="229">
        <v>0</v>
      </c>
      <c r="V65" s="225"/>
      <c r="W65" s="226">
        <v>0</v>
      </c>
      <c r="X65" s="226"/>
      <c r="Y65" s="226"/>
      <c r="Z65" s="349">
        <f>-ABS(W65)*TAN(ACOS(AA13))</f>
        <v>0</v>
      </c>
      <c r="AA65" s="349"/>
      <c r="AB65" s="350"/>
      <c r="AC65" s="347">
        <f>IF(OR(AC28=0,AI13=0),0,ABS(1000*AE65/(SQRT(3)*AC28*AI13)))</f>
        <v>0</v>
      </c>
      <c r="AD65" s="348"/>
      <c r="AE65" s="226">
        <v>0</v>
      </c>
      <c r="AF65" s="226"/>
      <c r="AG65" s="226"/>
      <c r="AH65" s="349">
        <f>-ABS(AE65)*TAN(ACOS(AI13))</f>
        <v>0</v>
      </c>
      <c r="AI65" s="349"/>
      <c r="AJ65" s="350"/>
      <c r="AK65" s="229">
        <v>0</v>
      </c>
      <c r="AL65" s="225"/>
      <c r="AM65" s="226">
        <v>0</v>
      </c>
      <c r="AN65" s="226"/>
      <c r="AO65" s="226"/>
      <c r="AP65" s="349">
        <f>-ABS(AM65)*TAN(ACOS(AQ13))</f>
        <v>0</v>
      </c>
      <c r="AQ65" s="349"/>
      <c r="AR65" s="350"/>
    </row>
    <row r="66" spans="1:44" x14ac:dyDescent="0.2">
      <c r="A66" s="339" t="s">
        <v>389</v>
      </c>
      <c r="B66" s="340"/>
      <c r="C66" s="340"/>
      <c r="D66" s="340"/>
      <c r="E66" s="341"/>
      <c r="F66" s="341"/>
      <c r="G66" s="341"/>
      <c r="H66" s="341"/>
      <c r="I66" s="341"/>
      <c r="J66" s="341"/>
      <c r="K66" s="341"/>
      <c r="L66" s="342"/>
      <c r="M66" s="229">
        <v>0</v>
      </c>
      <c r="N66" s="225"/>
      <c r="O66" s="226">
        <v>0</v>
      </c>
      <c r="P66" s="226"/>
      <c r="Q66" s="226"/>
      <c r="R66" s="349">
        <f>-ABS(O66)*TAN(ACOS(S13))</f>
        <v>0</v>
      </c>
      <c r="S66" s="349"/>
      <c r="T66" s="350"/>
      <c r="U66" s="229">
        <v>0</v>
      </c>
      <c r="V66" s="225"/>
      <c r="W66" s="226">
        <v>0</v>
      </c>
      <c r="X66" s="226"/>
      <c r="Y66" s="226"/>
      <c r="Z66" s="349">
        <f>-ABS(W66)*TAN(ACOS(AA13))</f>
        <v>0</v>
      </c>
      <c r="AA66" s="349"/>
      <c r="AB66" s="350"/>
      <c r="AC66" s="347">
        <f>IF(OR(AC28=0,AI13=0),0,ABS(1000*AE66/(SQRT(3)*AC28*AI13)))</f>
        <v>0</v>
      </c>
      <c r="AD66" s="348"/>
      <c r="AE66" s="226">
        <v>0</v>
      </c>
      <c r="AF66" s="226"/>
      <c r="AG66" s="226"/>
      <c r="AH66" s="349">
        <f>-ABS(AE66)*TAN(ACOS(AI13))</f>
        <v>0</v>
      </c>
      <c r="AI66" s="349"/>
      <c r="AJ66" s="350"/>
      <c r="AK66" s="229">
        <v>0</v>
      </c>
      <c r="AL66" s="225"/>
      <c r="AM66" s="226">
        <v>0</v>
      </c>
      <c r="AN66" s="226"/>
      <c r="AO66" s="226"/>
      <c r="AP66" s="349">
        <f>-ABS(AM66)*TAN(ACOS(AQ13))</f>
        <v>0</v>
      </c>
      <c r="AQ66" s="349"/>
      <c r="AR66" s="350"/>
    </row>
    <row r="67" spans="1:44" x14ac:dyDescent="0.2">
      <c r="A67" s="339" t="s">
        <v>390</v>
      </c>
      <c r="B67" s="340"/>
      <c r="C67" s="340"/>
      <c r="D67" s="340"/>
      <c r="E67" s="341">
        <v>48.8</v>
      </c>
      <c r="F67" s="341">
        <v>0.5</v>
      </c>
      <c r="G67" s="341">
        <v>49</v>
      </c>
      <c r="H67" s="341">
        <v>5</v>
      </c>
      <c r="I67" s="341">
        <v>49.8</v>
      </c>
      <c r="J67" s="341">
        <v>50</v>
      </c>
      <c r="K67" s="341"/>
      <c r="L67" s="342"/>
      <c r="M67" s="229">
        <v>0</v>
      </c>
      <c r="N67" s="225"/>
      <c r="O67" s="226">
        <v>0</v>
      </c>
      <c r="P67" s="226"/>
      <c r="Q67" s="226"/>
      <c r="R67" s="349">
        <f>-ABS(O67)*TAN(ACOS(S13))</f>
        <v>0</v>
      </c>
      <c r="S67" s="349"/>
      <c r="T67" s="350"/>
      <c r="U67" s="229">
        <v>0</v>
      </c>
      <c r="V67" s="225"/>
      <c r="W67" s="226">
        <v>0</v>
      </c>
      <c r="X67" s="226"/>
      <c r="Y67" s="226"/>
      <c r="Z67" s="349">
        <f>-ABS(W67)*TAN(ACOS(AA13))</f>
        <v>0</v>
      </c>
      <c r="AA67" s="349"/>
      <c r="AB67" s="350"/>
      <c r="AC67" s="347">
        <f>IF(OR(AC28=0,AI13=0),0,ABS(1000*AE67/(SQRT(3)*AC28*AI13)))</f>
        <v>83.80891595219353</v>
      </c>
      <c r="AD67" s="348"/>
      <c r="AE67" s="226">
        <v>-0.54000002145767212</v>
      </c>
      <c r="AF67" s="226"/>
      <c r="AG67" s="226"/>
      <c r="AH67" s="349">
        <f>-ABS(AE67)*TAN(ACOS(AI13))</f>
        <v>-0.72000002861022916</v>
      </c>
      <c r="AI67" s="349"/>
      <c r="AJ67" s="350"/>
      <c r="AK67" s="229">
        <v>0</v>
      </c>
      <c r="AL67" s="225"/>
      <c r="AM67" s="226">
        <v>0</v>
      </c>
      <c r="AN67" s="226"/>
      <c r="AO67" s="226"/>
      <c r="AP67" s="349">
        <f>-ABS(AM67)*TAN(ACOS(AQ13))</f>
        <v>0</v>
      </c>
      <c r="AQ67" s="349"/>
      <c r="AR67" s="350"/>
    </row>
    <row r="68" spans="1:44" ht="13.5" thickBot="1" x14ac:dyDescent="0.25">
      <c r="A68" s="357" t="s">
        <v>160</v>
      </c>
      <c r="B68" s="358"/>
      <c r="C68" s="358"/>
      <c r="D68" s="358"/>
      <c r="E68" s="359"/>
      <c r="F68" s="359"/>
      <c r="G68" s="359"/>
      <c r="H68" s="359"/>
      <c r="I68" s="359"/>
      <c r="J68" s="359"/>
      <c r="K68" s="359"/>
      <c r="L68" s="360"/>
      <c r="M68" s="361"/>
      <c r="N68" s="362"/>
      <c r="O68" s="363">
        <f>SUM(O64:Q67)</f>
        <v>0</v>
      </c>
      <c r="P68" s="363"/>
      <c r="Q68" s="363"/>
      <c r="R68" s="363">
        <f>SUM(R64:T67)</f>
        <v>0</v>
      </c>
      <c r="S68" s="363"/>
      <c r="T68" s="364"/>
      <c r="U68" s="361"/>
      <c r="V68" s="362"/>
      <c r="W68" s="363">
        <f>SUM(W64:Y67)</f>
        <v>0</v>
      </c>
      <c r="X68" s="363"/>
      <c r="Y68" s="363"/>
      <c r="Z68" s="363">
        <f>SUM(Z64:AB67)</f>
        <v>0</v>
      </c>
      <c r="AA68" s="363"/>
      <c r="AB68" s="364"/>
      <c r="AC68" s="361"/>
      <c r="AD68" s="362"/>
      <c r="AE68" s="363">
        <f>SUM(AE64:AG67)</f>
        <v>0</v>
      </c>
      <c r="AF68" s="363"/>
      <c r="AG68" s="363"/>
      <c r="AH68" s="363">
        <f>SUM(AH64:AJ67)</f>
        <v>0</v>
      </c>
      <c r="AI68" s="363"/>
      <c r="AJ68" s="364"/>
      <c r="AK68" s="361"/>
      <c r="AL68" s="362"/>
      <c r="AM68" s="363">
        <f>SUM(AM64:AO67)</f>
        <v>0</v>
      </c>
      <c r="AN68" s="363"/>
      <c r="AO68" s="363"/>
      <c r="AP68" s="363">
        <f>SUM(AP64:AR67)</f>
        <v>0</v>
      </c>
      <c r="AQ68" s="363"/>
      <c r="AR68" s="364"/>
    </row>
    <row r="69" spans="1:44" ht="13.5" thickBot="1" x14ac:dyDescent="0.25">
      <c r="A69" s="365" t="s">
        <v>78</v>
      </c>
      <c r="B69" s="366"/>
      <c r="C69" s="366"/>
      <c r="D69" s="366"/>
      <c r="E69" s="366"/>
      <c r="F69" s="366"/>
      <c r="G69" s="366"/>
      <c r="H69" s="366"/>
      <c r="I69" s="366"/>
      <c r="J69" s="366"/>
      <c r="K69" s="366"/>
      <c r="L69" s="367"/>
      <c r="M69" s="368"/>
      <c r="N69" s="369"/>
      <c r="O69" s="370">
        <f>SUM(O33:Q45)+SUM(O48:Q61)+SUM(O64:Q67)</f>
        <v>-6.5999992191791534E-2</v>
      </c>
      <c r="P69" s="370"/>
      <c r="Q69" s="370"/>
      <c r="R69" s="370">
        <f>SUM(R33:T45)+SUM(R48:T61)+SUM(R64:T67)</f>
        <v>-5.1857104122031539E-2</v>
      </c>
      <c r="S69" s="370"/>
      <c r="T69" s="371"/>
      <c r="U69" s="368"/>
      <c r="V69" s="369"/>
      <c r="W69" s="370">
        <f>SUM(W33:Y45)+SUM(W48:Y61)+SUM(W64:Y67)</f>
        <v>9.0000178664922714E-2</v>
      </c>
      <c r="X69" s="370"/>
      <c r="Y69" s="370"/>
      <c r="Z69" s="370">
        <f>SUM(Z33:AB45)+SUM(Z48:AB61)+SUM(Z64:AB67)</f>
        <v>4.5300051651066542E-2</v>
      </c>
      <c r="AA69" s="370"/>
      <c r="AB69" s="371"/>
      <c r="AC69" s="368"/>
      <c r="AD69" s="369"/>
      <c r="AE69" s="370">
        <f>SUM(AE33:AG45)+SUM(AE48:AG61)+SUM(AE64:AG67)</f>
        <v>9.5999747514724731E-2</v>
      </c>
      <c r="AF69" s="370"/>
      <c r="AG69" s="370"/>
      <c r="AH69" s="370">
        <f>SUM(AH33:AJ45)+SUM(AH48:AJ61)+SUM(AH64:AJ67)</f>
        <v>4.3176410084293196E-2</v>
      </c>
      <c r="AI69" s="370"/>
      <c r="AJ69" s="371"/>
      <c r="AK69" s="368"/>
      <c r="AL69" s="369"/>
      <c r="AM69" s="370">
        <f>SUM(AM33:AO45)+SUM(AM48:AO61)+SUM(AM64:AO67)</f>
        <v>-0.35999969020485878</v>
      </c>
      <c r="AN69" s="370"/>
      <c r="AO69" s="370"/>
      <c r="AP69" s="370">
        <f>SUM(AP33:AR45)+SUM(AP48:AR61)+SUM(AP64:AR67)</f>
        <v>-0.10274990554898902</v>
      </c>
      <c r="AQ69" s="370"/>
      <c r="AR69" s="371"/>
    </row>
    <row r="70" spans="1:44" ht="13.5" thickBot="1" x14ac:dyDescent="0.25">
      <c r="A70" s="333"/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3"/>
      <c r="AQ70" s="333"/>
      <c r="AR70" s="333"/>
    </row>
    <row r="71" spans="1:44" ht="13.5" thickBot="1" x14ac:dyDescent="0.25">
      <c r="A71" s="372" t="s">
        <v>79</v>
      </c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4"/>
      <c r="M71" s="375" t="s">
        <v>391</v>
      </c>
      <c r="N71" s="376"/>
      <c r="O71" s="376"/>
      <c r="P71" s="376"/>
      <c r="Q71" s="376"/>
      <c r="R71" s="376"/>
      <c r="S71" s="376"/>
      <c r="T71" s="377"/>
      <c r="U71" s="375" t="s">
        <v>392</v>
      </c>
      <c r="V71" s="376"/>
      <c r="W71" s="376"/>
      <c r="X71" s="376"/>
      <c r="Y71" s="376"/>
      <c r="Z71" s="376"/>
      <c r="AA71" s="376"/>
      <c r="AB71" s="377"/>
      <c r="AC71" s="375" t="s">
        <v>392</v>
      </c>
      <c r="AD71" s="376"/>
      <c r="AE71" s="376"/>
      <c r="AF71" s="376"/>
      <c r="AG71" s="376"/>
      <c r="AH71" s="376"/>
      <c r="AI71" s="376"/>
      <c r="AJ71" s="377"/>
      <c r="AK71" s="375" t="s">
        <v>393</v>
      </c>
      <c r="AL71" s="376"/>
      <c r="AM71" s="376"/>
      <c r="AN71" s="376"/>
      <c r="AO71" s="376"/>
      <c r="AP71" s="376"/>
      <c r="AQ71" s="376"/>
      <c r="AR71" s="377"/>
    </row>
  </sheetData>
  <mergeCells count="828">
    <mergeCell ref="AP69:AR69"/>
    <mergeCell ref="A70:AR70"/>
    <mergeCell ref="A71:L71"/>
    <mergeCell ref="M71:T71"/>
    <mergeCell ref="U71:AB71"/>
    <mergeCell ref="AC71:AJ71"/>
    <mergeCell ref="AK71:AR71"/>
    <mergeCell ref="Z69:AB69"/>
    <mergeCell ref="AC69:AD69"/>
    <mergeCell ref="AE69:AG69"/>
    <mergeCell ref="AH69:AJ69"/>
    <mergeCell ref="AK69:AL69"/>
    <mergeCell ref="AM69:AO69"/>
    <mergeCell ref="AH68:AJ68"/>
    <mergeCell ref="AK68:AL68"/>
    <mergeCell ref="AM68:AO68"/>
    <mergeCell ref="AP68:AR68"/>
    <mergeCell ref="A69:L69"/>
    <mergeCell ref="M69:N69"/>
    <mergeCell ref="O69:Q69"/>
    <mergeCell ref="R69:T69"/>
    <mergeCell ref="U69:V69"/>
    <mergeCell ref="W69:Y69"/>
    <mergeCell ref="AP67:AR67"/>
    <mergeCell ref="A68:L68"/>
    <mergeCell ref="M68:N68"/>
    <mergeCell ref="O68:Q68"/>
    <mergeCell ref="R68:T68"/>
    <mergeCell ref="U68:V68"/>
    <mergeCell ref="W68:Y68"/>
    <mergeCell ref="Z68:AB68"/>
    <mergeCell ref="AC68:AD68"/>
    <mergeCell ref="AE68:AG68"/>
    <mergeCell ref="Z67:AB67"/>
    <mergeCell ref="AC67:AD67"/>
    <mergeCell ref="AE67:AG67"/>
    <mergeCell ref="AH67:AJ67"/>
    <mergeCell ref="AK67:AL67"/>
    <mergeCell ref="AM67:AO67"/>
    <mergeCell ref="AH66:AJ66"/>
    <mergeCell ref="AK66:AL66"/>
    <mergeCell ref="AM66:AO66"/>
    <mergeCell ref="AP66:AR66"/>
    <mergeCell ref="A67:D67"/>
    <mergeCell ref="M67:N67"/>
    <mergeCell ref="O67:Q67"/>
    <mergeCell ref="R67:T67"/>
    <mergeCell ref="U67:V67"/>
    <mergeCell ref="W67:Y67"/>
    <mergeCell ref="AP65:AR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Z65:AB65"/>
    <mergeCell ref="AC65:AD65"/>
    <mergeCell ref="AE65:AG65"/>
    <mergeCell ref="AH65:AJ65"/>
    <mergeCell ref="AK65:AL65"/>
    <mergeCell ref="AM65:AO65"/>
    <mergeCell ref="A65:D65"/>
    <mergeCell ref="M65:N65"/>
    <mergeCell ref="O65:Q65"/>
    <mergeCell ref="R65:T65"/>
    <mergeCell ref="U65:V65"/>
    <mergeCell ref="W65:Y65"/>
    <mergeCell ref="AC64:AD64"/>
    <mergeCell ref="AE64:AG64"/>
    <mergeCell ref="AH64:AJ64"/>
    <mergeCell ref="AK64:AL64"/>
    <mergeCell ref="AM64:AO64"/>
    <mergeCell ref="AP64:AR64"/>
    <mergeCell ref="AP62:AR62"/>
    <mergeCell ref="A63:D63"/>
    <mergeCell ref="E63:AR63"/>
    <mergeCell ref="A64:D64"/>
    <mergeCell ref="M64:N64"/>
    <mergeCell ref="O64:Q64"/>
    <mergeCell ref="R64:T64"/>
    <mergeCell ref="U64:V64"/>
    <mergeCell ref="W64:Y64"/>
    <mergeCell ref="Z64:AB64"/>
    <mergeCell ref="Z62:AB62"/>
    <mergeCell ref="AC62:AD62"/>
    <mergeCell ref="AE62:AG62"/>
    <mergeCell ref="AH62:AJ62"/>
    <mergeCell ref="AK62:AL62"/>
    <mergeCell ref="AM62:AO62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W62:Y62"/>
    <mergeCell ref="AP60:AR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48:D48"/>
    <mergeCell ref="M48:N48"/>
    <mergeCell ref="O48:Q48"/>
    <mergeCell ref="R48:T48"/>
    <mergeCell ref="U48:V48"/>
    <mergeCell ref="W48:Y48"/>
    <mergeCell ref="AH46:AJ46"/>
    <mergeCell ref="AK46:AL46"/>
    <mergeCell ref="AM46:AO46"/>
    <mergeCell ref="AP46:AR46"/>
    <mergeCell ref="A47:D47"/>
    <mergeCell ref="E47:AR47"/>
    <mergeCell ref="AP45:AR45"/>
    <mergeCell ref="A46:L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W45:Y45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H42:AJ42"/>
    <mergeCell ref="AK42:AL42"/>
    <mergeCell ref="AM42:AO42"/>
    <mergeCell ref="AP42:AR42"/>
    <mergeCell ref="A43:D43"/>
    <mergeCell ref="M43:N43"/>
    <mergeCell ref="O43:Q43"/>
    <mergeCell ref="R43:T43"/>
    <mergeCell ref="U43:V43"/>
    <mergeCell ref="W43:Y43"/>
    <mergeCell ref="AP41:AR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H40:AJ40"/>
    <mergeCell ref="AK40:AL40"/>
    <mergeCell ref="AM40:AO40"/>
    <mergeCell ref="AP40:AR40"/>
    <mergeCell ref="A41:D41"/>
    <mergeCell ref="M41:N41"/>
    <mergeCell ref="O41:Q41"/>
    <mergeCell ref="R41:T41"/>
    <mergeCell ref="U41:V41"/>
    <mergeCell ref="W41:Y41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7:AR37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Z37:AB37"/>
    <mergeCell ref="AC37:AD37"/>
    <mergeCell ref="AE37:AG37"/>
    <mergeCell ref="AH37:AJ37"/>
    <mergeCell ref="AK37:AL37"/>
    <mergeCell ref="AM37:AO37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5:AR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M30:AO31"/>
    <mergeCell ref="AP30:AR31"/>
    <mergeCell ref="A32:D32"/>
    <mergeCell ref="E32:AR32"/>
    <mergeCell ref="A33:D33"/>
    <mergeCell ref="M33:N33"/>
    <mergeCell ref="O33:Q33"/>
    <mergeCell ref="R33:T33"/>
    <mergeCell ref="U33:V33"/>
    <mergeCell ref="W33:Y33"/>
    <mergeCell ref="W30:Y31"/>
    <mergeCell ref="Z30:AB31"/>
    <mergeCell ref="AC30:AD31"/>
    <mergeCell ref="AE30:AG31"/>
    <mergeCell ref="AH30:AJ31"/>
    <mergeCell ref="AK30:AL31"/>
    <mergeCell ref="A29:AR29"/>
    <mergeCell ref="A30:D31"/>
    <mergeCell ref="E30:F30"/>
    <mergeCell ref="G30:H30"/>
    <mergeCell ref="I30:J30"/>
    <mergeCell ref="K30:L30"/>
    <mergeCell ref="M30:N31"/>
    <mergeCell ref="O30:Q31"/>
    <mergeCell ref="R30:T31"/>
    <mergeCell ref="U30:V31"/>
    <mergeCell ref="AK27:AR27"/>
    <mergeCell ref="A28:B28"/>
    <mergeCell ref="C28:D28"/>
    <mergeCell ref="E28:L28"/>
    <mergeCell ref="M28:T28"/>
    <mergeCell ref="U28:AB28"/>
    <mergeCell ref="AC28:AJ28"/>
    <mergeCell ref="AK28:AR28"/>
    <mergeCell ref="A27:B27"/>
    <mergeCell ref="C27:D27"/>
    <mergeCell ref="E27:L27"/>
    <mergeCell ref="M27:T27"/>
    <mergeCell ref="U27:AB27"/>
    <mergeCell ref="AC27:AJ27"/>
    <mergeCell ref="AC25:AJ25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H23:AJ23"/>
    <mergeCell ref="AK23:AM23"/>
    <mergeCell ref="AN23:AO23"/>
    <mergeCell ref="AP23:AR23"/>
    <mergeCell ref="A24:AR24"/>
    <mergeCell ref="A25:B25"/>
    <mergeCell ref="C25:D25"/>
    <mergeCell ref="E25:L25"/>
    <mergeCell ref="M25:T25"/>
    <mergeCell ref="U25:AB25"/>
    <mergeCell ref="AP22:AR22"/>
    <mergeCell ref="I23:L23"/>
    <mergeCell ref="M23:O23"/>
    <mergeCell ref="P23:Q23"/>
    <mergeCell ref="R23:T23"/>
    <mergeCell ref="U23:W23"/>
    <mergeCell ref="X23:Y23"/>
    <mergeCell ref="Z23:AB23"/>
    <mergeCell ref="AC23:AE23"/>
    <mergeCell ref="AF23:AG23"/>
    <mergeCell ref="Z22:AB22"/>
    <mergeCell ref="AC22:AE22"/>
    <mergeCell ref="AF22:AG22"/>
    <mergeCell ref="AH22:AJ22"/>
    <mergeCell ref="AK22:AM22"/>
    <mergeCell ref="AN22:AO22"/>
    <mergeCell ref="I22:L22"/>
    <mergeCell ref="M22:O22"/>
    <mergeCell ref="P22:Q22"/>
    <mergeCell ref="R22:T22"/>
    <mergeCell ref="U22:W22"/>
    <mergeCell ref="X22:Y22"/>
    <mergeCell ref="AC21:AE21"/>
    <mergeCell ref="AF21:AG21"/>
    <mergeCell ref="AH21:AJ21"/>
    <mergeCell ref="AK21:AM21"/>
    <mergeCell ref="AN21:AO21"/>
    <mergeCell ref="AP21:AR21"/>
    <mergeCell ref="AK20:AM20"/>
    <mergeCell ref="AN20:AO20"/>
    <mergeCell ref="AP20:AR20"/>
    <mergeCell ref="I21:L21"/>
    <mergeCell ref="M21:O21"/>
    <mergeCell ref="P21:Q21"/>
    <mergeCell ref="R21:T21"/>
    <mergeCell ref="U21:W21"/>
    <mergeCell ref="X21:Y21"/>
    <mergeCell ref="Z21:AB21"/>
    <mergeCell ref="U20:W20"/>
    <mergeCell ref="X20:Y20"/>
    <mergeCell ref="Z20:AB20"/>
    <mergeCell ref="AC20:AE20"/>
    <mergeCell ref="AF20:AG20"/>
    <mergeCell ref="AH20:AJ20"/>
    <mergeCell ref="AH19:AJ19"/>
    <mergeCell ref="AK19:AM19"/>
    <mergeCell ref="AN19:AO19"/>
    <mergeCell ref="AP19:AR19"/>
    <mergeCell ref="A20:D23"/>
    <mergeCell ref="E20:H23"/>
    <mergeCell ref="I20:L20"/>
    <mergeCell ref="M20:O20"/>
    <mergeCell ref="P20:Q20"/>
    <mergeCell ref="R20:T20"/>
    <mergeCell ref="AP18:AR18"/>
    <mergeCell ref="I19:L19"/>
    <mergeCell ref="M19:O19"/>
    <mergeCell ref="P19:Q19"/>
    <mergeCell ref="R19:T19"/>
    <mergeCell ref="U19:W19"/>
    <mergeCell ref="X19:Y19"/>
    <mergeCell ref="Z19:AB19"/>
    <mergeCell ref="AC19:AE19"/>
    <mergeCell ref="AF19:AG19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C17:AE17"/>
    <mergeCell ref="AF17:AG17"/>
    <mergeCell ref="AH17:AJ17"/>
    <mergeCell ref="AK17:AM17"/>
    <mergeCell ref="AN17:AO17"/>
    <mergeCell ref="AP17:AR17"/>
    <mergeCell ref="AQ16:AR16"/>
    <mergeCell ref="A17:D19"/>
    <mergeCell ref="E17:H19"/>
    <mergeCell ref="I17:L17"/>
    <mergeCell ref="M17:O17"/>
    <mergeCell ref="P17:Q17"/>
    <mergeCell ref="R17:T17"/>
    <mergeCell ref="U17:W17"/>
    <mergeCell ref="X17:Y17"/>
    <mergeCell ref="Z17:AB17"/>
    <mergeCell ref="AE16:AF16"/>
    <mergeCell ref="AG16:AH16"/>
    <mergeCell ref="AI16:AJ16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AG15:AH15"/>
    <mergeCell ref="AI15:AJ15"/>
    <mergeCell ref="AK15:AL15"/>
    <mergeCell ref="AM15:AN15"/>
    <mergeCell ref="AO15:AP15"/>
    <mergeCell ref="AQ15:AR15"/>
    <mergeCell ref="U15:V15"/>
    <mergeCell ref="W15:X15"/>
    <mergeCell ref="Y15:Z15"/>
    <mergeCell ref="AA15:AB15"/>
    <mergeCell ref="AC15:AD15"/>
    <mergeCell ref="AE15:AF15"/>
    <mergeCell ref="A15:D16"/>
    <mergeCell ref="E15:L15"/>
    <mergeCell ref="M15:N15"/>
    <mergeCell ref="O15:P15"/>
    <mergeCell ref="Q15:R15"/>
    <mergeCell ref="S15:T15"/>
    <mergeCell ref="E16:L16"/>
    <mergeCell ref="M16:N16"/>
    <mergeCell ref="O16:P16"/>
    <mergeCell ref="Q16:R16"/>
    <mergeCell ref="AO13:AP13"/>
    <mergeCell ref="AQ13:AR13"/>
    <mergeCell ref="E14:L14"/>
    <mergeCell ref="M14:T14"/>
    <mergeCell ref="U14:AB14"/>
    <mergeCell ref="AC14:AE14"/>
    <mergeCell ref="AF14:AG14"/>
    <mergeCell ref="AH14:AJ14"/>
    <mergeCell ref="AK14:AR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M12:AN12"/>
    <mergeCell ref="AO12:AP12"/>
    <mergeCell ref="AQ12:AR12"/>
    <mergeCell ref="A13:D14"/>
    <mergeCell ref="E13:F13"/>
    <mergeCell ref="G13:H13"/>
    <mergeCell ref="I13:J13"/>
    <mergeCell ref="K13:L13"/>
    <mergeCell ref="M13:N13"/>
    <mergeCell ref="O13:P13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AF11:AG11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workbookViewId="0">
      <pane ySplit="3" topLeftCell="A4" activePane="bottomLeft" state="frozenSplit"/>
      <selection pane="bottomLeft" activeCell="AT7" sqref="AT7"/>
    </sheetView>
  </sheetViews>
  <sheetFormatPr defaultRowHeight="12.75" x14ac:dyDescent="0.2"/>
  <cols>
    <col min="1" max="4" width="7.140625" style="189" customWidth="1"/>
    <col min="5" max="12" width="5.28515625" style="189" customWidth="1"/>
    <col min="13" max="44" width="3.28515625" style="189" customWidth="1"/>
    <col min="45" max="16384" width="9.140625" style="189"/>
  </cols>
  <sheetData>
    <row r="1" spans="1:44" ht="30" customHeight="1" x14ac:dyDescent="0.2">
      <c r="A1" s="188" t="s">
        <v>394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ht="30" customHeight="1" thickBot="1" x14ac:dyDescent="0.2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</row>
    <row r="3" spans="1:44" ht="24.95" customHeight="1" thickBo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>
        <v>0.16666666666666666</v>
      </c>
      <c r="N3" s="192"/>
      <c r="O3" s="192"/>
      <c r="P3" s="192"/>
      <c r="Q3" s="192"/>
      <c r="R3" s="192"/>
      <c r="S3" s="192"/>
      <c r="T3" s="192"/>
      <c r="U3" s="191">
        <v>0.45833333333333331</v>
      </c>
      <c r="V3" s="192"/>
      <c r="W3" s="192"/>
      <c r="X3" s="192"/>
      <c r="Y3" s="192"/>
      <c r="Z3" s="192"/>
      <c r="AA3" s="192"/>
      <c r="AB3" s="192"/>
      <c r="AC3" s="191">
        <v>0.75</v>
      </c>
      <c r="AD3" s="192"/>
      <c r="AE3" s="192"/>
      <c r="AF3" s="192"/>
      <c r="AG3" s="192"/>
      <c r="AH3" s="192"/>
      <c r="AI3" s="192"/>
      <c r="AJ3" s="192"/>
      <c r="AK3" s="191">
        <v>0.83333333333333337</v>
      </c>
      <c r="AL3" s="192"/>
      <c r="AM3" s="192"/>
      <c r="AN3" s="192"/>
      <c r="AO3" s="192"/>
      <c r="AP3" s="192"/>
      <c r="AQ3" s="192"/>
      <c r="AR3" s="192"/>
    </row>
    <row r="4" spans="1:44" ht="30" customHeight="1" thickBot="1" x14ac:dyDescent="0.25">
      <c r="A4" s="193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</row>
    <row r="5" spans="1:44" ht="15.75" customHeight="1" thickBot="1" x14ac:dyDescent="0.25">
      <c r="A5" s="194" t="s">
        <v>3</v>
      </c>
      <c r="B5" s="195" t="s">
        <v>4</v>
      </c>
      <c r="C5" s="195" t="s">
        <v>5</v>
      </c>
      <c r="D5" s="196" t="s">
        <v>6</v>
      </c>
      <c r="E5" s="197" t="s">
        <v>7</v>
      </c>
      <c r="F5" s="198"/>
      <c r="G5" s="199" t="s">
        <v>8</v>
      </c>
      <c r="H5" s="198"/>
      <c r="I5" s="199" t="s">
        <v>9</v>
      </c>
      <c r="J5" s="198"/>
      <c r="K5" s="199" t="s">
        <v>10</v>
      </c>
      <c r="L5" s="200"/>
      <c r="M5" s="197" t="s">
        <v>11</v>
      </c>
      <c r="N5" s="198"/>
      <c r="O5" s="199" t="s">
        <v>12</v>
      </c>
      <c r="P5" s="198"/>
      <c r="Q5" s="199" t="s">
        <v>13</v>
      </c>
      <c r="R5" s="198"/>
      <c r="S5" s="199" t="s">
        <v>14</v>
      </c>
      <c r="T5" s="200"/>
      <c r="U5" s="197" t="s">
        <v>11</v>
      </c>
      <c r="V5" s="198"/>
      <c r="W5" s="199" t="s">
        <v>12</v>
      </c>
      <c r="X5" s="198"/>
      <c r="Y5" s="199" t="s">
        <v>13</v>
      </c>
      <c r="Z5" s="198"/>
      <c r="AA5" s="199" t="s">
        <v>14</v>
      </c>
      <c r="AB5" s="200"/>
      <c r="AC5" s="197" t="s">
        <v>11</v>
      </c>
      <c r="AD5" s="198"/>
      <c r="AE5" s="199" t="s">
        <v>12</v>
      </c>
      <c r="AF5" s="198"/>
      <c r="AG5" s="199" t="s">
        <v>13</v>
      </c>
      <c r="AH5" s="198"/>
      <c r="AI5" s="199" t="s">
        <v>14</v>
      </c>
      <c r="AJ5" s="200"/>
      <c r="AK5" s="197" t="s">
        <v>11</v>
      </c>
      <c r="AL5" s="198"/>
      <c r="AM5" s="199" t="s">
        <v>12</v>
      </c>
      <c r="AN5" s="198"/>
      <c r="AO5" s="199" t="s">
        <v>13</v>
      </c>
      <c r="AP5" s="198"/>
      <c r="AQ5" s="199" t="s">
        <v>14</v>
      </c>
      <c r="AR5" s="200"/>
    </row>
    <row r="6" spans="1:44" x14ac:dyDescent="0.2">
      <c r="A6" s="201" t="s">
        <v>15</v>
      </c>
      <c r="B6" s="202">
        <v>40.5</v>
      </c>
      <c r="C6" s="203">
        <v>0.125</v>
      </c>
      <c r="D6" s="204">
        <v>0.64800000190734863</v>
      </c>
      <c r="E6" s="205">
        <v>110</v>
      </c>
      <c r="F6" s="206"/>
      <c r="G6" s="241" t="s">
        <v>198</v>
      </c>
      <c r="H6" s="241"/>
      <c r="I6" s="208">
        <v>0.2199999988079071</v>
      </c>
      <c r="J6" s="208"/>
      <c r="K6" s="208">
        <v>11.100000381469727</v>
      </c>
      <c r="L6" s="209"/>
      <c r="M6" s="378">
        <f>IF(OR(M26=0,O6=0),0,ABS(1000*O6/(SQRT(3)*M26*COS(ATAN(Q6/O6)))))</f>
        <v>70.046173646431029</v>
      </c>
      <c r="N6" s="379"/>
      <c r="O6" s="380">
        <f>M20</f>
        <v>-4.3644890802032341</v>
      </c>
      <c r="P6" s="380"/>
      <c r="Q6" s="380">
        <f>R20</f>
        <v>13.251991970085518</v>
      </c>
      <c r="R6" s="380"/>
      <c r="S6" s="213">
        <f>IF(O6=0,0,COS(ATAN(Q6/O6)))</f>
        <v>0.31281712993312827</v>
      </c>
      <c r="T6" s="214"/>
      <c r="U6" s="381">
        <f>IF(OR(U26=0,W6=0),0,ABS(1000*W6/(SQRT(3)*U26*COS(ATAN(Y6/W6)))))</f>
        <v>67.230138557293799</v>
      </c>
      <c r="V6" s="379"/>
      <c r="W6" s="380">
        <f>U20</f>
        <v>-5.9020293498401113</v>
      </c>
      <c r="X6" s="380"/>
      <c r="Y6" s="380">
        <f>Z20</f>
        <v>12.020513550741171</v>
      </c>
      <c r="Z6" s="380"/>
      <c r="AA6" s="213">
        <f>IF(W6=0,0,COS(ATAN(Y6/W6)))</f>
        <v>0.44073637043023006</v>
      </c>
      <c r="AB6" s="214"/>
      <c r="AC6" s="381">
        <f>IF(OR(AC26=0,AE6=0),0,ABS(1000*AE6/(SQRT(3)*AC26*COS(ATAN(AG6/AE6)))))</f>
        <v>68.832007116761744</v>
      </c>
      <c r="AD6" s="379"/>
      <c r="AE6" s="380">
        <f>AC20</f>
        <v>-5.9970159382505006</v>
      </c>
      <c r="AF6" s="380"/>
      <c r="AG6" s="380">
        <f>AH20</f>
        <v>12.329225778370565</v>
      </c>
      <c r="AH6" s="380"/>
      <c r="AI6" s="213">
        <f>IF(AE6=0,0,COS(ATAN(AG6/AE6)))</f>
        <v>0.43740757689762211</v>
      </c>
      <c r="AJ6" s="214"/>
      <c r="AK6" s="381">
        <f>IF(OR(AK26=0,AM6=0),0,ABS(1000*AM6/(SQRT(3)*AK26*COS(ATAN(AO6/AM6)))))</f>
        <v>72.500464030455788</v>
      </c>
      <c r="AL6" s="379"/>
      <c r="AM6" s="380">
        <f>AK20</f>
        <v>-6.5705447045084586</v>
      </c>
      <c r="AN6" s="380"/>
      <c r="AO6" s="380">
        <f>AP20</f>
        <v>12.859717359017157</v>
      </c>
      <c r="AP6" s="380"/>
      <c r="AQ6" s="213">
        <f>IF(AM6=0,0,COS(ATAN(AO6/AM6)))</f>
        <v>0.4549902817385823</v>
      </c>
      <c r="AR6" s="214"/>
    </row>
    <row r="7" spans="1:44" x14ac:dyDescent="0.2">
      <c r="A7" s="216"/>
      <c r="B7" s="217"/>
      <c r="C7" s="217"/>
      <c r="D7" s="218"/>
      <c r="E7" s="219">
        <v>6</v>
      </c>
      <c r="F7" s="220"/>
      <c r="G7" s="221" t="s">
        <v>198</v>
      </c>
      <c r="H7" s="221"/>
      <c r="I7" s="222">
        <f>I6</f>
        <v>0.2199999988079071</v>
      </c>
      <c r="J7" s="222"/>
      <c r="K7" s="222">
        <f>K6</f>
        <v>11.100000381469727</v>
      </c>
      <c r="L7" s="223"/>
      <c r="M7" s="382">
        <f>IF(OR(M28=0,O7=0),0,ABS(1000*O7/(SQRT(3)*M28*COS(ATAN(Q7/O7)))))</f>
        <v>1168.6931701750411</v>
      </c>
      <c r="N7" s="348"/>
      <c r="O7" s="226">
        <v>-4.5120000839233398</v>
      </c>
      <c r="P7" s="226"/>
      <c r="Q7" s="226">
        <v>12.144000053405762</v>
      </c>
      <c r="R7" s="226"/>
      <c r="S7" s="227">
        <f>IF(O7=0,0,COS(ATAN(Q7/O7)))</f>
        <v>0.34827955846039649</v>
      </c>
      <c r="T7" s="228"/>
      <c r="U7" s="347">
        <f>IF(OR(U28=0,W7=0),0,ABS(1000*W7/(SQRT(3)*U28*COS(ATAN(Y7/W7)))))</f>
        <v>1127.9960069406172</v>
      </c>
      <c r="V7" s="348"/>
      <c r="W7" s="226">
        <v>-6.0479998588562012</v>
      </c>
      <c r="X7" s="226"/>
      <c r="Y7" s="226">
        <v>10.944000244140625</v>
      </c>
      <c r="Z7" s="226"/>
      <c r="AA7" s="227">
        <f>IF(W7=0,0,COS(ATAN(Y7/W7)))</f>
        <v>0.4836860947772707</v>
      </c>
      <c r="AB7" s="228"/>
      <c r="AC7" s="347">
        <f>IF(OR(AC28=0,AE7=0),0,ABS(1000*AE7/(SQRT(3)*AC28*COS(ATAN(AG7/AE7)))))</f>
        <v>1154.9350759875826</v>
      </c>
      <c r="AD7" s="348"/>
      <c r="AE7" s="226">
        <v>-6.1440000534057617</v>
      </c>
      <c r="AF7" s="226"/>
      <c r="AG7" s="226">
        <v>11.232000350952148</v>
      </c>
      <c r="AH7" s="226"/>
      <c r="AI7" s="227">
        <f>IF(AE7=0,0,COS(ATAN(AG7/AE7)))</f>
        <v>0.47990252136625228</v>
      </c>
      <c r="AJ7" s="228"/>
      <c r="AK7" s="347">
        <f>IF(OR(AK28=0,AM7=0),0,ABS(1000*AM7/(SQRT(3)*AK28*COS(ATAN(AO7/AM7)))))</f>
        <v>1218.1132592951205</v>
      </c>
      <c r="AL7" s="348"/>
      <c r="AM7" s="226">
        <v>-6.7199997901916504</v>
      </c>
      <c r="AN7" s="226"/>
      <c r="AO7" s="226">
        <v>11.711999893188477</v>
      </c>
      <c r="AP7" s="226"/>
      <c r="AQ7" s="227">
        <f>IF(AM7=0,0,COS(ATAN(AO7/AM7)))</f>
        <v>0.49766944909501998</v>
      </c>
      <c r="AR7" s="228"/>
    </row>
    <row r="8" spans="1:44" ht="15.75" customHeight="1" thickBot="1" x14ac:dyDescent="0.25">
      <c r="A8" s="230"/>
      <c r="B8" s="231"/>
      <c r="C8" s="231"/>
      <c r="D8" s="231"/>
      <c r="E8" s="232" t="s">
        <v>17</v>
      </c>
      <c r="F8" s="233"/>
      <c r="G8" s="233"/>
      <c r="H8" s="233"/>
      <c r="I8" s="233"/>
      <c r="J8" s="233"/>
      <c r="K8" s="233"/>
      <c r="L8" s="234"/>
      <c r="M8" s="233">
        <v>1</v>
      </c>
      <c r="N8" s="233"/>
      <c r="O8" s="233"/>
      <c r="P8" s="235" t="s">
        <v>18</v>
      </c>
      <c r="Q8" s="235"/>
      <c r="R8" s="236"/>
      <c r="S8" s="236"/>
      <c r="T8" s="237"/>
      <c r="U8" s="232">
        <v>1</v>
      </c>
      <c r="V8" s="233"/>
      <c r="W8" s="233"/>
      <c r="X8" s="235" t="s">
        <v>18</v>
      </c>
      <c r="Y8" s="235"/>
      <c r="Z8" s="236"/>
      <c r="AA8" s="236"/>
      <c r="AB8" s="237"/>
      <c r="AC8" s="232">
        <v>1</v>
      </c>
      <c r="AD8" s="233"/>
      <c r="AE8" s="233"/>
      <c r="AF8" s="235" t="s">
        <v>18</v>
      </c>
      <c r="AG8" s="235"/>
      <c r="AH8" s="236"/>
      <c r="AI8" s="236"/>
      <c r="AJ8" s="237"/>
      <c r="AK8" s="232">
        <v>1</v>
      </c>
      <c r="AL8" s="233"/>
      <c r="AM8" s="233"/>
      <c r="AN8" s="235" t="s">
        <v>18</v>
      </c>
      <c r="AO8" s="235"/>
      <c r="AP8" s="236"/>
      <c r="AQ8" s="236"/>
      <c r="AR8" s="237"/>
    </row>
    <row r="9" spans="1:44" x14ac:dyDescent="0.2">
      <c r="A9" s="201" t="s">
        <v>19</v>
      </c>
      <c r="B9" s="202">
        <v>40.5</v>
      </c>
      <c r="C9" s="203">
        <v>9.6000000834465027E-2</v>
      </c>
      <c r="D9" s="204">
        <v>0.74900001287460327</v>
      </c>
      <c r="E9" s="205">
        <v>110</v>
      </c>
      <c r="F9" s="206"/>
      <c r="G9" s="241" t="s">
        <v>199</v>
      </c>
      <c r="H9" s="241"/>
      <c r="I9" s="208">
        <v>0.24400000274181366</v>
      </c>
      <c r="J9" s="208"/>
      <c r="K9" s="208">
        <v>10.850000381469727</v>
      </c>
      <c r="L9" s="209"/>
      <c r="M9" s="378">
        <f>IF(OR(M27=0,O9=0),0,ABS(1000*O9/(SQRT(3)*M27*COS(ATAN(Q9/O9)))))</f>
        <v>72.250162897968977</v>
      </c>
      <c r="N9" s="379"/>
      <c r="O9" s="380">
        <f>M21</f>
        <v>-5.2541077833052396</v>
      </c>
      <c r="P9" s="380"/>
      <c r="Q9" s="380">
        <f>R21</f>
        <v>13.263297700100262</v>
      </c>
      <c r="R9" s="380"/>
      <c r="S9" s="213">
        <f>IF(O9=0,0,COS(ATAN(Q9/O9)))</f>
        <v>0.36829402096605551</v>
      </c>
      <c r="T9" s="214"/>
      <c r="U9" s="381">
        <f>IF(OR(U27=0,W9=0),0,ABS(1000*W9/(SQRT(3)*U27*COS(ATAN(Y9/W9)))))</f>
        <v>65.321191015828688</v>
      </c>
      <c r="V9" s="379"/>
      <c r="W9" s="380">
        <f>U21</f>
        <v>-5.018878926474569</v>
      </c>
      <c r="X9" s="380"/>
      <c r="Y9" s="380">
        <f>Z21</f>
        <v>11.881376766131506</v>
      </c>
      <c r="Z9" s="380"/>
      <c r="AA9" s="213">
        <f>IF(W9=0,0,COS(ATAN(Y9/W9)))</f>
        <v>0.38912321871705469</v>
      </c>
      <c r="AB9" s="214"/>
      <c r="AC9" s="381">
        <f>IF(OR(AC27=0,AE9=0),0,ABS(1000*AE9/(SQRT(3)*AC27*COS(ATAN(AG9/AE9)))))</f>
        <v>65.63977362639244</v>
      </c>
      <c r="AD9" s="379"/>
      <c r="AE9" s="380">
        <f>AC21</f>
        <v>-4.8267027131952291</v>
      </c>
      <c r="AF9" s="380"/>
      <c r="AG9" s="380">
        <f>AH21</f>
        <v>12.028543276186475</v>
      </c>
      <c r="AH9" s="380"/>
      <c r="AI9" s="213">
        <f>IF(AE9=0,0,COS(ATAN(AG9/AE9)))</f>
        <v>0.37240713852811852</v>
      </c>
      <c r="AJ9" s="214"/>
      <c r="AK9" s="381">
        <f>IF(OR(AK27=0,AM9=0),0,ABS(1000*AM9/(SQRT(3)*AK27*COS(ATAN(AO9/AM9)))))</f>
        <v>69.480464567065553</v>
      </c>
      <c r="AL9" s="379"/>
      <c r="AM9" s="380">
        <f>AK21</f>
        <v>-5.3040458265731516</v>
      </c>
      <c r="AN9" s="380"/>
      <c r="AO9" s="380">
        <f>AP21</f>
        <v>12.652392293629269</v>
      </c>
      <c r="AP9" s="380"/>
      <c r="AQ9" s="213">
        <f>IF(AM9=0,0,COS(ATAN(AO9/AM9)))</f>
        <v>0.38661533425856082</v>
      </c>
      <c r="AR9" s="214"/>
    </row>
    <row r="10" spans="1:44" x14ac:dyDescent="0.2">
      <c r="A10" s="216"/>
      <c r="B10" s="217"/>
      <c r="C10" s="217"/>
      <c r="D10" s="218"/>
      <c r="E10" s="219">
        <v>6</v>
      </c>
      <c r="F10" s="220"/>
      <c r="G10" s="221" t="s">
        <v>199</v>
      </c>
      <c r="H10" s="221"/>
      <c r="I10" s="222">
        <f>I9</f>
        <v>0.24400000274181366</v>
      </c>
      <c r="J10" s="222"/>
      <c r="K10" s="222">
        <f>K9</f>
        <v>10.850000381469727</v>
      </c>
      <c r="L10" s="223"/>
      <c r="M10" s="382">
        <f>IF(OR(M29=0,O10=0),0,ABS(1000*O10/(SQRT(3)*M29*COS(ATAN(Q10/O10)))))</f>
        <v>1190.1549341457091</v>
      </c>
      <c r="N10" s="348"/>
      <c r="O10" s="226">
        <v>-5.375999927520752</v>
      </c>
      <c r="P10" s="226"/>
      <c r="Q10" s="226">
        <v>12.048000335693359</v>
      </c>
      <c r="R10" s="226"/>
      <c r="S10" s="227">
        <f>IF(O10=0,0,COS(ATAN(Q10/O10)))</f>
        <v>0.40748830126247082</v>
      </c>
      <c r="T10" s="228"/>
      <c r="U10" s="347">
        <f>IF(OR(U29=0,W10=0),0,ABS(1000*W10/(SQRT(3)*U29*COS(ATAN(Y10/W10)))))</f>
        <v>1074.9273013887462</v>
      </c>
      <c r="V10" s="348"/>
      <c r="W10" s="226">
        <v>-5.1360001564025879</v>
      </c>
      <c r="X10" s="226"/>
      <c r="Y10" s="226">
        <v>10.751999855041504</v>
      </c>
      <c r="Z10" s="226"/>
      <c r="AA10" s="227">
        <f>IF(W10=0,0,COS(ATAN(Y10/W10)))</f>
        <v>0.43102784498194208</v>
      </c>
      <c r="AB10" s="228"/>
      <c r="AC10" s="347">
        <f>IF(OR(AC29=0,AE10=0),0,ABS(1000*AE10/(SQRT(3)*AC29*COS(ATAN(AG10/AE10)))))</f>
        <v>1079.3921577983533</v>
      </c>
      <c r="AD10" s="348"/>
      <c r="AE10" s="226">
        <v>-4.9439997673034668</v>
      </c>
      <c r="AF10" s="226"/>
      <c r="AG10" s="226">
        <v>10.895999908447266</v>
      </c>
      <c r="AH10" s="226"/>
      <c r="AI10" s="227">
        <f>IF(AE10=0,0,COS(ATAN(AG10/AE10)))</f>
        <v>0.41319834694830199</v>
      </c>
      <c r="AJ10" s="228"/>
      <c r="AK10" s="347">
        <f>IF(OR(AK29=0,AM10=0),0,ABS(1000*AM10/(SQRT(3)*AK29*COS(ATAN(AO10/AM10)))))</f>
        <v>1144.7434056939694</v>
      </c>
      <c r="AL10" s="348"/>
      <c r="AM10" s="226">
        <v>-5.4239997863769531</v>
      </c>
      <c r="AN10" s="226"/>
      <c r="AO10" s="226">
        <v>11.472000122070313</v>
      </c>
      <c r="AP10" s="226"/>
      <c r="AQ10" s="227">
        <f>IF(AM10=0,0,COS(ATAN(AO10/AM10)))</f>
        <v>0.42743581150330678</v>
      </c>
      <c r="AR10" s="228"/>
    </row>
    <row r="11" spans="1:44" ht="15.75" customHeight="1" thickBot="1" x14ac:dyDescent="0.25">
      <c r="A11" s="230"/>
      <c r="B11" s="231"/>
      <c r="C11" s="231"/>
      <c r="D11" s="231"/>
      <c r="E11" s="232" t="s">
        <v>17</v>
      </c>
      <c r="F11" s="233"/>
      <c r="G11" s="233"/>
      <c r="H11" s="233"/>
      <c r="I11" s="233"/>
      <c r="J11" s="233"/>
      <c r="K11" s="233"/>
      <c r="L11" s="234"/>
      <c r="M11" s="233">
        <v>1</v>
      </c>
      <c r="N11" s="233"/>
      <c r="O11" s="233"/>
      <c r="P11" s="235" t="s">
        <v>18</v>
      </c>
      <c r="Q11" s="235"/>
      <c r="R11" s="236"/>
      <c r="S11" s="236"/>
      <c r="T11" s="237"/>
      <c r="U11" s="232">
        <v>1</v>
      </c>
      <c r="V11" s="233"/>
      <c r="W11" s="233"/>
      <c r="X11" s="235" t="s">
        <v>18</v>
      </c>
      <c r="Y11" s="235"/>
      <c r="Z11" s="236"/>
      <c r="AA11" s="236"/>
      <c r="AB11" s="237"/>
      <c r="AC11" s="232">
        <v>1</v>
      </c>
      <c r="AD11" s="233"/>
      <c r="AE11" s="233"/>
      <c r="AF11" s="235" t="s">
        <v>18</v>
      </c>
      <c r="AG11" s="235"/>
      <c r="AH11" s="236"/>
      <c r="AI11" s="236"/>
      <c r="AJ11" s="237"/>
      <c r="AK11" s="232">
        <v>1</v>
      </c>
      <c r="AL11" s="233"/>
      <c r="AM11" s="233"/>
      <c r="AN11" s="235" t="s">
        <v>18</v>
      </c>
      <c r="AO11" s="235"/>
      <c r="AP11" s="236"/>
      <c r="AQ11" s="236"/>
      <c r="AR11" s="237"/>
    </row>
    <row r="12" spans="1:44" x14ac:dyDescent="0.2">
      <c r="A12" s="201" t="s">
        <v>312</v>
      </c>
      <c r="B12" s="202">
        <v>40</v>
      </c>
      <c r="C12" s="203">
        <v>4.6999998390674591E-2</v>
      </c>
      <c r="D12" s="204">
        <v>0.60000002384185791</v>
      </c>
      <c r="E12" s="205">
        <v>110</v>
      </c>
      <c r="F12" s="206"/>
      <c r="G12" s="241" t="s">
        <v>198</v>
      </c>
      <c r="H12" s="241"/>
      <c r="I12" s="208">
        <v>0.20999999344348907</v>
      </c>
      <c r="J12" s="208"/>
      <c r="K12" s="208">
        <v>10.760000228881836</v>
      </c>
      <c r="L12" s="209"/>
      <c r="M12" s="378">
        <f>IF(OR(M26=0,O12=0),0,ABS(1000*O12/(SQRT(3)*M26*COS(ATAN(Q12/O12)))))</f>
        <v>38.14974830155721</v>
      </c>
      <c r="N12" s="379"/>
      <c r="O12" s="380">
        <f>M22</f>
        <v>6.1016880376690397</v>
      </c>
      <c r="P12" s="380"/>
      <c r="Q12" s="380">
        <f>R22</f>
        <v>4.5290759365266533</v>
      </c>
      <c r="R12" s="380"/>
      <c r="S12" s="213">
        <f>IF(O12=0,0,COS(ATAN(Q12/O12)))</f>
        <v>0.80297098941530987</v>
      </c>
      <c r="T12" s="214"/>
      <c r="U12" s="381">
        <f>IF(OR(U26=0,W12=0),0,ABS(1000*W12/(SQRT(3)*U26*COS(ATAN(Y12/W12)))))</f>
        <v>26.618771897900956</v>
      </c>
      <c r="V12" s="379"/>
      <c r="W12" s="380">
        <f>U22</f>
        <v>4.7542746840458951</v>
      </c>
      <c r="X12" s="380"/>
      <c r="Y12" s="380">
        <f>Z22</f>
        <v>2.3471155152867986</v>
      </c>
      <c r="Z12" s="380"/>
      <c r="AA12" s="213">
        <f>IF(W12=0,0,COS(ATAN(Y12/W12)))</f>
        <v>0.89668062862247133</v>
      </c>
      <c r="AB12" s="214"/>
      <c r="AC12" s="381">
        <f>IF(OR(AC26=0,AE12=0),0,ABS(1000*AE12/(SQRT(3)*AC26*COS(ATAN(AG12/AE12)))))</f>
        <v>62.290215587072318</v>
      </c>
      <c r="AD12" s="379"/>
      <c r="AE12" s="380">
        <f>AC22</f>
        <v>9.8092209411356439</v>
      </c>
      <c r="AF12" s="380"/>
      <c r="AG12" s="380">
        <f>AH22</f>
        <v>7.5974337629249256</v>
      </c>
      <c r="AH12" s="380"/>
      <c r="AI12" s="213">
        <f>IF(AE12=0,0,COS(ATAN(AG12/AE12)))</f>
        <v>0.79059891670391746</v>
      </c>
      <c r="AJ12" s="214"/>
      <c r="AK12" s="381">
        <f>IF(OR(AK26=0,AM12=0),0,ABS(1000*AM12/(SQRT(3)*AK26*COS(ATAN(AO12/AM12)))))</f>
        <v>59.190295262939699</v>
      </c>
      <c r="AL12" s="379"/>
      <c r="AM12" s="380">
        <f>AK22</f>
        <v>9.087363937692805</v>
      </c>
      <c r="AN12" s="380"/>
      <c r="AO12" s="380">
        <f>AP22</f>
        <v>7.5113796471854961</v>
      </c>
      <c r="AP12" s="380"/>
      <c r="AQ12" s="213">
        <f>IF(AM12=0,0,COS(ATAN(AO12/AM12)))</f>
        <v>0.77077735571114836</v>
      </c>
      <c r="AR12" s="214"/>
    </row>
    <row r="13" spans="1:44" x14ac:dyDescent="0.2">
      <c r="A13" s="216"/>
      <c r="B13" s="217"/>
      <c r="C13" s="217"/>
      <c r="D13" s="218"/>
      <c r="E13" s="219">
        <v>6</v>
      </c>
      <c r="F13" s="220"/>
      <c r="G13" s="221" t="s">
        <v>395</v>
      </c>
      <c r="H13" s="221"/>
      <c r="I13" s="222">
        <f>I12</f>
        <v>0.20999999344348907</v>
      </c>
      <c r="J13" s="222"/>
      <c r="K13" s="222">
        <f>K12</f>
        <v>10.760000228881836</v>
      </c>
      <c r="L13" s="223"/>
      <c r="M13" s="382">
        <f>IF(OR(M30=0,O13=0),0,ABS(1000*O13/(SQRT(3)*M30*COS(ATAN(Q13/O13)))))</f>
        <v>643.9671786365958</v>
      </c>
      <c r="N13" s="348"/>
      <c r="O13" s="226">
        <v>6.0479998588562012</v>
      </c>
      <c r="P13" s="226"/>
      <c r="Q13" s="226">
        <v>3.7920000553131104</v>
      </c>
      <c r="R13" s="226"/>
      <c r="S13" s="227">
        <f>IF(O13=0,0,COS(ATAN(Q13/O13)))</f>
        <v>0.84724191173313446</v>
      </c>
      <c r="T13" s="228"/>
      <c r="U13" s="347">
        <f>IF(OR(U30=0,W13=0),0,ABS(1000*W13/(SQRT(3)*U30*COS(ATAN(Y13/W13)))))</f>
        <v>443.67139418573805</v>
      </c>
      <c r="V13" s="348"/>
      <c r="W13" s="226">
        <v>4.7039999961853027</v>
      </c>
      <c r="X13" s="226"/>
      <c r="Y13" s="226">
        <v>1.6799999475479126</v>
      </c>
      <c r="Z13" s="226"/>
      <c r="AA13" s="227">
        <f>IF(W13=0,0,COS(ATAN(Y13/W13)))</f>
        <v>0.94174191483452896</v>
      </c>
      <c r="AB13" s="228"/>
      <c r="AC13" s="347">
        <f>IF(OR(AC30=0,AE13=0),0,ABS(1000*AE13/(SQRT(3)*AC30*COS(ATAN(AG13/AE13)))))</f>
        <v>1046.5418640718115</v>
      </c>
      <c r="AD13" s="348"/>
      <c r="AE13" s="226">
        <v>9.7440004348754883</v>
      </c>
      <c r="AF13" s="226"/>
      <c r="AG13" s="226">
        <v>6.624000072479248</v>
      </c>
      <c r="AH13" s="226"/>
      <c r="AI13" s="227">
        <f>IF(AE13=0,0,COS(ATAN(AG13/AE13)))</f>
        <v>0.82700227617652788</v>
      </c>
      <c r="AJ13" s="228"/>
      <c r="AK13" s="347">
        <f>IF(OR(AK30=0,AM13=0),0,ABS(1000*AM13/(SQRT(3)*AK30*COS(ATAN(AO13/AM13)))))</f>
        <v>991.78621892733509</v>
      </c>
      <c r="AL13" s="348"/>
      <c r="AM13" s="226">
        <v>9.0240001678466797</v>
      </c>
      <c r="AN13" s="226"/>
      <c r="AO13" s="226">
        <v>6.5760002136230469</v>
      </c>
      <c r="AP13" s="226"/>
      <c r="AQ13" s="227">
        <f>IF(AM13=0,0,COS(ATAN(AO13/AM13)))</f>
        <v>0.80817803220480733</v>
      </c>
      <c r="AR13" s="228"/>
    </row>
    <row r="14" spans="1:44" ht="15.75" customHeight="1" thickBot="1" x14ac:dyDescent="0.25">
      <c r="A14" s="230"/>
      <c r="B14" s="231"/>
      <c r="C14" s="231"/>
      <c r="D14" s="231"/>
      <c r="E14" s="232" t="s">
        <v>17</v>
      </c>
      <c r="F14" s="233"/>
      <c r="G14" s="233"/>
      <c r="H14" s="233"/>
      <c r="I14" s="233"/>
      <c r="J14" s="233"/>
      <c r="K14" s="233"/>
      <c r="L14" s="234"/>
      <c r="M14" s="233">
        <v>1</v>
      </c>
      <c r="N14" s="233"/>
      <c r="O14" s="233"/>
      <c r="P14" s="235" t="s">
        <v>18</v>
      </c>
      <c r="Q14" s="235"/>
      <c r="R14" s="236"/>
      <c r="S14" s="236"/>
      <c r="T14" s="237"/>
      <c r="U14" s="232">
        <v>1</v>
      </c>
      <c r="V14" s="233"/>
      <c r="W14" s="233"/>
      <c r="X14" s="235" t="s">
        <v>18</v>
      </c>
      <c r="Y14" s="235"/>
      <c r="Z14" s="236"/>
      <c r="AA14" s="236"/>
      <c r="AB14" s="237"/>
      <c r="AC14" s="232">
        <v>1</v>
      </c>
      <c r="AD14" s="233"/>
      <c r="AE14" s="233"/>
      <c r="AF14" s="235" t="s">
        <v>18</v>
      </c>
      <c r="AG14" s="235"/>
      <c r="AH14" s="236"/>
      <c r="AI14" s="236"/>
      <c r="AJ14" s="237"/>
      <c r="AK14" s="232">
        <v>1</v>
      </c>
      <c r="AL14" s="233"/>
      <c r="AM14" s="233"/>
      <c r="AN14" s="235" t="s">
        <v>18</v>
      </c>
      <c r="AO14" s="235"/>
      <c r="AP14" s="236"/>
      <c r="AQ14" s="236"/>
      <c r="AR14" s="237"/>
    </row>
    <row r="15" spans="1:44" x14ac:dyDescent="0.2">
      <c r="A15" s="238" t="s">
        <v>21</v>
      </c>
      <c r="B15" s="239"/>
      <c r="C15" s="239"/>
      <c r="D15" s="239"/>
      <c r="E15" s="240" t="s">
        <v>93</v>
      </c>
      <c r="F15" s="241"/>
      <c r="G15" s="241"/>
      <c r="H15" s="241"/>
      <c r="I15" s="241"/>
      <c r="J15" s="241"/>
      <c r="K15" s="241"/>
      <c r="L15" s="242"/>
      <c r="M15" s="243">
        <f>SUM(M6,M9,M12)</f>
        <v>180.44608484595722</v>
      </c>
      <c r="N15" s="244"/>
      <c r="O15" s="245">
        <f>SUM(O6,O9,O12)</f>
        <v>-3.5169088258394341</v>
      </c>
      <c r="P15" s="244"/>
      <c r="Q15" s="245">
        <f>SUM(Q6,Q9,Q12)</f>
        <v>31.044365606712432</v>
      </c>
      <c r="R15" s="244"/>
      <c r="S15" s="244"/>
      <c r="T15" s="246"/>
      <c r="U15" s="247">
        <f>SUM(U6,U9,U12)</f>
        <v>159.17010147102343</v>
      </c>
      <c r="V15" s="244"/>
      <c r="W15" s="245">
        <f>SUM(W6,W9,W12)</f>
        <v>-6.1666335922687852</v>
      </c>
      <c r="X15" s="244"/>
      <c r="Y15" s="245">
        <f>SUM(Y6,Y9,Y12)</f>
        <v>26.249005832159476</v>
      </c>
      <c r="Z15" s="244"/>
      <c r="AA15" s="244"/>
      <c r="AB15" s="246"/>
      <c r="AC15" s="247">
        <f>SUM(AC6,AC9,AC12)</f>
        <v>196.76199633022648</v>
      </c>
      <c r="AD15" s="244"/>
      <c r="AE15" s="245">
        <f>SUM(AE6,AE9,AE12)</f>
        <v>-1.0144977103100867</v>
      </c>
      <c r="AF15" s="244"/>
      <c r="AG15" s="245">
        <f>SUM(AG6,AG9,AG12)</f>
        <v>31.955202817481965</v>
      </c>
      <c r="AH15" s="244"/>
      <c r="AI15" s="244"/>
      <c r="AJ15" s="246"/>
      <c r="AK15" s="247">
        <f>SUM(AK6,AK9,AK12)</f>
        <v>201.17122386046105</v>
      </c>
      <c r="AL15" s="244"/>
      <c r="AM15" s="245">
        <f>SUM(AM6,AM9,AM12)</f>
        <v>-2.7872265933888052</v>
      </c>
      <c r="AN15" s="244"/>
      <c r="AO15" s="245">
        <f>SUM(AO6,AO9,AO12)</f>
        <v>33.023489299831922</v>
      </c>
      <c r="AP15" s="244"/>
      <c r="AQ15" s="244"/>
      <c r="AR15" s="246"/>
    </row>
    <row r="16" spans="1:44" ht="13.5" thickBot="1" x14ac:dyDescent="0.25">
      <c r="A16" s="248"/>
      <c r="B16" s="249"/>
      <c r="C16" s="249"/>
      <c r="D16" s="249"/>
      <c r="E16" s="250" t="s">
        <v>23</v>
      </c>
      <c r="F16" s="251"/>
      <c r="G16" s="251"/>
      <c r="H16" s="251"/>
      <c r="I16" s="251"/>
      <c r="J16" s="251"/>
      <c r="K16" s="251"/>
      <c r="L16" s="252"/>
      <c r="M16" s="253">
        <f>SUM(M7,M10,M13)</f>
        <v>3002.815282957346</v>
      </c>
      <c r="N16" s="254"/>
      <c r="O16" s="255">
        <f>SUM(O7,O10,O13)</f>
        <v>-3.8400001525878906</v>
      </c>
      <c r="P16" s="254"/>
      <c r="Q16" s="255">
        <f>SUM(Q7,Q10,Q13)</f>
        <v>27.984000444412231</v>
      </c>
      <c r="R16" s="254"/>
      <c r="S16" s="254"/>
      <c r="T16" s="256"/>
      <c r="U16" s="257">
        <f>SUM(U7,U10,U13)</f>
        <v>2646.5947025151013</v>
      </c>
      <c r="V16" s="254"/>
      <c r="W16" s="255">
        <f>SUM(W7,W10,W13)</f>
        <v>-6.4800000190734863</v>
      </c>
      <c r="X16" s="254"/>
      <c r="Y16" s="255">
        <f>SUM(Y7,Y10,Y13)</f>
        <v>23.376000046730042</v>
      </c>
      <c r="Z16" s="254"/>
      <c r="AA16" s="254"/>
      <c r="AB16" s="256"/>
      <c r="AC16" s="257">
        <f>SUM(AC7,AC10,AC13)</f>
        <v>3280.8690978577479</v>
      </c>
      <c r="AD16" s="254"/>
      <c r="AE16" s="255">
        <f>SUM(AE7,AE10,AE13)</f>
        <v>-1.3439993858337402</v>
      </c>
      <c r="AF16" s="254"/>
      <c r="AG16" s="255">
        <f>SUM(AG7,AG10,AG13)</f>
        <v>28.752000331878662</v>
      </c>
      <c r="AH16" s="254"/>
      <c r="AI16" s="254"/>
      <c r="AJ16" s="256"/>
      <c r="AK16" s="257">
        <f>SUM(AK7,AK10,AK13)</f>
        <v>3354.642883916425</v>
      </c>
      <c r="AL16" s="254"/>
      <c r="AM16" s="255">
        <f>SUM(AM7,AM10,AM13)</f>
        <v>-3.1199994087219238</v>
      </c>
      <c r="AN16" s="254"/>
      <c r="AO16" s="255">
        <f>SUM(AO7,AO10,AO13)</f>
        <v>29.760000228881836</v>
      </c>
      <c r="AP16" s="254"/>
      <c r="AQ16" s="254"/>
      <c r="AR16" s="256"/>
    </row>
    <row r="17" spans="1:44" x14ac:dyDescent="0.2">
      <c r="A17" s="238" t="s">
        <v>24</v>
      </c>
      <c r="B17" s="239"/>
      <c r="C17" s="239"/>
      <c r="D17" s="239"/>
      <c r="E17" s="239" t="s">
        <v>25</v>
      </c>
      <c r="F17" s="239"/>
      <c r="G17" s="239"/>
      <c r="H17" s="239"/>
      <c r="I17" s="258" t="s">
        <v>15</v>
      </c>
      <c r="J17" s="259"/>
      <c r="K17" s="259"/>
      <c r="L17" s="260"/>
      <c r="M17" s="261">
        <f>I6*(POWER(O7,2)+POWER(Q7,2))/POWER(B6,2)</f>
        <v>2.2511003720105331E-2</v>
      </c>
      <c r="N17" s="261"/>
      <c r="O17" s="261"/>
      <c r="P17" s="262" t="s">
        <v>26</v>
      </c>
      <c r="Q17" s="262"/>
      <c r="R17" s="263">
        <f>K6*(POWER(O7,2)+POWER(Q7,2))/(100*B6)</f>
        <v>0.45999191477240686</v>
      </c>
      <c r="S17" s="263"/>
      <c r="T17" s="264"/>
      <c r="U17" s="265">
        <f>I6*(POWER(W7,2)+POWER(Y7,2))/POWER(B6,2)</f>
        <v>2.0970509016089846E-2</v>
      </c>
      <c r="V17" s="261"/>
      <c r="W17" s="261"/>
      <c r="X17" s="262" t="s">
        <v>26</v>
      </c>
      <c r="Y17" s="262"/>
      <c r="Z17" s="263">
        <f>K6*(POWER(W7,2)+POWER(Y7,2))/(100*B6)</f>
        <v>0.42851330469319721</v>
      </c>
      <c r="AA17" s="263"/>
      <c r="AB17" s="264"/>
      <c r="AC17" s="265">
        <f>I6*(POWER(AE7,2)+POWER(AG7,2))/POWER(B6,2)</f>
        <v>2.1984115155260945E-2</v>
      </c>
      <c r="AD17" s="261"/>
      <c r="AE17" s="261"/>
      <c r="AF17" s="262" t="s">
        <v>26</v>
      </c>
      <c r="AG17" s="262"/>
      <c r="AH17" s="263">
        <f>K6*(POWER(AE7,2)+POWER(AG7,2))/(100*B6)</f>
        <v>0.44922542551106887</v>
      </c>
      <c r="AI17" s="263"/>
      <c r="AJ17" s="264"/>
      <c r="AK17" s="265">
        <f>I6*(POWER(AM7,2)+POWER(AO7,2))/POWER(B6,2)</f>
        <v>2.4455085683191883E-2</v>
      </c>
      <c r="AL17" s="261"/>
      <c r="AM17" s="261"/>
      <c r="AN17" s="262" t="s">
        <v>26</v>
      </c>
      <c r="AO17" s="262"/>
      <c r="AP17" s="263">
        <f>K6*(POWER(AM7,2)+POWER(AO7,2))/(100*B6)</f>
        <v>0.49971746392133215</v>
      </c>
      <c r="AQ17" s="263"/>
      <c r="AR17" s="264"/>
    </row>
    <row r="18" spans="1:44" x14ac:dyDescent="0.2">
      <c r="A18" s="390"/>
      <c r="B18" s="282"/>
      <c r="C18" s="282"/>
      <c r="D18" s="282"/>
      <c r="E18" s="282"/>
      <c r="F18" s="282"/>
      <c r="G18" s="282"/>
      <c r="H18" s="282"/>
      <c r="I18" s="283" t="s">
        <v>19</v>
      </c>
      <c r="J18" s="284"/>
      <c r="K18" s="284"/>
      <c r="L18" s="285"/>
      <c r="M18" s="397">
        <f>I9*(POWER(O10,2)+POWER(Q10,2))/POWER(B9,2)</f>
        <v>2.5892143381047672E-2</v>
      </c>
      <c r="N18" s="397"/>
      <c r="O18" s="397"/>
      <c r="P18" s="398" t="s">
        <v>26</v>
      </c>
      <c r="Q18" s="398"/>
      <c r="R18" s="399">
        <f>K9*(POWER(O10,2)+POWER(Q10,2))/(100*B9)</f>
        <v>0.4662973515322999</v>
      </c>
      <c r="S18" s="399"/>
      <c r="T18" s="400"/>
      <c r="U18" s="401">
        <f>I9*(POWER(W10,2)+POWER(Y10,2))/POWER(B9,2)</f>
        <v>2.1121229093554256E-2</v>
      </c>
      <c r="V18" s="397"/>
      <c r="W18" s="397"/>
      <c r="X18" s="398" t="s">
        <v>26</v>
      </c>
      <c r="Y18" s="398"/>
      <c r="Z18" s="399">
        <f>K9*(POWER(W10,2)+POWER(Y10,2))/(100*B9)</f>
        <v>0.38037689821539983</v>
      </c>
      <c r="AA18" s="399"/>
      <c r="AB18" s="400"/>
      <c r="AC18" s="401">
        <f>I9*(POWER(AE10,2)+POWER(AG10,2))/POWER(B9,2)</f>
        <v>2.1297053273772511E-2</v>
      </c>
      <c r="AD18" s="397"/>
      <c r="AE18" s="397"/>
      <c r="AF18" s="398" t="s">
        <v>26</v>
      </c>
      <c r="AG18" s="398"/>
      <c r="AH18" s="399">
        <f>K9*(POWER(AE10,2)+POWER(AG10,2))/(100*B9)</f>
        <v>0.38354335486460572</v>
      </c>
      <c r="AI18" s="399"/>
      <c r="AJ18" s="400"/>
      <c r="AK18" s="401">
        <f>I9*(POWER(AM10,2)+POWER(AO10,2))/POWER(B9,2)</f>
        <v>2.3953958969336418E-2</v>
      </c>
      <c r="AL18" s="397"/>
      <c r="AM18" s="397"/>
      <c r="AN18" s="398" t="s">
        <v>26</v>
      </c>
      <c r="AO18" s="398"/>
      <c r="AP18" s="399">
        <f>K9*(POWER(AM10,2)+POWER(AO10,2))/(100*B9)</f>
        <v>0.43139215868435349</v>
      </c>
      <c r="AQ18" s="399"/>
      <c r="AR18" s="400"/>
    </row>
    <row r="19" spans="1:44" ht="13.5" thickBot="1" x14ac:dyDescent="0.25">
      <c r="A19" s="248"/>
      <c r="B19" s="249"/>
      <c r="C19" s="249"/>
      <c r="D19" s="249"/>
      <c r="E19" s="249"/>
      <c r="F19" s="249"/>
      <c r="G19" s="249"/>
      <c r="H19" s="249"/>
      <c r="I19" s="266" t="s">
        <v>312</v>
      </c>
      <c r="J19" s="235"/>
      <c r="K19" s="235"/>
      <c r="L19" s="267"/>
      <c r="M19" s="268">
        <f>I12*(POWER(O13,2)+POWER(Q13,2))/POWER(B12,2)</f>
        <v>6.6881804221638761E-3</v>
      </c>
      <c r="N19" s="268"/>
      <c r="O19" s="268"/>
      <c r="P19" s="269" t="s">
        <v>26</v>
      </c>
      <c r="Q19" s="269"/>
      <c r="R19" s="270">
        <f>K12*(POWER(O13,2)+POWER(Q13,2))/(100*B12)</f>
        <v>0.13707585737168518</v>
      </c>
      <c r="S19" s="270"/>
      <c r="T19" s="271"/>
      <c r="U19" s="272">
        <f>I12*(POWER(W13,2)+POWER(Y13,2))/POWER(B12,2)</f>
        <v>3.2746894699175848E-3</v>
      </c>
      <c r="V19" s="268"/>
      <c r="W19" s="268"/>
      <c r="X19" s="269" t="s">
        <v>26</v>
      </c>
      <c r="Y19" s="269"/>
      <c r="Z19" s="270">
        <f>K12*(POWER(W13,2)+POWER(Y13,2))/(100*B12)</f>
        <v>6.7115543897027896E-2</v>
      </c>
      <c r="AA19" s="270"/>
      <c r="AB19" s="271"/>
      <c r="AC19" s="272">
        <f>I12*(POWER(AE13,2)+POWER(AG13,2))/POWER(B12,2)</f>
        <v>1.8220507869480217E-2</v>
      </c>
      <c r="AD19" s="268"/>
      <c r="AE19" s="268"/>
      <c r="AF19" s="269" t="s">
        <v>26</v>
      </c>
      <c r="AG19" s="269"/>
      <c r="AH19" s="270">
        <f>K12*(POWER(AE13,2)+POWER(AG13,2))/(100*B12)</f>
        <v>0.37343366660381938</v>
      </c>
      <c r="AI19" s="270"/>
      <c r="AJ19" s="271"/>
      <c r="AK19" s="272">
        <f>I12*(POWER(AM13,2)+POWER(AO13,2))/POWER(B12,2)</f>
        <v>1.6363771455450139E-2</v>
      </c>
      <c r="AL19" s="268"/>
      <c r="AM19" s="268"/>
      <c r="AN19" s="269" t="s">
        <v>26</v>
      </c>
      <c r="AO19" s="269"/>
      <c r="AP19" s="270">
        <f>K12*(POWER(AM13,2)+POWER(AO13,2))/(100*B12)</f>
        <v>0.33537940972059138</v>
      </c>
      <c r="AQ19" s="270"/>
      <c r="AR19" s="271"/>
    </row>
    <row r="20" spans="1:44" x14ac:dyDescent="0.2">
      <c r="A20" s="273" t="s">
        <v>94</v>
      </c>
      <c r="B20" s="274"/>
      <c r="C20" s="274"/>
      <c r="D20" s="274"/>
      <c r="E20" s="239" t="s">
        <v>28</v>
      </c>
      <c r="F20" s="239"/>
      <c r="G20" s="239"/>
      <c r="H20" s="239"/>
      <c r="I20" s="258" t="s">
        <v>15</v>
      </c>
      <c r="J20" s="259"/>
      <c r="K20" s="259"/>
      <c r="L20" s="260"/>
      <c r="M20" s="275">
        <f>SUM(O7:P7)+C6+M17</f>
        <v>-4.3644890802032341</v>
      </c>
      <c r="N20" s="275"/>
      <c r="O20" s="275"/>
      <c r="P20" s="276" t="s">
        <v>26</v>
      </c>
      <c r="Q20" s="276"/>
      <c r="R20" s="277">
        <f>SUM(Q7:R7)+D6+R17</f>
        <v>13.251991970085518</v>
      </c>
      <c r="S20" s="277"/>
      <c r="T20" s="278"/>
      <c r="U20" s="279">
        <f>SUM(W7:X7)+C6+U17</f>
        <v>-5.9020293498401113</v>
      </c>
      <c r="V20" s="275"/>
      <c r="W20" s="275"/>
      <c r="X20" s="276" t="s">
        <v>26</v>
      </c>
      <c r="Y20" s="276"/>
      <c r="Z20" s="277">
        <f>SUM(Y7:Z7)+D6+Z17</f>
        <v>12.020513550741171</v>
      </c>
      <c r="AA20" s="277"/>
      <c r="AB20" s="278"/>
      <c r="AC20" s="279">
        <f>SUM(AE7:AF7)+C6+AC17</f>
        <v>-5.9970159382505006</v>
      </c>
      <c r="AD20" s="275"/>
      <c r="AE20" s="275"/>
      <c r="AF20" s="276" t="s">
        <v>26</v>
      </c>
      <c r="AG20" s="276"/>
      <c r="AH20" s="277">
        <f>SUM(AG7:AH7)+D6+AH17</f>
        <v>12.329225778370565</v>
      </c>
      <c r="AI20" s="277"/>
      <c r="AJ20" s="278"/>
      <c r="AK20" s="279">
        <f>SUM(AM7:AN7)+C6+AK17</f>
        <v>-6.5705447045084586</v>
      </c>
      <c r="AL20" s="275"/>
      <c r="AM20" s="275"/>
      <c r="AN20" s="276" t="s">
        <v>26</v>
      </c>
      <c r="AO20" s="276"/>
      <c r="AP20" s="277">
        <f>SUM(AO7:AP7)+D6+AP17</f>
        <v>12.859717359017157</v>
      </c>
      <c r="AQ20" s="277"/>
      <c r="AR20" s="278"/>
    </row>
    <row r="21" spans="1:44" x14ac:dyDescent="0.2">
      <c r="A21" s="280"/>
      <c r="B21" s="281"/>
      <c r="C21" s="281"/>
      <c r="D21" s="281"/>
      <c r="E21" s="282"/>
      <c r="F21" s="282"/>
      <c r="G21" s="282"/>
      <c r="H21" s="282"/>
      <c r="I21" s="283" t="s">
        <v>19</v>
      </c>
      <c r="J21" s="284"/>
      <c r="K21" s="284"/>
      <c r="L21" s="285"/>
      <c r="M21" s="286">
        <f>SUM(O10:P10)+C9+M18</f>
        <v>-5.2541077833052396</v>
      </c>
      <c r="N21" s="286"/>
      <c r="O21" s="286"/>
      <c r="P21" s="287" t="s">
        <v>26</v>
      </c>
      <c r="Q21" s="287"/>
      <c r="R21" s="288">
        <f>SUM(Q10:R10)+D9+R18</f>
        <v>13.263297700100262</v>
      </c>
      <c r="S21" s="288"/>
      <c r="T21" s="289"/>
      <c r="U21" s="290">
        <f>SUM(W10:X10)+C9+U18</f>
        <v>-5.018878926474569</v>
      </c>
      <c r="V21" s="286"/>
      <c r="W21" s="286"/>
      <c r="X21" s="287" t="s">
        <v>26</v>
      </c>
      <c r="Y21" s="287"/>
      <c r="Z21" s="288">
        <f>SUM(Y10:Z10)+D9+Z18</f>
        <v>11.881376766131506</v>
      </c>
      <c r="AA21" s="288"/>
      <c r="AB21" s="289"/>
      <c r="AC21" s="290">
        <f>SUM(AE10:AF10)+C9+AC18</f>
        <v>-4.8267027131952291</v>
      </c>
      <c r="AD21" s="286"/>
      <c r="AE21" s="286"/>
      <c r="AF21" s="287" t="s">
        <v>26</v>
      </c>
      <c r="AG21" s="287"/>
      <c r="AH21" s="288">
        <f>SUM(AG10:AH10)+D9+AH18</f>
        <v>12.028543276186475</v>
      </c>
      <c r="AI21" s="288"/>
      <c r="AJ21" s="289"/>
      <c r="AK21" s="290">
        <f>SUM(AM10:AN10)+C9+AK18</f>
        <v>-5.3040458265731516</v>
      </c>
      <c r="AL21" s="286"/>
      <c r="AM21" s="286"/>
      <c r="AN21" s="287" t="s">
        <v>26</v>
      </c>
      <c r="AO21" s="287"/>
      <c r="AP21" s="288">
        <f>SUM(AO10:AP10)+D9+AP18</f>
        <v>12.652392293629269</v>
      </c>
      <c r="AQ21" s="288"/>
      <c r="AR21" s="289"/>
    </row>
    <row r="22" spans="1:44" x14ac:dyDescent="0.2">
      <c r="A22" s="280"/>
      <c r="B22" s="281"/>
      <c r="C22" s="281"/>
      <c r="D22" s="281"/>
      <c r="E22" s="282"/>
      <c r="F22" s="282"/>
      <c r="G22" s="282"/>
      <c r="H22" s="282"/>
      <c r="I22" s="283" t="s">
        <v>312</v>
      </c>
      <c r="J22" s="284"/>
      <c r="K22" s="284"/>
      <c r="L22" s="285"/>
      <c r="M22" s="286">
        <f>SUM(O13:P13)+C12+M19</f>
        <v>6.1016880376690397</v>
      </c>
      <c r="N22" s="286"/>
      <c r="O22" s="286"/>
      <c r="P22" s="287" t="s">
        <v>26</v>
      </c>
      <c r="Q22" s="287"/>
      <c r="R22" s="288">
        <f>SUM(Q13:R13)+D12+R19</f>
        <v>4.5290759365266533</v>
      </c>
      <c r="S22" s="288"/>
      <c r="T22" s="289"/>
      <c r="U22" s="290">
        <f>SUM(W13:X13)+C12+U19</f>
        <v>4.7542746840458951</v>
      </c>
      <c r="V22" s="286"/>
      <c r="W22" s="286"/>
      <c r="X22" s="287" t="s">
        <v>26</v>
      </c>
      <c r="Y22" s="287"/>
      <c r="Z22" s="288">
        <f>SUM(Y13:Z13)+D12+Z19</f>
        <v>2.3471155152867986</v>
      </c>
      <c r="AA22" s="288"/>
      <c r="AB22" s="289"/>
      <c r="AC22" s="290">
        <f>SUM(AE13:AF13)+C12+AC19</f>
        <v>9.8092209411356439</v>
      </c>
      <c r="AD22" s="286"/>
      <c r="AE22" s="286"/>
      <c r="AF22" s="287" t="s">
        <v>26</v>
      </c>
      <c r="AG22" s="287"/>
      <c r="AH22" s="288">
        <f>SUM(AG13:AH13)+D12+AH19</f>
        <v>7.5974337629249256</v>
      </c>
      <c r="AI22" s="288"/>
      <c r="AJ22" s="289"/>
      <c r="AK22" s="290">
        <f>SUM(AM13:AN13)+C12+AK19</f>
        <v>9.087363937692805</v>
      </c>
      <c r="AL22" s="286"/>
      <c r="AM22" s="286"/>
      <c r="AN22" s="287" t="s">
        <v>26</v>
      </c>
      <c r="AO22" s="287"/>
      <c r="AP22" s="288">
        <f>SUM(AO13:AP13)+D12+AP19</f>
        <v>7.5113796471854961</v>
      </c>
      <c r="AQ22" s="288"/>
      <c r="AR22" s="289"/>
    </row>
    <row r="23" spans="1:44" ht="13.5" thickBot="1" x14ac:dyDescent="0.25">
      <c r="A23" s="291"/>
      <c r="B23" s="292"/>
      <c r="C23" s="292"/>
      <c r="D23" s="292"/>
      <c r="E23" s="249"/>
      <c r="F23" s="249"/>
      <c r="G23" s="249"/>
      <c r="H23" s="249"/>
      <c r="I23" s="293" t="s">
        <v>29</v>
      </c>
      <c r="J23" s="294"/>
      <c r="K23" s="294"/>
      <c r="L23" s="295"/>
      <c r="M23" s="296">
        <f>SUM(M20,M21,M22)</f>
        <v>-3.5169088258394341</v>
      </c>
      <c r="N23" s="296"/>
      <c r="O23" s="296"/>
      <c r="P23" s="297" t="s">
        <v>26</v>
      </c>
      <c r="Q23" s="297"/>
      <c r="R23" s="298">
        <f>SUM(R20,R21,R22)</f>
        <v>31.044365606712432</v>
      </c>
      <c r="S23" s="298"/>
      <c r="T23" s="299"/>
      <c r="U23" s="300">
        <f>SUM(U20,U21,U22)</f>
        <v>-6.1666335922687852</v>
      </c>
      <c r="V23" s="296"/>
      <c r="W23" s="296"/>
      <c r="X23" s="297" t="s">
        <v>26</v>
      </c>
      <c r="Y23" s="297"/>
      <c r="Z23" s="298">
        <f>SUM(Z20,Z21,Z22)</f>
        <v>26.249005832159476</v>
      </c>
      <c r="AA23" s="298"/>
      <c r="AB23" s="299"/>
      <c r="AC23" s="300">
        <f>SUM(AC20,AC21,AC22)</f>
        <v>-1.0144977103100867</v>
      </c>
      <c r="AD23" s="296"/>
      <c r="AE23" s="296"/>
      <c r="AF23" s="297" t="s">
        <v>26</v>
      </c>
      <c r="AG23" s="297"/>
      <c r="AH23" s="298">
        <f>SUM(AH20,AH21,AH22)</f>
        <v>31.955202817481965</v>
      </c>
      <c r="AI23" s="298"/>
      <c r="AJ23" s="299"/>
      <c r="AK23" s="300">
        <f>SUM(AK20,AK21,AK22)</f>
        <v>-2.7872265933888052</v>
      </c>
      <c r="AL23" s="296"/>
      <c r="AM23" s="296"/>
      <c r="AN23" s="297" t="s">
        <v>26</v>
      </c>
      <c r="AO23" s="297"/>
      <c r="AP23" s="298">
        <f>SUM(AP20,AP21,AP22)</f>
        <v>33.023489299831922</v>
      </c>
      <c r="AQ23" s="298"/>
      <c r="AR23" s="299"/>
    </row>
    <row r="24" spans="1:44" ht="30" customHeight="1" thickBot="1" x14ac:dyDescent="0.25">
      <c r="A24" s="301" t="s">
        <v>30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</row>
    <row r="25" spans="1:44" ht="15.75" customHeight="1" thickBot="1" x14ac:dyDescent="0.25">
      <c r="A25" s="302" t="s">
        <v>7</v>
      </c>
      <c r="B25" s="303"/>
      <c r="C25" s="303" t="s">
        <v>3</v>
      </c>
      <c r="D25" s="303"/>
      <c r="E25" s="303" t="s">
        <v>31</v>
      </c>
      <c r="F25" s="303"/>
      <c r="G25" s="303"/>
      <c r="H25" s="303"/>
      <c r="I25" s="303"/>
      <c r="J25" s="303"/>
      <c r="K25" s="303"/>
      <c r="L25" s="304"/>
      <c r="M25" s="197" t="s">
        <v>32</v>
      </c>
      <c r="N25" s="305"/>
      <c r="O25" s="305"/>
      <c r="P25" s="305"/>
      <c r="Q25" s="305"/>
      <c r="R25" s="305"/>
      <c r="S25" s="305"/>
      <c r="T25" s="200"/>
      <c r="U25" s="197" t="s">
        <v>32</v>
      </c>
      <c r="V25" s="305"/>
      <c r="W25" s="305"/>
      <c r="X25" s="305"/>
      <c r="Y25" s="305"/>
      <c r="Z25" s="305"/>
      <c r="AA25" s="305"/>
      <c r="AB25" s="200"/>
      <c r="AC25" s="197" t="s">
        <v>32</v>
      </c>
      <c r="AD25" s="305"/>
      <c r="AE25" s="305"/>
      <c r="AF25" s="305"/>
      <c r="AG25" s="305"/>
      <c r="AH25" s="305"/>
      <c r="AI25" s="305"/>
      <c r="AJ25" s="200"/>
      <c r="AK25" s="197" t="s">
        <v>32</v>
      </c>
      <c r="AL25" s="305"/>
      <c r="AM25" s="305"/>
      <c r="AN25" s="305"/>
      <c r="AO25" s="305"/>
      <c r="AP25" s="305"/>
      <c r="AQ25" s="305"/>
      <c r="AR25" s="200"/>
    </row>
    <row r="26" spans="1:44" x14ac:dyDescent="0.2">
      <c r="A26" s="205">
        <v>110</v>
      </c>
      <c r="B26" s="206"/>
      <c r="C26" s="206" t="s">
        <v>198</v>
      </c>
      <c r="D26" s="206"/>
      <c r="E26" s="241" t="s">
        <v>33</v>
      </c>
      <c r="F26" s="241"/>
      <c r="G26" s="241"/>
      <c r="H26" s="241"/>
      <c r="I26" s="241"/>
      <c r="J26" s="241"/>
      <c r="K26" s="241"/>
      <c r="L26" s="242"/>
      <c r="M26" s="306">
        <v>115</v>
      </c>
      <c r="N26" s="307"/>
      <c r="O26" s="307"/>
      <c r="P26" s="307"/>
      <c r="Q26" s="307"/>
      <c r="R26" s="307"/>
      <c r="S26" s="307"/>
      <c r="T26" s="308"/>
      <c r="U26" s="306">
        <v>115</v>
      </c>
      <c r="V26" s="307"/>
      <c r="W26" s="307"/>
      <c r="X26" s="307"/>
      <c r="Y26" s="307"/>
      <c r="Z26" s="307"/>
      <c r="AA26" s="307"/>
      <c r="AB26" s="308"/>
      <c r="AC26" s="306">
        <v>115</v>
      </c>
      <c r="AD26" s="307"/>
      <c r="AE26" s="307"/>
      <c r="AF26" s="307"/>
      <c r="AG26" s="307"/>
      <c r="AH26" s="307"/>
      <c r="AI26" s="307"/>
      <c r="AJ26" s="308"/>
      <c r="AK26" s="306">
        <v>115</v>
      </c>
      <c r="AL26" s="307"/>
      <c r="AM26" s="307"/>
      <c r="AN26" s="307"/>
      <c r="AO26" s="307"/>
      <c r="AP26" s="307"/>
      <c r="AQ26" s="307"/>
      <c r="AR26" s="308"/>
    </row>
    <row r="27" spans="1:44" x14ac:dyDescent="0.2">
      <c r="A27" s="219">
        <v>110</v>
      </c>
      <c r="B27" s="220"/>
      <c r="C27" s="220" t="s">
        <v>199</v>
      </c>
      <c r="D27" s="220"/>
      <c r="E27" s="221" t="s">
        <v>34</v>
      </c>
      <c r="F27" s="221"/>
      <c r="G27" s="221"/>
      <c r="H27" s="221"/>
      <c r="I27" s="221"/>
      <c r="J27" s="221"/>
      <c r="K27" s="221"/>
      <c r="L27" s="309"/>
      <c r="M27" s="310">
        <v>114</v>
      </c>
      <c r="N27" s="311"/>
      <c r="O27" s="311"/>
      <c r="P27" s="311"/>
      <c r="Q27" s="311"/>
      <c r="R27" s="311"/>
      <c r="S27" s="311"/>
      <c r="T27" s="312"/>
      <c r="U27" s="310">
        <v>114</v>
      </c>
      <c r="V27" s="311"/>
      <c r="W27" s="311"/>
      <c r="X27" s="311"/>
      <c r="Y27" s="311"/>
      <c r="Z27" s="311"/>
      <c r="AA27" s="311"/>
      <c r="AB27" s="312"/>
      <c r="AC27" s="310">
        <v>114</v>
      </c>
      <c r="AD27" s="311"/>
      <c r="AE27" s="311"/>
      <c r="AF27" s="311"/>
      <c r="AG27" s="311"/>
      <c r="AH27" s="311"/>
      <c r="AI27" s="311"/>
      <c r="AJ27" s="312"/>
      <c r="AK27" s="310">
        <v>114</v>
      </c>
      <c r="AL27" s="311"/>
      <c r="AM27" s="311"/>
      <c r="AN27" s="311"/>
      <c r="AO27" s="311"/>
      <c r="AP27" s="311"/>
      <c r="AQ27" s="311"/>
      <c r="AR27" s="312"/>
    </row>
    <row r="28" spans="1:44" x14ac:dyDescent="0.2">
      <c r="A28" s="219">
        <v>6</v>
      </c>
      <c r="B28" s="220"/>
      <c r="C28" s="220" t="s">
        <v>198</v>
      </c>
      <c r="D28" s="220"/>
      <c r="E28" s="221" t="s">
        <v>35</v>
      </c>
      <c r="F28" s="221"/>
      <c r="G28" s="221"/>
      <c r="H28" s="221"/>
      <c r="I28" s="221"/>
      <c r="J28" s="221"/>
      <c r="K28" s="221"/>
      <c r="L28" s="309"/>
      <c r="M28" s="310">
        <v>6.4000000953674316</v>
      </c>
      <c r="N28" s="311"/>
      <c r="O28" s="311"/>
      <c r="P28" s="311"/>
      <c r="Q28" s="311"/>
      <c r="R28" s="311"/>
      <c r="S28" s="311"/>
      <c r="T28" s="312"/>
      <c r="U28" s="310">
        <v>6.4000000953674316</v>
      </c>
      <c r="V28" s="311"/>
      <c r="W28" s="311"/>
      <c r="X28" s="311"/>
      <c r="Y28" s="311"/>
      <c r="Z28" s="311"/>
      <c r="AA28" s="311"/>
      <c r="AB28" s="312"/>
      <c r="AC28" s="310">
        <v>6.4000000953674316</v>
      </c>
      <c r="AD28" s="311"/>
      <c r="AE28" s="311"/>
      <c r="AF28" s="311"/>
      <c r="AG28" s="311"/>
      <c r="AH28" s="311"/>
      <c r="AI28" s="311"/>
      <c r="AJ28" s="312"/>
      <c r="AK28" s="310">
        <v>6.4000000953674316</v>
      </c>
      <c r="AL28" s="311"/>
      <c r="AM28" s="311"/>
      <c r="AN28" s="311"/>
      <c r="AO28" s="311"/>
      <c r="AP28" s="311"/>
      <c r="AQ28" s="311"/>
      <c r="AR28" s="312"/>
    </row>
    <row r="29" spans="1:44" x14ac:dyDescent="0.2">
      <c r="A29" s="219">
        <v>6</v>
      </c>
      <c r="B29" s="220"/>
      <c r="C29" s="220" t="s">
        <v>199</v>
      </c>
      <c r="D29" s="220"/>
      <c r="E29" s="221" t="s">
        <v>36</v>
      </c>
      <c r="F29" s="221"/>
      <c r="G29" s="221"/>
      <c r="H29" s="221"/>
      <c r="I29" s="221"/>
      <c r="J29" s="221"/>
      <c r="K29" s="221"/>
      <c r="L29" s="309"/>
      <c r="M29" s="310">
        <v>6.4000000953674316</v>
      </c>
      <c r="N29" s="311"/>
      <c r="O29" s="311"/>
      <c r="P29" s="311"/>
      <c r="Q29" s="311"/>
      <c r="R29" s="311"/>
      <c r="S29" s="311"/>
      <c r="T29" s="312"/>
      <c r="U29" s="310">
        <v>6.4000000953674316</v>
      </c>
      <c r="V29" s="311"/>
      <c r="W29" s="311"/>
      <c r="X29" s="311"/>
      <c r="Y29" s="311"/>
      <c r="Z29" s="311"/>
      <c r="AA29" s="311"/>
      <c r="AB29" s="312"/>
      <c r="AC29" s="310">
        <v>6.4000000953674316</v>
      </c>
      <c r="AD29" s="311"/>
      <c r="AE29" s="311"/>
      <c r="AF29" s="311"/>
      <c r="AG29" s="311"/>
      <c r="AH29" s="311"/>
      <c r="AI29" s="311"/>
      <c r="AJ29" s="312"/>
      <c r="AK29" s="310">
        <v>6.4000000953674316</v>
      </c>
      <c r="AL29" s="311"/>
      <c r="AM29" s="311"/>
      <c r="AN29" s="311"/>
      <c r="AO29" s="311"/>
      <c r="AP29" s="311"/>
      <c r="AQ29" s="311"/>
      <c r="AR29" s="312"/>
    </row>
    <row r="30" spans="1:44" x14ac:dyDescent="0.2">
      <c r="A30" s="219">
        <v>6</v>
      </c>
      <c r="B30" s="220"/>
      <c r="C30" s="220" t="s">
        <v>395</v>
      </c>
      <c r="D30" s="220"/>
      <c r="E30" s="221" t="s">
        <v>364</v>
      </c>
      <c r="F30" s="221"/>
      <c r="G30" s="221"/>
      <c r="H30" s="221"/>
      <c r="I30" s="221"/>
      <c r="J30" s="221"/>
      <c r="K30" s="221"/>
      <c r="L30" s="309"/>
      <c r="M30" s="310">
        <v>6.4000000953674316</v>
      </c>
      <c r="N30" s="311"/>
      <c r="O30" s="311"/>
      <c r="P30" s="311"/>
      <c r="Q30" s="311"/>
      <c r="R30" s="311"/>
      <c r="S30" s="311"/>
      <c r="T30" s="312"/>
      <c r="U30" s="310">
        <v>6.5</v>
      </c>
      <c r="V30" s="311"/>
      <c r="W30" s="311"/>
      <c r="X30" s="311"/>
      <c r="Y30" s="311"/>
      <c r="Z30" s="311"/>
      <c r="AA30" s="311"/>
      <c r="AB30" s="312"/>
      <c r="AC30" s="310">
        <v>6.5</v>
      </c>
      <c r="AD30" s="311"/>
      <c r="AE30" s="311"/>
      <c r="AF30" s="311"/>
      <c r="AG30" s="311"/>
      <c r="AH30" s="311"/>
      <c r="AI30" s="311"/>
      <c r="AJ30" s="312"/>
      <c r="AK30" s="310">
        <v>6.5</v>
      </c>
      <c r="AL30" s="311"/>
      <c r="AM30" s="311"/>
      <c r="AN30" s="311"/>
      <c r="AO30" s="311"/>
      <c r="AP30" s="311"/>
      <c r="AQ30" s="311"/>
      <c r="AR30" s="312"/>
    </row>
    <row r="31" spans="1:44" ht="13.5" thickBot="1" x14ac:dyDescent="0.25">
      <c r="A31" s="313">
        <v>6</v>
      </c>
      <c r="B31" s="314"/>
      <c r="C31" s="314" t="s">
        <v>396</v>
      </c>
      <c r="D31" s="314"/>
      <c r="E31" s="251" t="s">
        <v>395</v>
      </c>
      <c r="F31" s="251"/>
      <c r="G31" s="251"/>
      <c r="H31" s="251"/>
      <c r="I31" s="251"/>
      <c r="J31" s="251"/>
      <c r="K31" s="251"/>
      <c r="L31" s="252"/>
      <c r="M31" s="315">
        <v>6.4000000953674316</v>
      </c>
      <c r="N31" s="316"/>
      <c r="O31" s="316"/>
      <c r="P31" s="316"/>
      <c r="Q31" s="316"/>
      <c r="R31" s="316"/>
      <c r="S31" s="316"/>
      <c r="T31" s="317"/>
      <c r="U31" s="315">
        <v>6.5</v>
      </c>
      <c r="V31" s="316"/>
      <c r="W31" s="316"/>
      <c r="X31" s="316"/>
      <c r="Y31" s="316"/>
      <c r="Z31" s="316"/>
      <c r="AA31" s="316"/>
      <c r="AB31" s="317"/>
      <c r="AC31" s="315">
        <v>6.5</v>
      </c>
      <c r="AD31" s="316"/>
      <c r="AE31" s="316"/>
      <c r="AF31" s="316"/>
      <c r="AG31" s="316"/>
      <c r="AH31" s="316"/>
      <c r="AI31" s="316"/>
      <c r="AJ31" s="317"/>
      <c r="AK31" s="315">
        <v>6.5</v>
      </c>
      <c r="AL31" s="316"/>
      <c r="AM31" s="316"/>
      <c r="AN31" s="316"/>
      <c r="AO31" s="316"/>
      <c r="AP31" s="316"/>
      <c r="AQ31" s="316"/>
      <c r="AR31" s="317"/>
    </row>
    <row r="32" spans="1:44" ht="30" customHeight="1" thickBot="1" x14ac:dyDescent="0.25">
      <c r="A32" s="301" t="s">
        <v>37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</row>
    <row r="33" spans="1:44" ht="15" customHeight="1" x14ac:dyDescent="0.2">
      <c r="A33" s="318" t="s">
        <v>3</v>
      </c>
      <c r="B33" s="319"/>
      <c r="C33" s="319"/>
      <c r="D33" s="319"/>
      <c r="E33" s="319" t="s">
        <v>38</v>
      </c>
      <c r="F33" s="319"/>
      <c r="G33" s="319" t="s">
        <v>39</v>
      </c>
      <c r="H33" s="319"/>
      <c r="I33" s="319" t="s">
        <v>40</v>
      </c>
      <c r="J33" s="319"/>
      <c r="K33" s="319" t="s">
        <v>41</v>
      </c>
      <c r="L33" s="320"/>
      <c r="M33" s="238" t="s">
        <v>11</v>
      </c>
      <c r="N33" s="321"/>
      <c r="O33" s="322" t="s">
        <v>12</v>
      </c>
      <c r="P33" s="239"/>
      <c r="Q33" s="321"/>
      <c r="R33" s="322" t="s">
        <v>13</v>
      </c>
      <c r="S33" s="239"/>
      <c r="T33" s="323"/>
      <c r="U33" s="238" t="s">
        <v>11</v>
      </c>
      <c r="V33" s="321"/>
      <c r="W33" s="322" t="s">
        <v>12</v>
      </c>
      <c r="X33" s="239"/>
      <c r="Y33" s="321"/>
      <c r="Z33" s="322" t="s">
        <v>13</v>
      </c>
      <c r="AA33" s="239"/>
      <c r="AB33" s="323"/>
      <c r="AC33" s="238" t="s">
        <v>11</v>
      </c>
      <c r="AD33" s="321"/>
      <c r="AE33" s="322" t="s">
        <v>12</v>
      </c>
      <c r="AF33" s="239"/>
      <c r="AG33" s="321"/>
      <c r="AH33" s="322" t="s">
        <v>13</v>
      </c>
      <c r="AI33" s="239"/>
      <c r="AJ33" s="323"/>
      <c r="AK33" s="238" t="s">
        <v>11</v>
      </c>
      <c r="AL33" s="321"/>
      <c r="AM33" s="322" t="s">
        <v>12</v>
      </c>
      <c r="AN33" s="239"/>
      <c r="AO33" s="321"/>
      <c r="AP33" s="322" t="s">
        <v>13</v>
      </c>
      <c r="AQ33" s="239"/>
      <c r="AR33" s="323"/>
    </row>
    <row r="34" spans="1:44" ht="15.75" customHeight="1" thickBot="1" x14ac:dyDescent="0.25">
      <c r="A34" s="324"/>
      <c r="B34" s="325"/>
      <c r="C34" s="325"/>
      <c r="D34" s="325"/>
      <c r="E34" s="326" t="s">
        <v>42</v>
      </c>
      <c r="F34" s="326" t="s">
        <v>43</v>
      </c>
      <c r="G34" s="326" t="s">
        <v>42</v>
      </c>
      <c r="H34" s="326" t="s">
        <v>43</v>
      </c>
      <c r="I34" s="326" t="s">
        <v>42</v>
      </c>
      <c r="J34" s="326" t="s">
        <v>43</v>
      </c>
      <c r="K34" s="326" t="s">
        <v>42</v>
      </c>
      <c r="L34" s="327" t="s">
        <v>43</v>
      </c>
      <c r="M34" s="248"/>
      <c r="N34" s="328"/>
      <c r="O34" s="329"/>
      <c r="P34" s="249"/>
      <c r="Q34" s="328"/>
      <c r="R34" s="329"/>
      <c r="S34" s="249"/>
      <c r="T34" s="330"/>
      <c r="U34" s="248"/>
      <c r="V34" s="328"/>
      <c r="W34" s="329"/>
      <c r="X34" s="249"/>
      <c r="Y34" s="328"/>
      <c r="Z34" s="329"/>
      <c r="AA34" s="249"/>
      <c r="AB34" s="330"/>
      <c r="AC34" s="248"/>
      <c r="AD34" s="328"/>
      <c r="AE34" s="329"/>
      <c r="AF34" s="249"/>
      <c r="AG34" s="328"/>
      <c r="AH34" s="329"/>
      <c r="AI34" s="249"/>
      <c r="AJ34" s="330"/>
      <c r="AK34" s="248"/>
      <c r="AL34" s="328"/>
      <c r="AM34" s="329"/>
      <c r="AN34" s="249"/>
      <c r="AO34" s="328"/>
      <c r="AP34" s="329"/>
      <c r="AQ34" s="249"/>
      <c r="AR34" s="330"/>
    </row>
    <row r="35" spans="1:44" x14ac:dyDescent="0.2">
      <c r="A35" s="331" t="s">
        <v>321</v>
      </c>
      <c r="B35" s="332"/>
      <c r="C35" s="332"/>
      <c r="D35" s="332"/>
      <c r="E35" s="333"/>
      <c r="F35" s="333"/>
      <c r="G35" s="333"/>
      <c r="H35" s="333"/>
      <c r="I35" s="333"/>
      <c r="J35" s="333"/>
      <c r="K35" s="333"/>
      <c r="L35" s="334"/>
      <c r="M35" s="335"/>
      <c r="N35" s="336"/>
      <c r="O35" s="337"/>
      <c r="P35" s="337"/>
      <c r="Q35" s="337"/>
      <c r="R35" s="337"/>
      <c r="S35" s="337"/>
      <c r="T35" s="338"/>
      <c r="U35" s="335"/>
      <c r="V35" s="336"/>
      <c r="W35" s="337"/>
      <c r="X35" s="337"/>
      <c r="Y35" s="337"/>
      <c r="Z35" s="337"/>
      <c r="AA35" s="337"/>
      <c r="AB35" s="338"/>
      <c r="AC35" s="335"/>
      <c r="AD35" s="336"/>
      <c r="AE35" s="337"/>
      <c r="AF35" s="337"/>
      <c r="AG35" s="337"/>
      <c r="AH35" s="337"/>
      <c r="AI35" s="337"/>
      <c r="AJ35" s="338"/>
      <c r="AK35" s="335"/>
      <c r="AL35" s="336"/>
      <c r="AM35" s="337"/>
      <c r="AN35" s="337"/>
      <c r="AO35" s="337"/>
      <c r="AP35" s="337"/>
      <c r="AQ35" s="337"/>
      <c r="AR35" s="338"/>
    </row>
    <row r="36" spans="1:44" x14ac:dyDescent="0.2">
      <c r="A36" s="339" t="s">
        <v>322</v>
      </c>
      <c r="B36" s="340"/>
      <c r="C36" s="340"/>
      <c r="D36" s="340"/>
      <c r="E36" s="341"/>
      <c r="F36" s="341"/>
      <c r="G36" s="341"/>
      <c r="H36" s="341"/>
      <c r="I36" s="341"/>
      <c r="J36" s="341"/>
      <c r="K36" s="341"/>
      <c r="L36" s="342"/>
      <c r="M36" s="343">
        <f>M6</f>
        <v>70.046173646431029</v>
      </c>
      <c r="N36" s="344"/>
      <c r="O36" s="345">
        <f>-O6</f>
        <v>4.3644890802032341</v>
      </c>
      <c r="P36" s="345"/>
      <c r="Q36" s="345"/>
      <c r="R36" s="345">
        <f>-Q6</f>
        <v>-13.251991970085518</v>
      </c>
      <c r="S36" s="345"/>
      <c r="T36" s="346"/>
      <c r="U36" s="343">
        <f>U6</f>
        <v>67.230138557293799</v>
      </c>
      <c r="V36" s="344"/>
      <c r="W36" s="345">
        <f>-W6</f>
        <v>5.9020293498401113</v>
      </c>
      <c r="X36" s="345"/>
      <c r="Y36" s="345"/>
      <c r="Z36" s="345">
        <f>-Y6</f>
        <v>-12.020513550741171</v>
      </c>
      <c r="AA36" s="345"/>
      <c r="AB36" s="346"/>
      <c r="AC36" s="343">
        <f>AC6</f>
        <v>68.832007116761744</v>
      </c>
      <c r="AD36" s="344"/>
      <c r="AE36" s="345">
        <f>-AE6</f>
        <v>5.9970159382505006</v>
      </c>
      <c r="AF36" s="345"/>
      <c r="AG36" s="345"/>
      <c r="AH36" s="345">
        <f>-AG6</f>
        <v>-12.329225778370565</v>
      </c>
      <c r="AI36" s="345"/>
      <c r="AJ36" s="346"/>
      <c r="AK36" s="343">
        <f>AK6</f>
        <v>72.500464030455788</v>
      </c>
      <c r="AL36" s="344"/>
      <c r="AM36" s="345">
        <f>-AM6</f>
        <v>6.5705447045084586</v>
      </c>
      <c r="AN36" s="345"/>
      <c r="AO36" s="345"/>
      <c r="AP36" s="345">
        <f>-AO6</f>
        <v>-12.859717359017157</v>
      </c>
      <c r="AQ36" s="345"/>
      <c r="AR36" s="346"/>
    </row>
    <row r="37" spans="1:44" x14ac:dyDescent="0.2">
      <c r="A37" s="339" t="s">
        <v>323</v>
      </c>
      <c r="B37" s="340"/>
      <c r="C37" s="340"/>
      <c r="D37" s="340"/>
      <c r="E37" s="341"/>
      <c r="F37" s="341"/>
      <c r="G37" s="341"/>
      <c r="H37" s="341"/>
      <c r="I37" s="341"/>
      <c r="J37" s="341"/>
      <c r="K37" s="341"/>
      <c r="L37" s="342"/>
      <c r="M37" s="343">
        <f>M12</f>
        <v>38.14974830155721</v>
      </c>
      <c r="N37" s="344"/>
      <c r="O37" s="345">
        <f>-O12</f>
        <v>-6.1016880376690397</v>
      </c>
      <c r="P37" s="345"/>
      <c r="Q37" s="345"/>
      <c r="R37" s="345">
        <f>-Q12</f>
        <v>-4.5290759365266533</v>
      </c>
      <c r="S37" s="345"/>
      <c r="T37" s="346"/>
      <c r="U37" s="343">
        <f>U12</f>
        <v>26.618771897900956</v>
      </c>
      <c r="V37" s="344"/>
      <c r="W37" s="345">
        <f>-W12</f>
        <v>-4.7542746840458951</v>
      </c>
      <c r="X37" s="345"/>
      <c r="Y37" s="345"/>
      <c r="Z37" s="345">
        <f>-Y12</f>
        <v>-2.3471155152867986</v>
      </c>
      <c r="AA37" s="345"/>
      <c r="AB37" s="346"/>
      <c r="AC37" s="343">
        <f>AC12</f>
        <v>62.290215587072318</v>
      </c>
      <c r="AD37" s="344"/>
      <c r="AE37" s="345">
        <f>-AE12</f>
        <v>-9.8092209411356439</v>
      </c>
      <c r="AF37" s="345"/>
      <c r="AG37" s="345"/>
      <c r="AH37" s="345">
        <f>-AG12</f>
        <v>-7.5974337629249256</v>
      </c>
      <c r="AI37" s="345"/>
      <c r="AJ37" s="346"/>
      <c r="AK37" s="343">
        <f>AK12</f>
        <v>59.190295262939699</v>
      </c>
      <c r="AL37" s="344"/>
      <c r="AM37" s="345">
        <f>-AM12</f>
        <v>-9.087363937692805</v>
      </c>
      <c r="AN37" s="345"/>
      <c r="AO37" s="345"/>
      <c r="AP37" s="345">
        <f>-AO12</f>
        <v>-7.5113796471854961</v>
      </c>
      <c r="AQ37" s="345"/>
      <c r="AR37" s="346"/>
    </row>
    <row r="38" spans="1:44" x14ac:dyDescent="0.2">
      <c r="A38" s="339" t="s">
        <v>397</v>
      </c>
      <c r="B38" s="340"/>
      <c r="C38" s="340"/>
      <c r="D38" s="340"/>
      <c r="E38" s="341"/>
      <c r="F38" s="341"/>
      <c r="G38" s="341"/>
      <c r="H38" s="341"/>
      <c r="I38" s="341"/>
      <c r="J38" s="341"/>
      <c r="K38" s="341"/>
      <c r="L38" s="342"/>
      <c r="M38" s="347">
        <f>IF(OR(M26=0,S6=0),0,ABS(1000*O38/(SQRT(3)*M26*S6)))</f>
        <v>6.7727250775492136</v>
      </c>
      <c r="N38" s="348"/>
      <c r="O38" s="226">
        <v>0.42199999094009399</v>
      </c>
      <c r="P38" s="226"/>
      <c r="Q38" s="226"/>
      <c r="R38" s="226">
        <v>27.455999374389648</v>
      </c>
      <c r="S38" s="226"/>
      <c r="T38" s="402"/>
      <c r="U38" s="347">
        <f>IF(OR(U26=0,AA6=0),0,ABS(1000*W38/(SQRT(3)*U26*AA6)))</f>
        <v>15.03614793518318</v>
      </c>
      <c r="V38" s="348"/>
      <c r="W38" s="226">
        <v>1.3200000524520874</v>
      </c>
      <c r="X38" s="226"/>
      <c r="Y38" s="226"/>
      <c r="Z38" s="226">
        <v>23.719999313354492</v>
      </c>
      <c r="AA38" s="226"/>
      <c r="AB38" s="402"/>
      <c r="AC38" s="347">
        <f>IF(OR(AC26=0,AI6=0),0,ABS(1000*AE38/(SQRT(3)*AC26*AI6)))</f>
        <v>28.177776073992174</v>
      </c>
      <c r="AD38" s="348"/>
      <c r="AE38" s="226">
        <v>2.4549999237060547</v>
      </c>
      <c r="AF38" s="226"/>
      <c r="AG38" s="226"/>
      <c r="AH38" s="226">
        <v>25.71299934387207</v>
      </c>
      <c r="AI38" s="226"/>
      <c r="AJ38" s="402"/>
      <c r="AK38" s="347">
        <f>IF(OR(AK26=0,AQ6=0),0,ABS(1000*AM38/(SQRT(3)*AK26*AQ6)))</f>
        <v>11.06726614214665</v>
      </c>
      <c r="AL38" s="348"/>
      <c r="AM38" s="226">
        <v>1.003000020980835</v>
      </c>
      <c r="AN38" s="226"/>
      <c r="AO38" s="226"/>
      <c r="AP38" s="226">
        <v>25.423000335693359</v>
      </c>
      <c r="AQ38" s="226"/>
      <c r="AR38" s="402"/>
    </row>
    <row r="39" spans="1:44" x14ac:dyDescent="0.2">
      <c r="A39" s="339" t="s">
        <v>398</v>
      </c>
      <c r="B39" s="340"/>
      <c r="C39" s="340"/>
      <c r="D39" s="340"/>
      <c r="E39" s="341"/>
      <c r="F39" s="341"/>
      <c r="G39" s="341"/>
      <c r="H39" s="341"/>
      <c r="I39" s="341"/>
      <c r="J39" s="341"/>
      <c r="K39" s="341"/>
      <c r="L39" s="342"/>
      <c r="M39" s="229">
        <v>100</v>
      </c>
      <c r="N39" s="225"/>
      <c r="O39" s="226">
        <v>-32.436000823974609</v>
      </c>
      <c r="P39" s="226"/>
      <c r="Q39" s="226"/>
      <c r="R39" s="226">
        <v>-0.13199999928474426</v>
      </c>
      <c r="S39" s="226"/>
      <c r="T39" s="402"/>
      <c r="U39" s="229">
        <v>100</v>
      </c>
      <c r="V39" s="225"/>
      <c r="W39" s="226">
        <v>-45.257999420166016</v>
      </c>
      <c r="X39" s="226"/>
      <c r="Y39" s="226"/>
      <c r="Z39" s="226">
        <v>-2.3840000629425049</v>
      </c>
      <c r="AA39" s="226"/>
      <c r="AB39" s="402"/>
      <c r="AC39" s="229">
        <v>100</v>
      </c>
      <c r="AD39" s="225"/>
      <c r="AE39" s="226">
        <v>-39.380001068115234</v>
      </c>
      <c r="AF39" s="226"/>
      <c r="AG39" s="226"/>
      <c r="AH39" s="226">
        <v>-0.31600001454353333</v>
      </c>
      <c r="AI39" s="226"/>
      <c r="AJ39" s="402"/>
      <c r="AK39" s="229">
        <v>98</v>
      </c>
      <c r="AL39" s="225"/>
      <c r="AM39" s="226">
        <v>-36.967998504638672</v>
      </c>
      <c r="AN39" s="226"/>
      <c r="AO39" s="226"/>
      <c r="AP39" s="226">
        <v>-1.7000000923871994E-2</v>
      </c>
      <c r="AQ39" s="226"/>
      <c r="AR39" s="402"/>
    </row>
    <row r="40" spans="1:44" x14ac:dyDescent="0.2">
      <c r="A40" s="339" t="s">
        <v>399</v>
      </c>
      <c r="B40" s="340"/>
      <c r="C40" s="340"/>
      <c r="D40" s="340"/>
      <c r="E40" s="341"/>
      <c r="F40" s="341"/>
      <c r="G40" s="341"/>
      <c r="H40" s="341"/>
      <c r="I40" s="341"/>
      <c r="J40" s="341"/>
      <c r="K40" s="341"/>
      <c r="L40" s="342"/>
      <c r="M40" s="229">
        <v>50</v>
      </c>
      <c r="N40" s="225"/>
      <c r="O40" s="226">
        <v>-17.159999847412109</v>
      </c>
      <c r="P40" s="226"/>
      <c r="Q40" s="226"/>
      <c r="R40" s="226">
        <v>-2.6400001049041748</v>
      </c>
      <c r="S40" s="226"/>
      <c r="T40" s="402"/>
      <c r="U40" s="229">
        <v>50</v>
      </c>
      <c r="V40" s="225"/>
      <c r="W40" s="226">
        <v>-14.520000457763672</v>
      </c>
      <c r="X40" s="226"/>
      <c r="Y40" s="226"/>
      <c r="Z40" s="226">
        <v>-1.5399999618530273</v>
      </c>
      <c r="AA40" s="226"/>
      <c r="AB40" s="402"/>
      <c r="AC40" s="229">
        <v>50</v>
      </c>
      <c r="AD40" s="225"/>
      <c r="AE40" s="226">
        <v>-17.159999847412109</v>
      </c>
      <c r="AF40" s="226"/>
      <c r="AG40" s="226"/>
      <c r="AH40" s="226">
        <v>-2.4200000762939453</v>
      </c>
      <c r="AI40" s="226"/>
      <c r="AJ40" s="402"/>
      <c r="AK40" s="229">
        <v>50</v>
      </c>
      <c r="AL40" s="225"/>
      <c r="AM40" s="226">
        <v>-17.379999160766602</v>
      </c>
      <c r="AN40" s="226"/>
      <c r="AO40" s="226"/>
      <c r="AP40" s="226">
        <v>-3.0799999237060547</v>
      </c>
      <c r="AQ40" s="226"/>
      <c r="AR40" s="402"/>
    </row>
    <row r="41" spans="1:44" x14ac:dyDescent="0.2">
      <c r="A41" s="339" t="s">
        <v>400</v>
      </c>
      <c r="B41" s="340"/>
      <c r="C41" s="340"/>
      <c r="D41" s="340"/>
      <c r="E41" s="341"/>
      <c r="F41" s="341"/>
      <c r="G41" s="341"/>
      <c r="H41" s="341"/>
      <c r="I41" s="341"/>
      <c r="J41" s="341"/>
      <c r="K41" s="341"/>
      <c r="L41" s="342"/>
      <c r="M41" s="229">
        <v>130</v>
      </c>
      <c r="N41" s="225"/>
      <c r="O41" s="226">
        <v>39.270000457763672</v>
      </c>
      <c r="P41" s="226"/>
      <c r="Q41" s="226"/>
      <c r="R41" s="226">
        <v>-17.86400032043457</v>
      </c>
      <c r="S41" s="226"/>
      <c r="T41" s="402"/>
      <c r="U41" s="229">
        <v>130</v>
      </c>
      <c r="V41" s="225"/>
      <c r="W41" s="226">
        <v>39.071998596191406</v>
      </c>
      <c r="X41" s="226"/>
      <c r="Y41" s="226"/>
      <c r="Z41" s="226">
        <v>-14.145999908447266</v>
      </c>
      <c r="AA41" s="226"/>
      <c r="AB41" s="402"/>
      <c r="AC41" s="229">
        <v>130</v>
      </c>
      <c r="AD41" s="225"/>
      <c r="AE41" s="226">
        <v>39.270000457763672</v>
      </c>
      <c r="AF41" s="226"/>
      <c r="AG41" s="226"/>
      <c r="AH41" s="226">
        <v>-14.784000396728516</v>
      </c>
      <c r="AI41" s="226"/>
      <c r="AJ41" s="402"/>
      <c r="AK41" s="229">
        <v>140</v>
      </c>
      <c r="AL41" s="225"/>
      <c r="AM41" s="226">
        <v>40.062000274658203</v>
      </c>
      <c r="AN41" s="226"/>
      <c r="AO41" s="226"/>
      <c r="AP41" s="226">
        <v>-16.58799934387207</v>
      </c>
      <c r="AQ41" s="226"/>
      <c r="AR41" s="402"/>
    </row>
    <row r="42" spans="1:44" ht="13.5" thickBot="1" x14ac:dyDescent="0.25">
      <c r="A42" s="351" t="s">
        <v>326</v>
      </c>
      <c r="B42" s="352"/>
      <c r="C42" s="352"/>
      <c r="D42" s="352"/>
      <c r="E42" s="353"/>
      <c r="F42" s="353"/>
      <c r="G42" s="353"/>
      <c r="H42" s="353"/>
      <c r="I42" s="353"/>
      <c r="J42" s="353"/>
      <c r="K42" s="353"/>
      <c r="L42" s="354"/>
      <c r="M42" s="257"/>
      <c r="N42" s="355"/>
      <c r="O42" s="255">
        <f>SUM(O36:Q41)</f>
        <v>-11.64119918014876</v>
      </c>
      <c r="P42" s="255"/>
      <c r="Q42" s="255"/>
      <c r="R42" s="255">
        <f>SUM(R36:T41)</f>
        <v>-10.961068956846013</v>
      </c>
      <c r="S42" s="255"/>
      <c r="T42" s="356"/>
      <c r="U42" s="257"/>
      <c r="V42" s="355"/>
      <c r="W42" s="255">
        <f>SUM(W36:Y41)</f>
        <v>-18.238246563491977</v>
      </c>
      <c r="X42" s="255"/>
      <c r="Y42" s="255"/>
      <c r="Z42" s="255">
        <f>SUM(Z36:AB41)</f>
        <v>-8.7176296859162754</v>
      </c>
      <c r="AA42" s="255"/>
      <c r="AB42" s="356"/>
      <c r="AC42" s="257"/>
      <c r="AD42" s="355"/>
      <c r="AE42" s="255">
        <f>SUM(AE36:AG41)</f>
        <v>-18.62720553694276</v>
      </c>
      <c r="AF42" s="255"/>
      <c r="AG42" s="255"/>
      <c r="AH42" s="255">
        <f>SUM(AH36:AJ41)</f>
        <v>-11.733660684989417</v>
      </c>
      <c r="AI42" s="255"/>
      <c r="AJ42" s="356"/>
      <c r="AK42" s="257"/>
      <c r="AL42" s="355"/>
      <c r="AM42" s="255">
        <f>SUM(AM36:AO41)</f>
        <v>-15.799816602950585</v>
      </c>
      <c r="AN42" s="255"/>
      <c r="AO42" s="255"/>
      <c r="AP42" s="255">
        <f>SUM(AP36:AR41)</f>
        <v>-14.633095939011291</v>
      </c>
      <c r="AQ42" s="255"/>
      <c r="AR42" s="356"/>
    </row>
    <row r="43" spans="1:44" x14ac:dyDescent="0.2">
      <c r="A43" s="331" t="s">
        <v>327</v>
      </c>
      <c r="B43" s="332"/>
      <c r="C43" s="332"/>
      <c r="D43" s="332"/>
      <c r="E43" s="333"/>
      <c r="F43" s="333"/>
      <c r="G43" s="333"/>
      <c r="H43" s="333"/>
      <c r="I43" s="333"/>
      <c r="J43" s="333"/>
      <c r="K43" s="333"/>
      <c r="L43" s="334"/>
      <c r="M43" s="335"/>
      <c r="N43" s="336"/>
      <c r="O43" s="337"/>
      <c r="P43" s="337"/>
      <c r="Q43" s="337"/>
      <c r="R43" s="337"/>
      <c r="S43" s="337"/>
      <c r="T43" s="338"/>
      <c r="U43" s="335"/>
      <c r="V43" s="336"/>
      <c r="W43" s="337"/>
      <c r="X43" s="337"/>
      <c r="Y43" s="337"/>
      <c r="Z43" s="337"/>
      <c r="AA43" s="337"/>
      <c r="AB43" s="338"/>
      <c r="AC43" s="335"/>
      <c r="AD43" s="336"/>
      <c r="AE43" s="337"/>
      <c r="AF43" s="337"/>
      <c r="AG43" s="337"/>
      <c r="AH43" s="337"/>
      <c r="AI43" s="337"/>
      <c r="AJ43" s="338"/>
      <c r="AK43" s="335"/>
      <c r="AL43" s="336"/>
      <c r="AM43" s="337"/>
      <c r="AN43" s="337"/>
      <c r="AO43" s="337"/>
      <c r="AP43" s="337"/>
      <c r="AQ43" s="337"/>
      <c r="AR43" s="338"/>
    </row>
    <row r="44" spans="1:44" x14ac:dyDescent="0.2">
      <c r="A44" s="339" t="s">
        <v>328</v>
      </c>
      <c r="B44" s="340"/>
      <c r="C44" s="340"/>
      <c r="D44" s="340"/>
      <c r="E44" s="341"/>
      <c r="F44" s="341"/>
      <c r="G44" s="341"/>
      <c r="H44" s="341"/>
      <c r="I44" s="341"/>
      <c r="J44" s="341"/>
      <c r="K44" s="341"/>
      <c r="L44" s="342"/>
      <c r="M44" s="343">
        <f>M9</f>
        <v>72.250162897968977</v>
      </c>
      <c r="N44" s="344"/>
      <c r="O44" s="345">
        <f>-O9</f>
        <v>5.2541077833052396</v>
      </c>
      <c r="P44" s="345"/>
      <c r="Q44" s="345"/>
      <c r="R44" s="345">
        <f>-Q9</f>
        <v>-13.263297700100262</v>
      </c>
      <c r="S44" s="345"/>
      <c r="T44" s="346"/>
      <c r="U44" s="343">
        <f>U9</f>
        <v>65.321191015828688</v>
      </c>
      <c r="V44" s="344"/>
      <c r="W44" s="345">
        <f>-W9</f>
        <v>5.018878926474569</v>
      </c>
      <c r="X44" s="345"/>
      <c r="Y44" s="345"/>
      <c r="Z44" s="345">
        <f>-Y9</f>
        <v>-11.881376766131506</v>
      </c>
      <c r="AA44" s="345"/>
      <c r="AB44" s="346"/>
      <c r="AC44" s="343">
        <f>AC9</f>
        <v>65.63977362639244</v>
      </c>
      <c r="AD44" s="344"/>
      <c r="AE44" s="345">
        <f>-AE9</f>
        <v>4.8267027131952291</v>
      </c>
      <c r="AF44" s="345"/>
      <c r="AG44" s="345"/>
      <c r="AH44" s="345">
        <f>-AG9</f>
        <v>-12.028543276186475</v>
      </c>
      <c r="AI44" s="345"/>
      <c r="AJ44" s="346"/>
      <c r="AK44" s="343">
        <f>AK9</f>
        <v>69.480464567065553</v>
      </c>
      <c r="AL44" s="344"/>
      <c r="AM44" s="345">
        <f>-AM9</f>
        <v>5.3040458265731516</v>
      </c>
      <c r="AN44" s="345"/>
      <c r="AO44" s="345"/>
      <c r="AP44" s="345">
        <f>-AO9</f>
        <v>-12.652392293629269</v>
      </c>
      <c r="AQ44" s="345"/>
      <c r="AR44" s="346"/>
    </row>
    <row r="45" spans="1:44" x14ac:dyDescent="0.2">
      <c r="A45" s="339" t="s">
        <v>401</v>
      </c>
      <c r="B45" s="340"/>
      <c r="C45" s="340"/>
      <c r="D45" s="340"/>
      <c r="E45" s="341"/>
      <c r="F45" s="341"/>
      <c r="G45" s="341"/>
      <c r="H45" s="341"/>
      <c r="I45" s="341"/>
      <c r="J45" s="341"/>
      <c r="K45" s="341"/>
      <c r="L45" s="342"/>
      <c r="M45" s="229">
        <v>6.7105741500854492</v>
      </c>
      <c r="N45" s="225"/>
      <c r="O45" s="226">
        <v>0.48800000548362732</v>
      </c>
      <c r="P45" s="226"/>
      <c r="Q45" s="226"/>
      <c r="R45" s="226">
        <v>26.715999603271484</v>
      </c>
      <c r="S45" s="226"/>
      <c r="T45" s="402"/>
      <c r="U45" s="229">
        <v>9.0975522994995117</v>
      </c>
      <c r="V45" s="225"/>
      <c r="W45" s="226">
        <v>0.69900000095367432</v>
      </c>
      <c r="X45" s="226"/>
      <c r="Y45" s="226"/>
      <c r="Z45" s="226">
        <v>22.704000473022461</v>
      </c>
      <c r="AA45" s="226"/>
      <c r="AB45" s="402"/>
      <c r="AC45" s="229">
        <v>19.746183395385742</v>
      </c>
      <c r="AD45" s="225"/>
      <c r="AE45" s="226">
        <v>1.4520000219345093</v>
      </c>
      <c r="AF45" s="226"/>
      <c r="AG45" s="226"/>
      <c r="AH45" s="226">
        <v>24.565000534057617</v>
      </c>
      <c r="AI45" s="226"/>
      <c r="AJ45" s="402"/>
      <c r="AK45" s="229">
        <v>7.4274287223815918</v>
      </c>
      <c r="AL45" s="225"/>
      <c r="AM45" s="226">
        <v>0.56699997186660767</v>
      </c>
      <c r="AN45" s="226"/>
      <c r="AO45" s="226"/>
      <c r="AP45" s="226">
        <v>24.472000122070313</v>
      </c>
      <c r="AQ45" s="226"/>
      <c r="AR45" s="402"/>
    </row>
    <row r="46" spans="1:44" x14ac:dyDescent="0.2">
      <c r="A46" s="339" t="s">
        <v>402</v>
      </c>
      <c r="B46" s="340"/>
      <c r="C46" s="340"/>
      <c r="D46" s="340"/>
      <c r="E46" s="341"/>
      <c r="F46" s="341"/>
      <c r="G46" s="341"/>
      <c r="H46" s="341"/>
      <c r="I46" s="341"/>
      <c r="J46" s="341"/>
      <c r="K46" s="341"/>
      <c r="L46" s="342"/>
      <c r="M46" s="229">
        <v>80</v>
      </c>
      <c r="N46" s="225"/>
      <c r="O46" s="226">
        <v>-18.700000762939453</v>
      </c>
      <c r="P46" s="226"/>
      <c r="Q46" s="226"/>
      <c r="R46" s="226">
        <v>-2.8599998950958252</v>
      </c>
      <c r="S46" s="226"/>
      <c r="T46" s="402"/>
      <c r="U46" s="229">
        <v>80</v>
      </c>
      <c r="V46" s="225"/>
      <c r="W46" s="226">
        <v>-16.280000686645508</v>
      </c>
      <c r="X46" s="226"/>
      <c r="Y46" s="226"/>
      <c r="Z46" s="226">
        <v>-1.7599999904632568</v>
      </c>
      <c r="AA46" s="226"/>
      <c r="AB46" s="402"/>
      <c r="AC46" s="229">
        <v>80</v>
      </c>
      <c r="AD46" s="225"/>
      <c r="AE46" s="226">
        <v>-18.700000762939453</v>
      </c>
      <c r="AF46" s="226"/>
      <c r="AG46" s="226"/>
      <c r="AH46" s="226">
        <v>-2.4200000762939453</v>
      </c>
      <c r="AI46" s="226"/>
      <c r="AJ46" s="402"/>
      <c r="AK46" s="229">
        <v>80</v>
      </c>
      <c r="AL46" s="225"/>
      <c r="AM46" s="226">
        <v>-18.920000076293945</v>
      </c>
      <c r="AN46" s="226"/>
      <c r="AO46" s="226"/>
      <c r="AP46" s="226">
        <v>-3.0799999237060547</v>
      </c>
      <c r="AQ46" s="226"/>
      <c r="AR46" s="402"/>
    </row>
    <row r="47" spans="1:44" x14ac:dyDescent="0.2">
      <c r="A47" s="339" t="s">
        <v>403</v>
      </c>
      <c r="B47" s="340"/>
      <c r="C47" s="340"/>
      <c r="D47" s="340"/>
      <c r="E47" s="341"/>
      <c r="F47" s="341"/>
      <c r="G47" s="341"/>
      <c r="H47" s="341"/>
      <c r="I47" s="341"/>
      <c r="J47" s="341"/>
      <c r="K47" s="341"/>
      <c r="L47" s="342"/>
      <c r="M47" s="229">
        <v>90</v>
      </c>
      <c r="N47" s="225"/>
      <c r="O47" s="226">
        <v>30.426000595092773</v>
      </c>
      <c r="P47" s="226"/>
      <c r="Q47" s="226"/>
      <c r="R47" s="226">
        <v>-11.770000457763672</v>
      </c>
      <c r="S47" s="226"/>
      <c r="T47" s="402"/>
      <c r="U47" s="229">
        <v>90</v>
      </c>
      <c r="V47" s="225"/>
      <c r="W47" s="226">
        <v>31.305999755859375</v>
      </c>
      <c r="X47" s="226"/>
      <c r="Y47" s="226"/>
      <c r="Z47" s="226">
        <v>-8.9320001602172852</v>
      </c>
      <c r="AA47" s="226"/>
      <c r="AB47" s="402"/>
      <c r="AC47" s="229">
        <v>90</v>
      </c>
      <c r="AD47" s="225"/>
      <c r="AE47" s="226">
        <v>32.383998870849609</v>
      </c>
      <c r="AF47" s="226"/>
      <c r="AG47" s="226"/>
      <c r="AH47" s="226">
        <v>-9.130000114440918</v>
      </c>
      <c r="AI47" s="226"/>
      <c r="AJ47" s="402"/>
      <c r="AK47" s="229">
        <v>90</v>
      </c>
      <c r="AL47" s="225"/>
      <c r="AM47" s="226">
        <v>33.198001861572266</v>
      </c>
      <c r="AN47" s="226"/>
      <c r="AO47" s="226"/>
      <c r="AP47" s="226">
        <v>-10.692000389099121</v>
      </c>
      <c r="AQ47" s="226"/>
      <c r="AR47" s="402"/>
    </row>
    <row r="48" spans="1:44" ht="13.5" thickBot="1" x14ac:dyDescent="0.25">
      <c r="A48" s="357" t="s">
        <v>331</v>
      </c>
      <c r="B48" s="358"/>
      <c r="C48" s="358"/>
      <c r="D48" s="358"/>
      <c r="E48" s="359"/>
      <c r="F48" s="359"/>
      <c r="G48" s="359"/>
      <c r="H48" s="359"/>
      <c r="I48" s="359"/>
      <c r="J48" s="359"/>
      <c r="K48" s="359"/>
      <c r="L48" s="360"/>
      <c r="M48" s="361"/>
      <c r="N48" s="362"/>
      <c r="O48" s="363">
        <f>SUM(O44:Q47)</f>
        <v>17.468107620942188</v>
      </c>
      <c r="P48" s="363"/>
      <c r="Q48" s="363"/>
      <c r="R48" s="363">
        <f>SUM(R44:T47)</f>
        <v>-1.1772984496882746</v>
      </c>
      <c r="S48" s="363"/>
      <c r="T48" s="364"/>
      <c r="U48" s="361"/>
      <c r="V48" s="362"/>
      <c r="W48" s="363">
        <f>SUM(W44:Y47)</f>
        <v>20.743877996642112</v>
      </c>
      <c r="X48" s="363"/>
      <c r="Y48" s="363"/>
      <c r="Z48" s="363">
        <f>SUM(Z44:AB47)</f>
        <v>0.13062355621041277</v>
      </c>
      <c r="AA48" s="363"/>
      <c r="AB48" s="364"/>
      <c r="AC48" s="361"/>
      <c r="AD48" s="362"/>
      <c r="AE48" s="363">
        <f>SUM(AE44:AG47)</f>
        <v>19.962700843039894</v>
      </c>
      <c r="AF48" s="363"/>
      <c r="AG48" s="363"/>
      <c r="AH48" s="363">
        <f>SUM(AH44:AJ47)</f>
        <v>0.98645706713627845</v>
      </c>
      <c r="AI48" s="363"/>
      <c r="AJ48" s="364"/>
      <c r="AK48" s="361"/>
      <c r="AL48" s="362"/>
      <c r="AM48" s="363">
        <f>SUM(AM44:AO47)</f>
        <v>20.14904758371808</v>
      </c>
      <c r="AN48" s="363"/>
      <c r="AO48" s="363"/>
      <c r="AP48" s="363">
        <f>SUM(AP44:AR47)</f>
        <v>-1.9523924843641325</v>
      </c>
      <c r="AQ48" s="363"/>
      <c r="AR48" s="364"/>
    </row>
    <row r="49" spans="1:44" ht="13.5" thickBot="1" x14ac:dyDescent="0.25">
      <c r="A49" s="365" t="s">
        <v>252</v>
      </c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7"/>
      <c r="M49" s="368"/>
      <c r="N49" s="369"/>
      <c r="O49" s="370">
        <f>SUM(O36:Q41)+SUM(O44:Q47)</f>
        <v>5.826908440793428</v>
      </c>
      <c r="P49" s="370"/>
      <c r="Q49" s="370"/>
      <c r="R49" s="370">
        <f>SUM(R36:T41)+SUM(R44:T47)</f>
        <v>-12.138367406534288</v>
      </c>
      <c r="S49" s="370"/>
      <c r="T49" s="371"/>
      <c r="U49" s="368"/>
      <c r="V49" s="369"/>
      <c r="W49" s="370">
        <f>SUM(W36:Y41)+SUM(W44:Y47)</f>
        <v>2.5056314331501355</v>
      </c>
      <c r="X49" s="370"/>
      <c r="Y49" s="370"/>
      <c r="Z49" s="370">
        <f>SUM(Z36:AB41)+SUM(Z44:AB47)</f>
        <v>-8.5870061297058626</v>
      </c>
      <c r="AA49" s="370"/>
      <c r="AB49" s="371"/>
      <c r="AC49" s="368"/>
      <c r="AD49" s="369"/>
      <c r="AE49" s="370">
        <f>SUM(AE36:AG41)+SUM(AE44:AG47)</f>
        <v>1.3354953060971333</v>
      </c>
      <c r="AF49" s="370"/>
      <c r="AG49" s="370"/>
      <c r="AH49" s="370">
        <f>SUM(AH36:AJ41)+SUM(AH44:AJ47)</f>
        <v>-10.747203617853138</v>
      </c>
      <c r="AI49" s="370"/>
      <c r="AJ49" s="371"/>
      <c r="AK49" s="368"/>
      <c r="AL49" s="369"/>
      <c r="AM49" s="370">
        <f>SUM(AM36:AO41)+SUM(AM44:AO47)</f>
        <v>4.3492309807674943</v>
      </c>
      <c r="AN49" s="370"/>
      <c r="AO49" s="370"/>
      <c r="AP49" s="370">
        <f>SUM(AP36:AR41)+SUM(AP44:AR47)</f>
        <v>-16.585488423375423</v>
      </c>
      <c r="AQ49" s="370"/>
      <c r="AR49" s="371"/>
    </row>
    <row r="50" spans="1:44" x14ac:dyDescent="0.2">
      <c r="A50" s="331" t="s">
        <v>404</v>
      </c>
      <c r="B50" s="332"/>
      <c r="C50" s="332"/>
      <c r="D50" s="332"/>
      <c r="E50" s="333"/>
      <c r="F50" s="333"/>
      <c r="G50" s="333"/>
      <c r="H50" s="333"/>
      <c r="I50" s="333"/>
      <c r="J50" s="333"/>
      <c r="K50" s="333"/>
      <c r="L50" s="334"/>
      <c r="M50" s="335"/>
      <c r="N50" s="336"/>
      <c r="O50" s="337"/>
      <c r="P50" s="337"/>
      <c r="Q50" s="337"/>
      <c r="R50" s="337"/>
      <c r="S50" s="337"/>
      <c r="T50" s="338"/>
      <c r="U50" s="335"/>
      <c r="V50" s="336"/>
      <c r="W50" s="337"/>
      <c r="X50" s="337"/>
      <c r="Y50" s="337"/>
      <c r="Z50" s="337"/>
      <c r="AA50" s="337"/>
      <c r="AB50" s="338"/>
      <c r="AC50" s="335"/>
      <c r="AD50" s="336"/>
      <c r="AE50" s="337"/>
      <c r="AF50" s="337"/>
      <c r="AG50" s="337"/>
      <c r="AH50" s="337"/>
      <c r="AI50" s="337"/>
      <c r="AJ50" s="338"/>
      <c r="AK50" s="335"/>
      <c r="AL50" s="336"/>
      <c r="AM50" s="337"/>
      <c r="AN50" s="337"/>
      <c r="AO50" s="337"/>
      <c r="AP50" s="337"/>
      <c r="AQ50" s="337"/>
      <c r="AR50" s="338"/>
    </row>
    <row r="51" spans="1:44" x14ac:dyDescent="0.2">
      <c r="A51" s="339" t="s">
        <v>405</v>
      </c>
      <c r="B51" s="340"/>
      <c r="C51" s="340"/>
      <c r="D51" s="340"/>
      <c r="E51" s="341"/>
      <c r="F51" s="341"/>
      <c r="G51" s="341"/>
      <c r="H51" s="341"/>
      <c r="I51" s="341"/>
      <c r="J51" s="341"/>
      <c r="K51" s="341"/>
      <c r="L51" s="342"/>
      <c r="M51" s="343">
        <f>M7</f>
        <v>1168.6931701750411</v>
      </c>
      <c r="N51" s="344"/>
      <c r="O51" s="345">
        <f>O7</f>
        <v>-4.5120000839233398</v>
      </c>
      <c r="P51" s="345"/>
      <c r="Q51" s="345"/>
      <c r="R51" s="345">
        <f>Q7</f>
        <v>12.144000053405762</v>
      </c>
      <c r="S51" s="345"/>
      <c r="T51" s="346"/>
      <c r="U51" s="343">
        <f>U7</f>
        <v>1127.9960069406172</v>
      </c>
      <c r="V51" s="344"/>
      <c r="W51" s="345">
        <f>W7</f>
        <v>-6.0479998588562012</v>
      </c>
      <c r="X51" s="345"/>
      <c r="Y51" s="345"/>
      <c r="Z51" s="345">
        <f>Y7</f>
        <v>10.944000244140625</v>
      </c>
      <c r="AA51" s="345"/>
      <c r="AB51" s="346"/>
      <c r="AC51" s="343">
        <f>AC7</f>
        <v>1154.9350759875826</v>
      </c>
      <c r="AD51" s="344"/>
      <c r="AE51" s="345">
        <f>AE7</f>
        <v>-6.1440000534057617</v>
      </c>
      <c r="AF51" s="345"/>
      <c r="AG51" s="345"/>
      <c r="AH51" s="345">
        <f>AG7</f>
        <v>11.232000350952148</v>
      </c>
      <c r="AI51" s="345"/>
      <c r="AJ51" s="346"/>
      <c r="AK51" s="343">
        <f>AK7</f>
        <v>1218.1132592951205</v>
      </c>
      <c r="AL51" s="344"/>
      <c r="AM51" s="345">
        <f>AM7</f>
        <v>-6.7199997901916504</v>
      </c>
      <c r="AN51" s="345"/>
      <c r="AO51" s="345"/>
      <c r="AP51" s="345">
        <f>AO7</f>
        <v>11.711999893188477</v>
      </c>
      <c r="AQ51" s="345"/>
      <c r="AR51" s="346"/>
    </row>
    <row r="52" spans="1:44" x14ac:dyDescent="0.2">
      <c r="A52" s="339" t="s">
        <v>406</v>
      </c>
      <c r="B52" s="340"/>
      <c r="C52" s="340"/>
      <c r="D52" s="340"/>
      <c r="E52" s="341"/>
      <c r="F52" s="341"/>
      <c r="G52" s="341"/>
      <c r="H52" s="341"/>
      <c r="I52" s="341"/>
      <c r="J52" s="341"/>
      <c r="K52" s="341"/>
      <c r="L52" s="342"/>
      <c r="M52" s="343" t="s">
        <v>59</v>
      </c>
      <c r="N52" s="344"/>
      <c r="O52" s="345">
        <v>0</v>
      </c>
      <c r="P52" s="345"/>
      <c r="Q52" s="345"/>
      <c r="R52" s="345">
        <v>0</v>
      </c>
      <c r="S52" s="345"/>
      <c r="T52" s="346"/>
      <c r="U52" s="343" t="s">
        <v>59</v>
      </c>
      <c r="V52" s="344"/>
      <c r="W52" s="345">
        <v>0</v>
      </c>
      <c r="X52" s="345"/>
      <c r="Y52" s="345"/>
      <c r="Z52" s="345">
        <v>0</v>
      </c>
      <c r="AA52" s="345"/>
      <c r="AB52" s="346"/>
      <c r="AC52" s="343" t="s">
        <v>59</v>
      </c>
      <c r="AD52" s="344"/>
      <c r="AE52" s="345">
        <v>0</v>
      </c>
      <c r="AF52" s="345"/>
      <c r="AG52" s="345"/>
      <c r="AH52" s="345">
        <v>0</v>
      </c>
      <c r="AI52" s="345"/>
      <c r="AJ52" s="346"/>
      <c r="AK52" s="343" t="s">
        <v>59</v>
      </c>
      <c r="AL52" s="344"/>
      <c r="AM52" s="345">
        <v>0</v>
      </c>
      <c r="AN52" s="345"/>
      <c r="AO52" s="345"/>
      <c r="AP52" s="345">
        <v>0</v>
      </c>
      <c r="AQ52" s="345"/>
      <c r="AR52" s="346"/>
    </row>
    <row r="53" spans="1:44" x14ac:dyDescent="0.2">
      <c r="A53" s="339" t="s">
        <v>407</v>
      </c>
      <c r="B53" s="340"/>
      <c r="C53" s="340"/>
      <c r="D53" s="340"/>
      <c r="E53" s="341"/>
      <c r="F53" s="341"/>
      <c r="G53" s="341"/>
      <c r="H53" s="341"/>
      <c r="I53" s="341"/>
      <c r="J53" s="341"/>
      <c r="K53" s="341"/>
      <c r="L53" s="342"/>
      <c r="M53" s="229">
        <v>300</v>
      </c>
      <c r="N53" s="225"/>
      <c r="O53" s="226">
        <v>-4.5</v>
      </c>
      <c r="P53" s="226"/>
      <c r="Q53" s="226"/>
      <c r="R53" s="226">
        <v>-2.25</v>
      </c>
      <c r="S53" s="226"/>
      <c r="T53" s="402"/>
      <c r="U53" s="229">
        <v>300</v>
      </c>
      <c r="V53" s="225"/>
      <c r="W53" s="226">
        <v>-6.3000001907348633</v>
      </c>
      <c r="X53" s="226"/>
      <c r="Y53" s="226"/>
      <c r="Z53" s="226">
        <v>-2.1779999732971191</v>
      </c>
      <c r="AA53" s="226"/>
      <c r="AB53" s="402"/>
      <c r="AC53" s="229">
        <v>300</v>
      </c>
      <c r="AD53" s="225"/>
      <c r="AE53" s="226">
        <v>-4.1399998664855957</v>
      </c>
      <c r="AF53" s="226"/>
      <c r="AG53" s="226"/>
      <c r="AH53" s="226">
        <v>-2.2320001125335693</v>
      </c>
      <c r="AI53" s="226"/>
      <c r="AJ53" s="402"/>
      <c r="AK53" s="229">
        <v>300</v>
      </c>
      <c r="AL53" s="225"/>
      <c r="AM53" s="226">
        <v>-5.5799999237060547</v>
      </c>
      <c r="AN53" s="226"/>
      <c r="AO53" s="226"/>
      <c r="AP53" s="226">
        <v>-2.1419999599456787</v>
      </c>
      <c r="AQ53" s="226"/>
      <c r="AR53" s="402"/>
    </row>
    <row r="54" spans="1:44" x14ac:dyDescent="0.2">
      <c r="A54" s="339" t="s">
        <v>408</v>
      </c>
      <c r="B54" s="340"/>
      <c r="C54" s="340"/>
      <c r="D54" s="340"/>
      <c r="E54" s="341"/>
      <c r="F54" s="341"/>
      <c r="G54" s="341"/>
      <c r="H54" s="341"/>
      <c r="I54" s="341"/>
      <c r="J54" s="341"/>
      <c r="K54" s="341"/>
      <c r="L54" s="342"/>
      <c r="M54" s="229">
        <v>74.597427368164063</v>
      </c>
      <c r="N54" s="225"/>
      <c r="O54" s="226">
        <v>-0.28799998760223389</v>
      </c>
      <c r="P54" s="226"/>
      <c r="Q54" s="226"/>
      <c r="R54" s="226">
        <v>-0.13600000739097595</v>
      </c>
      <c r="S54" s="226"/>
      <c r="T54" s="402"/>
      <c r="U54" s="229">
        <v>40.285575866699219</v>
      </c>
      <c r="V54" s="225"/>
      <c r="W54" s="226">
        <v>-0.21600000560283661</v>
      </c>
      <c r="X54" s="226"/>
      <c r="Y54" s="226"/>
      <c r="Z54" s="226">
        <v>-0.1289999932050705</v>
      </c>
      <c r="AA54" s="226"/>
      <c r="AB54" s="402"/>
      <c r="AC54" s="229">
        <v>40.603187561035156</v>
      </c>
      <c r="AD54" s="225"/>
      <c r="AE54" s="226">
        <v>-0.21600000560283661</v>
      </c>
      <c r="AF54" s="226"/>
      <c r="AG54" s="226"/>
      <c r="AH54" s="226">
        <v>-0.1289999932050705</v>
      </c>
      <c r="AI54" s="226"/>
      <c r="AJ54" s="402"/>
      <c r="AK54" s="229">
        <v>39.153640747070313</v>
      </c>
      <c r="AL54" s="225"/>
      <c r="AM54" s="226">
        <v>-0.21600000560283661</v>
      </c>
      <c r="AN54" s="226"/>
      <c r="AO54" s="226"/>
      <c r="AP54" s="226">
        <v>-0.1289999932050705</v>
      </c>
      <c r="AQ54" s="226"/>
      <c r="AR54" s="402"/>
    </row>
    <row r="55" spans="1:44" x14ac:dyDescent="0.2">
      <c r="A55" s="339" t="s">
        <v>409</v>
      </c>
      <c r="B55" s="340"/>
      <c r="C55" s="340"/>
      <c r="D55" s="340"/>
      <c r="E55" s="341">
        <v>47.9</v>
      </c>
      <c r="F55" s="341">
        <v>0.5</v>
      </c>
      <c r="G55" s="341">
        <v>48.9</v>
      </c>
      <c r="H55" s="341">
        <v>35</v>
      </c>
      <c r="I55" s="341"/>
      <c r="J55" s="341"/>
      <c r="K55" s="341"/>
      <c r="L55" s="342"/>
      <c r="M55" s="229">
        <v>200</v>
      </c>
      <c r="N55" s="225"/>
      <c r="O55" s="226">
        <v>-2.0880000591278076</v>
      </c>
      <c r="P55" s="226"/>
      <c r="Q55" s="226"/>
      <c r="R55" s="226">
        <v>-1.7999999523162842</v>
      </c>
      <c r="S55" s="226"/>
      <c r="T55" s="402"/>
      <c r="U55" s="229">
        <v>200</v>
      </c>
      <c r="V55" s="225"/>
      <c r="W55" s="226">
        <v>-2.1779999732971191</v>
      </c>
      <c r="X55" s="226"/>
      <c r="Y55" s="226"/>
      <c r="Z55" s="226">
        <v>-1.9440000057220459</v>
      </c>
      <c r="AA55" s="226"/>
      <c r="AB55" s="402"/>
      <c r="AC55" s="229">
        <v>200</v>
      </c>
      <c r="AD55" s="225"/>
      <c r="AE55" s="226">
        <v>-2.25</v>
      </c>
      <c r="AF55" s="226"/>
      <c r="AG55" s="226"/>
      <c r="AH55" s="226">
        <v>-1.9259999990463257</v>
      </c>
      <c r="AI55" s="226"/>
      <c r="AJ55" s="402"/>
      <c r="AK55" s="229">
        <v>200</v>
      </c>
      <c r="AL55" s="225"/>
      <c r="AM55" s="226">
        <v>-2.1419999599456787</v>
      </c>
      <c r="AN55" s="226"/>
      <c r="AO55" s="226"/>
      <c r="AP55" s="226">
        <v>-1.8179999589920044</v>
      </c>
      <c r="AQ55" s="226"/>
      <c r="AR55" s="402"/>
    </row>
    <row r="56" spans="1:44" x14ac:dyDescent="0.2">
      <c r="A56" s="339" t="s">
        <v>410</v>
      </c>
      <c r="B56" s="340"/>
      <c r="C56" s="340"/>
      <c r="D56" s="340"/>
      <c r="E56" s="341"/>
      <c r="F56" s="341"/>
      <c r="G56" s="341"/>
      <c r="H56" s="341"/>
      <c r="I56" s="341"/>
      <c r="J56" s="341"/>
      <c r="K56" s="341"/>
      <c r="L56" s="342"/>
      <c r="M56" s="229">
        <v>100</v>
      </c>
      <c r="N56" s="225"/>
      <c r="O56" s="226">
        <v>-1.440000057220459</v>
      </c>
      <c r="P56" s="226"/>
      <c r="Q56" s="226"/>
      <c r="R56" s="226">
        <v>-1.0080000162124634</v>
      </c>
      <c r="S56" s="226"/>
      <c r="T56" s="402"/>
      <c r="U56" s="229">
        <v>100</v>
      </c>
      <c r="V56" s="225"/>
      <c r="W56" s="226">
        <v>-1.0800000429153442</v>
      </c>
      <c r="X56" s="226"/>
      <c r="Y56" s="226"/>
      <c r="Z56" s="226">
        <v>-0.91200000047683716</v>
      </c>
      <c r="AA56" s="226"/>
      <c r="AB56" s="402"/>
      <c r="AC56" s="229">
        <v>100</v>
      </c>
      <c r="AD56" s="225"/>
      <c r="AE56" s="226">
        <v>-0.72000002861022949</v>
      </c>
      <c r="AF56" s="226"/>
      <c r="AG56" s="226"/>
      <c r="AH56" s="226">
        <v>-0.93599998950958252</v>
      </c>
      <c r="AI56" s="226"/>
      <c r="AJ56" s="402"/>
      <c r="AK56" s="229">
        <v>100</v>
      </c>
      <c r="AL56" s="225"/>
      <c r="AM56" s="226">
        <v>-0.95999997854232788</v>
      </c>
      <c r="AN56" s="226"/>
      <c r="AO56" s="226"/>
      <c r="AP56" s="226">
        <v>-0.75599998235702515</v>
      </c>
      <c r="AQ56" s="226"/>
      <c r="AR56" s="402"/>
    </row>
    <row r="57" spans="1:44" x14ac:dyDescent="0.2">
      <c r="A57" s="339" t="s">
        <v>411</v>
      </c>
      <c r="B57" s="340"/>
      <c r="C57" s="340"/>
      <c r="D57" s="340"/>
      <c r="E57" s="341"/>
      <c r="F57" s="341"/>
      <c r="G57" s="341"/>
      <c r="H57" s="341"/>
      <c r="I57" s="341"/>
      <c r="J57" s="341"/>
      <c r="K57" s="341"/>
      <c r="L57" s="342"/>
      <c r="M57" s="229">
        <v>600</v>
      </c>
      <c r="N57" s="225"/>
      <c r="O57" s="226">
        <v>9.119999885559082</v>
      </c>
      <c r="P57" s="226"/>
      <c r="Q57" s="226"/>
      <c r="R57" s="226">
        <v>-2.9800000190734863</v>
      </c>
      <c r="S57" s="226"/>
      <c r="T57" s="402"/>
      <c r="U57" s="229">
        <v>600</v>
      </c>
      <c r="V57" s="225"/>
      <c r="W57" s="226">
        <v>11.520000457763672</v>
      </c>
      <c r="X57" s="226"/>
      <c r="Y57" s="226"/>
      <c r="Z57" s="226">
        <v>-2.3610000610351563</v>
      </c>
      <c r="AA57" s="226"/>
      <c r="AB57" s="402"/>
      <c r="AC57" s="229">
        <v>600</v>
      </c>
      <c r="AD57" s="225"/>
      <c r="AE57" s="226">
        <v>6.7199997901916504</v>
      </c>
      <c r="AF57" s="226"/>
      <c r="AG57" s="226"/>
      <c r="AH57" s="226">
        <v>-2.3519999980926514</v>
      </c>
      <c r="AI57" s="226"/>
      <c r="AJ57" s="402"/>
      <c r="AK57" s="229">
        <v>600</v>
      </c>
      <c r="AL57" s="225"/>
      <c r="AM57" s="226">
        <v>7.1999998092651367</v>
      </c>
      <c r="AN57" s="226"/>
      <c r="AO57" s="226"/>
      <c r="AP57" s="226">
        <v>-2.7599999904632568</v>
      </c>
      <c r="AQ57" s="226"/>
      <c r="AR57" s="402"/>
    </row>
    <row r="58" spans="1:44" x14ac:dyDescent="0.2">
      <c r="A58" s="339" t="s">
        <v>412</v>
      </c>
      <c r="B58" s="340"/>
      <c r="C58" s="340"/>
      <c r="D58" s="340"/>
      <c r="E58" s="341"/>
      <c r="F58" s="341"/>
      <c r="G58" s="341"/>
      <c r="H58" s="341"/>
      <c r="I58" s="341"/>
      <c r="J58" s="341"/>
      <c r="K58" s="341"/>
      <c r="L58" s="342"/>
      <c r="M58" s="229">
        <v>150</v>
      </c>
      <c r="N58" s="225"/>
      <c r="O58" s="226">
        <v>-1.9199999570846558</v>
      </c>
      <c r="P58" s="226"/>
      <c r="Q58" s="226"/>
      <c r="R58" s="226">
        <v>-0.99099999666213989</v>
      </c>
      <c r="S58" s="226"/>
      <c r="T58" s="402"/>
      <c r="U58" s="229">
        <v>150</v>
      </c>
      <c r="V58" s="225"/>
      <c r="W58" s="226">
        <v>-2.1600000858306885</v>
      </c>
      <c r="X58" s="226"/>
      <c r="Y58" s="226"/>
      <c r="Z58" s="226">
        <v>-1.4119999408721924</v>
      </c>
      <c r="AA58" s="226"/>
      <c r="AB58" s="402"/>
      <c r="AC58" s="229">
        <v>150</v>
      </c>
      <c r="AD58" s="225"/>
      <c r="AE58" s="226">
        <v>-1.440000057220459</v>
      </c>
      <c r="AF58" s="226"/>
      <c r="AG58" s="226"/>
      <c r="AH58" s="226">
        <v>-1.4140000343322754</v>
      </c>
      <c r="AI58" s="226"/>
      <c r="AJ58" s="402"/>
      <c r="AK58" s="229">
        <v>150</v>
      </c>
      <c r="AL58" s="225"/>
      <c r="AM58" s="226">
        <v>-1.6799999475479126</v>
      </c>
      <c r="AN58" s="226"/>
      <c r="AO58" s="226"/>
      <c r="AP58" s="226">
        <v>-1.4160000085830688</v>
      </c>
      <c r="AQ58" s="226"/>
      <c r="AR58" s="402"/>
    </row>
    <row r="59" spans="1:44" x14ac:dyDescent="0.2">
      <c r="A59" s="339" t="s">
        <v>413</v>
      </c>
      <c r="B59" s="340"/>
      <c r="C59" s="340"/>
      <c r="D59" s="340"/>
      <c r="E59" s="341"/>
      <c r="F59" s="341"/>
      <c r="G59" s="341"/>
      <c r="H59" s="341"/>
      <c r="I59" s="341"/>
      <c r="J59" s="341"/>
      <c r="K59" s="341"/>
      <c r="L59" s="342"/>
      <c r="M59" s="229">
        <v>93.246795654296875</v>
      </c>
      <c r="N59" s="225"/>
      <c r="O59" s="226">
        <v>0.36000001430511475</v>
      </c>
      <c r="P59" s="226"/>
      <c r="Q59" s="226"/>
      <c r="R59" s="226">
        <v>0.96893614530563354</v>
      </c>
      <c r="S59" s="226"/>
      <c r="T59" s="402"/>
      <c r="U59" s="229">
        <v>0</v>
      </c>
      <c r="V59" s="225"/>
      <c r="W59" s="226">
        <v>0</v>
      </c>
      <c r="X59" s="226"/>
      <c r="Y59" s="226"/>
      <c r="Z59" s="226">
        <v>0</v>
      </c>
      <c r="AA59" s="226"/>
      <c r="AB59" s="402"/>
      <c r="AC59" s="229">
        <v>0</v>
      </c>
      <c r="AD59" s="225"/>
      <c r="AE59" s="226">
        <v>0</v>
      </c>
      <c r="AF59" s="226"/>
      <c r="AG59" s="226"/>
      <c r="AH59" s="226">
        <v>0</v>
      </c>
      <c r="AI59" s="226"/>
      <c r="AJ59" s="402"/>
      <c r="AK59" s="229">
        <v>0</v>
      </c>
      <c r="AL59" s="225"/>
      <c r="AM59" s="226">
        <v>0</v>
      </c>
      <c r="AN59" s="226"/>
      <c r="AO59" s="226"/>
      <c r="AP59" s="226">
        <v>0</v>
      </c>
      <c r="AQ59" s="226"/>
      <c r="AR59" s="402"/>
    </row>
    <row r="60" spans="1:44" x14ac:dyDescent="0.2">
      <c r="A60" s="339" t="s">
        <v>414</v>
      </c>
      <c r="B60" s="340"/>
      <c r="C60" s="340"/>
      <c r="D60" s="340"/>
      <c r="E60" s="341">
        <v>48.1</v>
      </c>
      <c r="F60" s="341">
        <v>0.5</v>
      </c>
      <c r="G60" s="341">
        <v>48.9</v>
      </c>
      <c r="H60" s="341">
        <v>35</v>
      </c>
      <c r="I60" s="341"/>
      <c r="J60" s="341"/>
      <c r="K60" s="341"/>
      <c r="L60" s="342"/>
      <c r="M60" s="229">
        <v>130.54551696777344</v>
      </c>
      <c r="N60" s="225"/>
      <c r="O60" s="226">
        <v>-0.50400000810623169</v>
      </c>
      <c r="P60" s="226"/>
      <c r="Q60" s="226"/>
      <c r="R60" s="226">
        <v>-0.335999995470047</v>
      </c>
      <c r="S60" s="226"/>
      <c r="T60" s="402"/>
      <c r="U60" s="229">
        <v>89.523490905761719</v>
      </c>
      <c r="V60" s="225"/>
      <c r="W60" s="226">
        <v>-0.47999998927116394</v>
      </c>
      <c r="X60" s="226"/>
      <c r="Y60" s="226"/>
      <c r="Z60" s="226">
        <v>-0.335999995470047</v>
      </c>
      <c r="AA60" s="226"/>
      <c r="AB60" s="402"/>
      <c r="AC60" s="229">
        <v>117.29808807373047</v>
      </c>
      <c r="AD60" s="225"/>
      <c r="AE60" s="226">
        <v>-0.62400001287460327</v>
      </c>
      <c r="AF60" s="226"/>
      <c r="AG60" s="226"/>
      <c r="AH60" s="226">
        <v>-0.36000001430511475</v>
      </c>
      <c r="AI60" s="226"/>
      <c r="AJ60" s="402"/>
      <c r="AK60" s="229">
        <v>100.05930328369141</v>
      </c>
      <c r="AL60" s="225"/>
      <c r="AM60" s="226">
        <v>-0.55199998617172241</v>
      </c>
      <c r="AN60" s="226"/>
      <c r="AO60" s="226"/>
      <c r="AP60" s="226">
        <v>-0.36000001430511475</v>
      </c>
      <c r="AQ60" s="226"/>
      <c r="AR60" s="402"/>
    </row>
    <row r="61" spans="1:44" x14ac:dyDescent="0.2">
      <c r="A61" s="339" t="s">
        <v>415</v>
      </c>
      <c r="B61" s="340"/>
      <c r="C61" s="340"/>
      <c r="D61" s="340"/>
      <c r="E61" s="341"/>
      <c r="F61" s="341"/>
      <c r="G61" s="341"/>
      <c r="H61" s="341"/>
      <c r="I61" s="341"/>
      <c r="J61" s="341"/>
      <c r="K61" s="341"/>
      <c r="L61" s="342"/>
      <c r="M61" s="229">
        <v>650</v>
      </c>
      <c r="N61" s="225"/>
      <c r="O61" s="226">
        <v>8.6400003433227539</v>
      </c>
      <c r="P61" s="226"/>
      <c r="Q61" s="226"/>
      <c r="R61" s="226">
        <v>-3.0959999561309814</v>
      </c>
      <c r="S61" s="226"/>
      <c r="T61" s="402"/>
      <c r="U61" s="229">
        <v>650</v>
      </c>
      <c r="V61" s="225"/>
      <c r="W61" s="226">
        <v>9.119999885559082</v>
      </c>
      <c r="X61" s="226"/>
      <c r="Y61" s="226"/>
      <c r="Z61" s="226">
        <v>-2.4860000610351563</v>
      </c>
      <c r="AA61" s="226"/>
      <c r="AB61" s="402"/>
      <c r="AC61" s="229">
        <v>650</v>
      </c>
      <c r="AD61" s="225"/>
      <c r="AE61" s="226">
        <v>7.1999998092651367</v>
      </c>
      <c r="AF61" s="226"/>
      <c r="AG61" s="226"/>
      <c r="AH61" s="226">
        <v>-2.4760000705718994</v>
      </c>
      <c r="AI61" s="226"/>
      <c r="AJ61" s="402"/>
      <c r="AK61" s="229">
        <v>650</v>
      </c>
      <c r="AL61" s="225"/>
      <c r="AM61" s="226">
        <v>4.8000001907348633</v>
      </c>
      <c r="AN61" s="226"/>
      <c r="AO61" s="226"/>
      <c r="AP61" s="226">
        <v>-2.880000114440918</v>
      </c>
      <c r="AQ61" s="226"/>
      <c r="AR61" s="402"/>
    </row>
    <row r="62" spans="1:44" x14ac:dyDescent="0.2">
      <c r="A62" s="339" t="s">
        <v>416</v>
      </c>
      <c r="B62" s="340"/>
      <c r="C62" s="340"/>
      <c r="D62" s="340"/>
      <c r="E62" s="341"/>
      <c r="F62" s="341"/>
      <c r="G62" s="341"/>
      <c r="H62" s="341"/>
      <c r="I62" s="341"/>
      <c r="J62" s="341"/>
      <c r="K62" s="341"/>
      <c r="L62" s="342"/>
      <c r="M62" s="229">
        <v>0</v>
      </c>
      <c r="N62" s="225"/>
      <c r="O62" s="226">
        <v>0</v>
      </c>
      <c r="P62" s="226"/>
      <c r="Q62" s="226"/>
      <c r="R62" s="226">
        <v>0</v>
      </c>
      <c r="S62" s="226"/>
      <c r="T62" s="402"/>
      <c r="U62" s="229">
        <v>0</v>
      </c>
      <c r="V62" s="225"/>
      <c r="W62" s="226">
        <v>0</v>
      </c>
      <c r="X62" s="226"/>
      <c r="Y62" s="226"/>
      <c r="Z62" s="226">
        <v>0</v>
      </c>
      <c r="AA62" s="226"/>
      <c r="AB62" s="402"/>
      <c r="AC62" s="229">
        <v>0</v>
      </c>
      <c r="AD62" s="225"/>
      <c r="AE62" s="226">
        <v>0</v>
      </c>
      <c r="AF62" s="226"/>
      <c r="AG62" s="226"/>
      <c r="AH62" s="226">
        <v>0</v>
      </c>
      <c r="AI62" s="226"/>
      <c r="AJ62" s="402"/>
      <c r="AK62" s="229">
        <v>0</v>
      </c>
      <c r="AL62" s="225"/>
      <c r="AM62" s="226">
        <v>0</v>
      </c>
      <c r="AN62" s="226"/>
      <c r="AO62" s="226"/>
      <c r="AP62" s="226">
        <v>0</v>
      </c>
      <c r="AQ62" s="226"/>
      <c r="AR62" s="402"/>
    </row>
    <row r="63" spans="1:44" x14ac:dyDescent="0.2">
      <c r="A63" s="339" t="s">
        <v>417</v>
      </c>
      <c r="B63" s="340"/>
      <c r="C63" s="340"/>
      <c r="D63" s="340"/>
      <c r="E63" s="341"/>
      <c r="F63" s="341"/>
      <c r="G63" s="341"/>
      <c r="H63" s="341"/>
      <c r="I63" s="341"/>
      <c r="J63" s="341"/>
      <c r="K63" s="341"/>
      <c r="L63" s="342"/>
      <c r="M63" s="229">
        <v>0</v>
      </c>
      <c r="N63" s="225"/>
      <c r="O63" s="226">
        <v>0</v>
      </c>
      <c r="P63" s="226"/>
      <c r="Q63" s="226"/>
      <c r="R63" s="226">
        <v>0</v>
      </c>
      <c r="S63" s="226"/>
      <c r="T63" s="402"/>
      <c r="U63" s="229">
        <v>22.38087272644043</v>
      </c>
      <c r="V63" s="225"/>
      <c r="W63" s="226">
        <v>-0.11999999731779099</v>
      </c>
      <c r="X63" s="226"/>
      <c r="Y63" s="226"/>
      <c r="Z63" s="226">
        <v>-3.5999998450279236E-2</v>
      </c>
      <c r="AA63" s="226"/>
      <c r="AB63" s="402"/>
      <c r="AC63" s="229">
        <v>22.557323455810547</v>
      </c>
      <c r="AD63" s="225"/>
      <c r="AE63" s="226">
        <v>-0.11999999731779099</v>
      </c>
      <c r="AF63" s="226"/>
      <c r="AG63" s="226"/>
      <c r="AH63" s="226">
        <v>-4.8000000417232513E-2</v>
      </c>
      <c r="AI63" s="226"/>
      <c r="AJ63" s="402"/>
      <c r="AK63" s="229">
        <v>21.752021789550781</v>
      </c>
      <c r="AL63" s="225"/>
      <c r="AM63" s="226">
        <v>-0.11999999731779099</v>
      </c>
      <c r="AN63" s="226"/>
      <c r="AO63" s="226"/>
      <c r="AP63" s="226">
        <v>-4.8000000417232513E-2</v>
      </c>
      <c r="AQ63" s="226"/>
      <c r="AR63" s="402"/>
    </row>
    <row r="64" spans="1:44" x14ac:dyDescent="0.2">
      <c r="A64" s="339" t="s">
        <v>418</v>
      </c>
      <c r="B64" s="340"/>
      <c r="C64" s="340"/>
      <c r="D64" s="340"/>
      <c r="E64" s="341">
        <v>47.9</v>
      </c>
      <c r="F64" s="341">
        <v>0.5</v>
      </c>
      <c r="G64" s="341"/>
      <c r="H64" s="341"/>
      <c r="I64" s="341"/>
      <c r="J64" s="341"/>
      <c r="K64" s="341"/>
      <c r="L64" s="342"/>
      <c r="M64" s="229">
        <v>60</v>
      </c>
      <c r="N64" s="225"/>
      <c r="O64" s="226">
        <v>-0.51099997758865356</v>
      </c>
      <c r="P64" s="226"/>
      <c r="Q64" s="226"/>
      <c r="R64" s="226">
        <v>-0.56099998950958252</v>
      </c>
      <c r="S64" s="226"/>
      <c r="T64" s="402"/>
      <c r="U64" s="229">
        <v>58.936302185058594</v>
      </c>
      <c r="V64" s="225"/>
      <c r="W64" s="226">
        <v>-0.31600001454353333</v>
      </c>
      <c r="X64" s="226"/>
      <c r="Y64" s="226"/>
      <c r="Z64" s="226">
        <v>-0.30899998545646667</v>
      </c>
      <c r="AA64" s="226"/>
      <c r="AB64" s="402"/>
      <c r="AC64" s="229">
        <v>87.973564147949219</v>
      </c>
      <c r="AD64" s="225"/>
      <c r="AE64" s="226">
        <v>-0.46799999475479126</v>
      </c>
      <c r="AF64" s="226"/>
      <c r="AG64" s="226"/>
      <c r="AH64" s="226">
        <v>-0.49599999189376831</v>
      </c>
      <c r="AI64" s="226"/>
      <c r="AJ64" s="402"/>
      <c r="AK64" s="229">
        <v>95.165092468261719</v>
      </c>
      <c r="AL64" s="225"/>
      <c r="AM64" s="226">
        <v>-0.52499997615814209</v>
      </c>
      <c r="AN64" s="226"/>
      <c r="AO64" s="226"/>
      <c r="AP64" s="226">
        <v>-0.54000002145767212</v>
      </c>
      <c r="AQ64" s="226"/>
      <c r="AR64" s="402"/>
    </row>
    <row r="65" spans="1:44" x14ac:dyDescent="0.2">
      <c r="A65" s="339" t="s">
        <v>419</v>
      </c>
      <c r="B65" s="340"/>
      <c r="C65" s="340"/>
      <c r="D65" s="340"/>
      <c r="E65" s="341"/>
      <c r="F65" s="341"/>
      <c r="G65" s="341"/>
      <c r="H65" s="341"/>
      <c r="I65" s="341"/>
      <c r="J65" s="341"/>
      <c r="K65" s="341"/>
      <c r="L65" s="342"/>
      <c r="M65" s="229">
        <v>0</v>
      </c>
      <c r="N65" s="225"/>
      <c r="O65" s="226">
        <v>0</v>
      </c>
      <c r="P65" s="226"/>
      <c r="Q65" s="226"/>
      <c r="R65" s="226">
        <v>0</v>
      </c>
      <c r="S65" s="226"/>
      <c r="T65" s="402"/>
      <c r="U65" s="229">
        <v>16.785655975341797</v>
      </c>
      <c r="V65" s="225"/>
      <c r="W65" s="226">
        <v>-9.0000003576278687E-2</v>
      </c>
      <c r="X65" s="226"/>
      <c r="Y65" s="226"/>
      <c r="Z65" s="226">
        <v>-0.16285715997219086</v>
      </c>
      <c r="AA65" s="226"/>
      <c r="AB65" s="402"/>
      <c r="AC65" s="229">
        <v>16.917993545532227</v>
      </c>
      <c r="AD65" s="225"/>
      <c r="AE65" s="226">
        <v>-9.0000003576278687E-2</v>
      </c>
      <c r="AF65" s="226"/>
      <c r="AG65" s="226"/>
      <c r="AH65" s="226">
        <v>-0.16453126072883606</v>
      </c>
      <c r="AI65" s="226"/>
      <c r="AJ65" s="402"/>
      <c r="AK65" s="229">
        <v>0</v>
      </c>
      <c r="AL65" s="225"/>
      <c r="AM65" s="226">
        <v>0</v>
      </c>
      <c r="AN65" s="226"/>
      <c r="AO65" s="226"/>
      <c r="AP65" s="226">
        <v>0</v>
      </c>
      <c r="AQ65" s="226"/>
      <c r="AR65" s="402"/>
    </row>
    <row r="66" spans="1:44" ht="13.5" thickBot="1" x14ac:dyDescent="0.25">
      <c r="A66" s="351" t="s">
        <v>420</v>
      </c>
      <c r="B66" s="352"/>
      <c r="C66" s="352"/>
      <c r="D66" s="352"/>
      <c r="E66" s="353"/>
      <c r="F66" s="353"/>
      <c r="G66" s="353"/>
      <c r="H66" s="353"/>
      <c r="I66" s="353"/>
      <c r="J66" s="353"/>
      <c r="K66" s="353"/>
      <c r="L66" s="354"/>
      <c r="M66" s="257"/>
      <c r="N66" s="355"/>
      <c r="O66" s="255">
        <f>SUM(O51:Q65)</f>
        <v>2.3570001125335693</v>
      </c>
      <c r="P66" s="255"/>
      <c r="Q66" s="255"/>
      <c r="R66" s="255">
        <f>SUM(R51:T65)</f>
        <v>-4.506373405456543E-2</v>
      </c>
      <c r="S66" s="255"/>
      <c r="T66" s="356"/>
      <c r="U66" s="257"/>
      <c r="V66" s="355"/>
      <c r="W66" s="255">
        <f>SUM(W51:Y65)</f>
        <v>1.6520001813769341</v>
      </c>
      <c r="X66" s="255"/>
      <c r="Y66" s="255"/>
      <c r="Z66" s="255">
        <f>SUM(Z51:AB65)</f>
        <v>-1.3218569308519363</v>
      </c>
      <c r="AA66" s="255"/>
      <c r="AB66" s="356"/>
      <c r="AC66" s="257"/>
      <c r="AD66" s="355"/>
      <c r="AE66" s="255">
        <f>SUM(AE51:AG65)</f>
        <v>-2.2920004203915596</v>
      </c>
      <c r="AF66" s="255"/>
      <c r="AG66" s="255"/>
      <c r="AH66" s="255">
        <f>SUM(AH51:AJ65)</f>
        <v>-1.3015311136841774</v>
      </c>
      <c r="AI66" s="255"/>
      <c r="AJ66" s="356"/>
      <c r="AK66" s="257"/>
      <c r="AL66" s="355"/>
      <c r="AM66" s="255">
        <f>SUM(AM51:AO65)</f>
        <v>-6.4949995651841164</v>
      </c>
      <c r="AN66" s="255"/>
      <c r="AO66" s="255"/>
      <c r="AP66" s="255">
        <f>SUM(AP51:AR65)</f>
        <v>-1.1370001509785652</v>
      </c>
      <c r="AQ66" s="255"/>
      <c r="AR66" s="356"/>
    </row>
    <row r="67" spans="1:44" x14ac:dyDescent="0.2">
      <c r="A67" s="331" t="s">
        <v>421</v>
      </c>
      <c r="B67" s="332"/>
      <c r="C67" s="332"/>
      <c r="D67" s="332"/>
      <c r="E67" s="333"/>
      <c r="F67" s="333"/>
      <c r="G67" s="333"/>
      <c r="H67" s="333"/>
      <c r="I67" s="333"/>
      <c r="J67" s="333"/>
      <c r="K67" s="333"/>
      <c r="L67" s="334"/>
      <c r="M67" s="335"/>
      <c r="N67" s="336"/>
      <c r="O67" s="337"/>
      <c r="P67" s="337"/>
      <c r="Q67" s="337"/>
      <c r="R67" s="337"/>
      <c r="S67" s="337"/>
      <c r="T67" s="338"/>
      <c r="U67" s="335"/>
      <c r="V67" s="336"/>
      <c r="W67" s="337"/>
      <c r="X67" s="337"/>
      <c r="Y67" s="337"/>
      <c r="Z67" s="337"/>
      <c r="AA67" s="337"/>
      <c r="AB67" s="338"/>
      <c r="AC67" s="335"/>
      <c r="AD67" s="336"/>
      <c r="AE67" s="337"/>
      <c r="AF67" s="337"/>
      <c r="AG67" s="337"/>
      <c r="AH67" s="337"/>
      <c r="AI67" s="337"/>
      <c r="AJ67" s="338"/>
      <c r="AK67" s="335"/>
      <c r="AL67" s="336"/>
      <c r="AM67" s="337"/>
      <c r="AN67" s="337"/>
      <c r="AO67" s="337"/>
      <c r="AP67" s="337"/>
      <c r="AQ67" s="337"/>
      <c r="AR67" s="338"/>
    </row>
    <row r="68" spans="1:44" x14ac:dyDescent="0.2">
      <c r="A68" s="339" t="s">
        <v>422</v>
      </c>
      <c r="B68" s="340"/>
      <c r="C68" s="340"/>
      <c r="D68" s="340"/>
      <c r="E68" s="341"/>
      <c r="F68" s="341"/>
      <c r="G68" s="341"/>
      <c r="H68" s="341"/>
      <c r="I68" s="341"/>
      <c r="J68" s="341"/>
      <c r="K68" s="341"/>
      <c r="L68" s="342"/>
      <c r="M68" s="343">
        <f>M10</f>
        <v>1190.1549341457091</v>
      </c>
      <c r="N68" s="344"/>
      <c r="O68" s="345">
        <f>O10</f>
        <v>-5.375999927520752</v>
      </c>
      <c r="P68" s="345"/>
      <c r="Q68" s="345"/>
      <c r="R68" s="345">
        <f>Q10</f>
        <v>12.048000335693359</v>
      </c>
      <c r="S68" s="345"/>
      <c r="T68" s="346"/>
      <c r="U68" s="343">
        <f>U10</f>
        <v>1074.9273013887462</v>
      </c>
      <c r="V68" s="344"/>
      <c r="W68" s="345">
        <f>W10</f>
        <v>-5.1360001564025879</v>
      </c>
      <c r="X68" s="345"/>
      <c r="Y68" s="345"/>
      <c r="Z68" s="345">
        <f>Y10</f>
        <v>10.751999855041504</v>
      </c>
      <c r="AA68" s="345"/>
      <c r="AB68" s="346"/>
      <c r="AC68" s="343">
        <f>AC10</f>
        <v>1079.3921577983533</v>
      </c>
      <c r="AD68" s="344"/>
      <c r="AE68" s="345">
        <f>AE10</f>
        <v>-4.9439997673034668</v>
      </c>
      <c r="AF68" s="345"/>
      <c r="AG68" s="345"/>
      <c r="AH68" s="345">
        <f>AG10</f>
        <v>10.895999908447266</v>
      </c>
      <c r="AI68" s="345"/>
      <c r="AJ68" s="346"/>
      <c r="AK68" s="343">
        <f>AK10</f>
        <v>1144.7434056939694</v>
      </c>
      <c r="AL68" s="344"/>
      <c r="AM68" s="345">
        <f>AM10</f>
        <v>-5.4239997863769531</v>
      </c>
      <c r="AN68" s="345"/>
      <c r="AO68" s="345"/>
      <c r="AP68" s="345">
        <f>AO10</f>
        <v>11.472000122070313</v>
      </c>
      <c r="AQ68" s="345"/>
      <c r="AR68" s="346"/>
    </row>
    <row r="69" spans="1:44" x14ac:dyDescent="0.2">
      <c r="A69" s="339" t="s">
        <v>423</v>
      </c>
      <c r="B69" s="340"/>
      <c r="C69" s="340"/>
      <c r="D69" s="340"/>
      <c r="E69" s="341"/>
      <c r="F69" s="341"/>
      <c r="G69" s="341"/>
      <c r="H69" s="341"/>
      <c r="I69" s="341"/>
      <c r="J69" s="341"/>
      <c r="K69" s="341"/>
      <c r="L69" s="342"/>
      <c r="M69" s="343" t="s">
        <v>59</v>
      </c>
      <c r="N69" s="344"/>
      <c r="O69" s="345">
        <v>0</v>
      </c>
      <c r="P69" s="345"/>
      <c r="Q69" s="345"/>
      <c r="R69" s="345">
        <v>0</v>
      </c>
      <c r="S69" s="345"/>
      <c r="T69" s="346"/>
      <c r="U69" s="343" t="s">
        <v>59</v>
      </c>
      <c r="V69" s="344"/>
      <c r="W69" s="345">
        <v>0</v>
      </c>
      <c r="X69" s="345"/>
      <c r="Y69" s="345"/>
      <c r="Z69" s="345">
        <v>0</v>
      </c>
      <c r="AA69" s="345"/>
      <c r="AB69" s="346"/>
      <c r="AC69" s="343" t="s">
        <v>59</v>
      </c>
      <c r="AD69" s="344"/>
      <c r="AE69" s="345">
        <v>0</v>
      </c>
      <c r="AF69" s="345"/>
      <c r="AG69" s="345"/>
      <c r="AH69" s="345">
        <v>0</v>
      </c>
      <c r="AI69" s="345"/>
      <c r="AJ69" s="346"/>
      <c r="AK69" s="343" t="s">
        <v>59</v>
      </c>
      <c r="AL69" s="344"/>
      <c r="AM69" s="345">
        <v>0</v>
      </c>
      <c r="AN69" s="345"/>
      <c r="AO69" s="345"/>
      <c r="AP69" s="345">
        <v>0</v>
      </c>
      <c r="AQ69" s="345"/>
      <c r="AR69" s="346"/>
    </row>
    <row r="70" spans="1:44" x14ac:dyDescent="0.2">
      <c r="A70" s="339" t="s">
        <v>424</v>
      </c>
      <c r="B70" s="340"/>
      <c r="C70" s="340"/>
      <c r="D70" s="340"/>
      <c r="E70" s="341"/>
      <c r="F70" s="341"/>
      <c r="G70" s="341"/>
      <c r="H70" s="341"/>
      <c r="I70" s="341"/>
      <c r="J70" s="341"/>
      <c r="K70" s="341"/>
      <c r="L70" s="342"/>
      <c r="M70" s="229">
        <v>2.6565959453582764</v>
      </c>
      <c r="N70" s="225"/>
      <c r="O70" s="226">
        <v>-1.2000000104308128E-2</v>
      </c>
      <c r="P70" s="226"/>
      <c r="Q70" s="226"/>
      <c r="R70" s="226">
        <v>-2.6892859488725662E-2</v>
      </c>
      <c r="S70" s="226"/>
      <c r="T70" s="402"/>
      <c r="U70" s="229">
        <v>2.511512279510498</v>
      </c>
      <c r="V70" s="225"/>
      <c r="W70" s="226">
        <v>-1.2000000104308128E-2</v>
      </c>
      <c r="X70" s="226"/>
      <c r="Y70" s="226"/>
      <c r="Z70" s="226">
        <v>-2.5121493265032768E-2</v>
      </c>
      <c r="AA70" s="226"/>
      <c r="AB70" s="402"/>
      <c r="AC70" s="229">
        <v>2.6198840141296387</v>
      </c>
      <c r="AD70" s="225"/>
      <c r="AE70" s="226">
        <v>-1.2000000104308128E-2</v>
      </c>
      <c r="AF70" s="226"/>
      <c r="AG70" s="226"/>
      <c r="AH70" s="226">
        <v>-2.6446603238582611E-2</v>
      </c>
      <c r="AI70" s="226"/>
      <c r="AJ70" s="402"/>
      <c r="AK70" s="229">
        <v>2.5326182842254639</v>
      </c>
      <c r="AL70" s="225"/>
      <c r="AM70" s="226">
        <v>-1.2000000104308128E-2</v>
      </c>
      <c r="AN70" s="226"/>
      <c r="AO70" s="226"/>
      <c r="AP70" s="226">
        <v>-2.5380531325936317E-2</v>
      </c>
      <c r="AQ70" s="226"/>
      <c r="AR70" s="402"/>
    </row>
    <row r="71" spans="1:44" x14ac:dyDescent="0.2">
      <c r="A71" s="339" t="s">
        <v>425</v>
      </c>
      <c r="B71" s="340"/>
      <c r="C71" s="340"/>
      <c r="D71" s="340"/>
      <c r="E71" s="341"/>
      <c r="F71" s="341"/>
      <c r="G71" s="341"/>
      <c r="H71" s="341"/>
      <c r="I71" s="341"/>
      <c r="J71" s="341"/>
      <c r="K71" s="341"/>
      <c r="L71" s="342"/>
      <c r="M71" s="229">
        <v>223.15406799316406</v>
      </c>
      <c r="N71" s="225"/>
      <c r="O71" s="226">
        <v>-1.0080000162124634</v>
      </c>
      <c r="P71" s="226"/>
      <c r="Q71" s="226"/>
      <c r="R71" s="226">
        <v>-0.25900000333786011</v>
      </c>
      <c r="S71" s="226"/>
      <c r="T71" s="402"/>
      <c r="U71" s="229">
        <v>195.89794921875</v>
      </c>
      <c r="V71" s="225"/>
      <c r="W71" s="226">
        <v>-0.93599998950958252</v>
      </c>
      <c r="X71" s="226"/>
      <c r="Y71" s="226"/>
      <c r="Z71" s="226">
        <v>-0.95947998762130737</v>
      </c>
      <c r="AA71" s="226"/>
      <c r="AB71" s="402"/>
      <c r="AC71" s="229">
        <v>141.47373962402344</v>
      </c>
      <c r="AD71" s="225"/>
      <c r="AE71" s="226">
        <v>-0.64800000190734863</v>
      </c>
      <c r="AF71" s="226"/>
      <c r="AG71" s="226"/>
      <c r="AH71" s="226">
        <v>-0.42811998724937439</v>
      </c>
      <c r="AI71" s="226"/>
      <c r="AJ71" s="402"/>
      <c r="AK71" s="229">
        <v>197.54421997070313</v>
      </c>
      <c r="AL71" s="225"/>
      <c r="AM71" s="226">
        <v>-0.93599998950958252</v>
      </c>
      <c r="AN71" s="226"/>
      <c r="AO71" s="226"/>
      <c r="AP71" s="226">
        <v>-0.97968000173568726</v>
      </c>
      <c r="AQ71" s="226"/>
      <c r="AR71" s="402"/>
    </row>
    <row r="72" spans="1:44" x14ac:dyDescent="0.2">
      <c r="A72" s="339" t="s">
        <v>426</v>
      </c>
      <c r="B72" s="340"/>
      <c r="C72" s="340"/>
      <c r="D72" s="340"/>
      <c r="E72" s="341">
        <v>47.9</v>
      </c>
      <c r="F72" s="341">
        <v>0.5</v>
      </c>
      <c r="G72" s="341">
        <v>48.9</v>
      </c>
      <c r="H72" s="341">
        <v>35</v>
      </c>
      <c r="I72" s="341"/>
      <c r="J72" s="341"/>
      <c r="K72" s="341"/>
      <c r="L72" s="342"/>
      <c r="M72" s="229">
        <v>130.17320251464844</v>
      </c>
      <c r="N72" s="225"/>
      <c r="O72" s="226">
        <v>-0.58799999952316284</v>
      </c>
      <c r="P72" s="226"/>
      <c r="Q72" s="226"/>
      <c r="R72" s="226">
        <v>-0.4440000057220459</v>
      </c>
      <c r="S72" s="226"/>
      <c r="T72" s="402"/>
      <c r="U72" s="229">
        <v>128.08712768554688</v>
      </c>
      <c r="V72" s="225"/>
      <c r="W72" s="226">
        <v>-0.6119999885559082</v>
      </c>
      <c r="X72" s="226"/>
      <c r="Y72" s="226"/>
      <c r="Z72" s="226">
        <v>-0.46799999475479126</v>
      </c>
      <c r="AA72" s="226"/>
      <c r="AB72" s="402"/>
      <c r="AC72" s="229">
        <v>144.0936279296875</v>
      </c>
      <c r="AD72" s="225"/>
      <c r="AE72" s="226">
        <v>-0.6600000262260437</v>
      </c>
      <c r="AF72" s="226"/>
      <c r="AG72" s="226"/>
      <c r="AH72" s="226">
        <v>-0.45600000023841858</v>
      </c>
      <c r="AI72" s="226"/>
      <c r="AJ72" s="402"/>
      <c r="AK72" s="229">
        <v>139.29400634765625</v>
      </c>
      <c r="AL72" s="225"/>
      <c r="AM72" s="226">
        <v>-0.6600000262260437</v>
      </c>
      <c r="AN72" s="226"/>
      <c r="AO72" s="226"/>
      <c r="AP72" s="226">
        <v>-0.4440000057220459</v>
      </c>
      <c r="AQ72" s="226"/>
      <c r="AR72" s="402"/>
    </row>
    <row r="73" spans="1:44" x14ac:dyDescent="0.2">
      <c r="A73" s="339" t="s">
        <v>427</v>
      </c>
      <c r="B73" s="340"/>
      <c r="C73" s="340"/>
      <c r="D73" s="340"/>
      <c r="E73" s="341"/>
      <c r="F73" s="341"/>
      <c r="G73" s="341"/>
      <c r="H73" s="341"/>
      <c r="I73" s="341"/>
      <c r="J73" s="341"/>
      <c r="K73" s="341"/>
      <c r="L73" s="342"/>
      <c r="M73" s="229">
        <v>640</v>
      </c>
      <c r="N73" s="225"/>
      <c r="O73" s="226">
        <v>10.079999923706055</v>
      </c>
      <c r="P73" s="226"/>
      <c r="Q73" s="226"/>
      <c r="R73" s="226">
        <v>2.8080000877380371</v>
      </c>
      <c r="S73" s="226"/>
      <c r="T73" s="402"/>
      <c r="U73" s="229">
        <v>640</v>
      </c>
      <c r="V73" s="225"/>
      <c r="W73" s="226">
        <v>10.079999923706055</v>
      </c>
      <c r="X73" s="226"/>
      <c r="Y73" s="226"/>
      <c r="Z73" s="226">
        <v>2.3180000782012939</v>
      </c>
      <c r="AA73" s="226"/>
      <c r="AB73" s="402"/>
      <c r="AC73" s="229">
        <v>640</v>
      </c>
      <c r="AD73" s="225"/>
      <c r="AE73" s="226">
        <v>3.3599998950958252</v>
      </c>
      <c r="AF73" s="226"/>
      <c r="AG73" s="226"/>
      <c r="AH73" s="226">
        <v>2.2799999713897705</v>
      </c>
      <c r="AI73" s="226"/>
      <c r="AJ73" s="402"/>
      <c r="AK73" s="229">
        <v>640</v>
      </c>
      <c r="AL73" s="225"/>
      <c r="AM73" s="226">
        <v>7.1999998092651367</v>
      </c>
      <c r="AN73" s="226"/>
      <c r="AO73" s="226"/>
      <c r="AP73" s="226">
        <v>2.6589999198913574</v>
      </c>
      <c r="AQ73" s="226"/>
      <c r="AR73" s="402"/>
    </row>
    <row r="74" spans="1:44" x14ac:dyDescent="0.2">
      <c r="A74" s="339" t="s">
        <v>428</v>
      </c>
      <c r="B74" s="340"/>
      <c r="C74" s="340"/>
      <c r="D74" s="340"/>
      <c r="E74" s="341">
        <v>47.6</v>
      </c>
      <c r="F74" s="341">
        <v>0.5</v>
      </c>
      <c r="G74" s="341">
        <v>48.9</v>
      </c>
      <c r="H74" s="341">
        <v>35</v>
      </c>
      <c r="I74" s="341"/>
      <c r="J74" s="341"/>
      <c r="K74" s="341"/>
      <c r="L74" s="342"/>
      <c r="M74" s="229">
        <v>61.987239837646484</v>
      </c>
      <c r="N74" s="225"/>
      <c r="O74" s="226">
        <v>-0.2800000011920929</v>
      </c>
      <c r="P74" s="226"/>
      <c r="Q74" s="226"/>
      <c r="R74" s="226">
        <v>-0.30199998617172241</v>
      </c>
      <c r="S74" s="226"/>
      <c r="T74" s="402"/>
      <c r="U74" s="229">
        <v>48.137317657470703</v>
      </c>
      <c r="V74" s="225"/>
      <c r="W74" s="226">
        <v>-0.23000000417232513</v>
      </c>
      <c r="X74" s="226"/>
      <c r="Y74" s="226"/>
      <c r="Z74" s="226">
        <v>-0.31600001454353333</v>
      </c>
      <c r="AA74" s="226"/>
      <c r="AB74" s="402"/>
      <c r="AC74" s="229">
        <v>58.0740966796875</v>
      </c>
      <c r="AD74" s="225"/>
      <c r="AE74" s="226">
        <v>-0.26600000262260437</v>
      </c>
      <c r="AF74" s="226"/>
      <c r="AG74" s="226"/>
      <c r="AH74" s="226">
        <v>-0.30899998545646667</v>
      </c>
      <c r="AI74" s="226"/>
      <c r="AJ74" s="402"/>
      <c r="AK74" s="229">
        <v>56.139705657958984</v>
      </c>
      <c r="AL74" s="225"/>
      <c r="AM74" s="226">
        <v>-0.26600000262260437</v>
      </c>
      <c r="AN74" s="226"/>
      <c r="AO74" s="226"/>
      <c r="AP74" s="226">
        <v>-0.29499998688697815</v>
      </c>
      <c r="AQ74" s="226"/>
      <c r="AR74" s="402"/>
    </row>
    <row r="75" spans="1:44" x14ac:dyDescent="0.2">
      <c r="A75" s="339" t="s">
        <v>429</v>
      </c>
      <c r="B75" s="340"/>
      <c r="C75" s="340"/>
      <c r="D75" s="340"/>
      <c r="E75" s="341"/>
      <c r="F75" s="341"/>
      <c r="G75" s="341"/>
      <c r="H75" s="341"/>
      <c r="I75" s="341"/>
      <c r="J75" s="341"/>
      <c r="K75" s="341"/>
      <c r="L75" s="342"/>
      <c r="M75" s="229">
        <v>650</v>
      </c>
      <c r="N75" s="225"/>
      <c r="O75" s="226">
        <v>10.079999923706055</v>
      </c>
      <c r="P75" s="226"/>
      <c r="Q75" s="226"/>
      <c r="R75" s="226">
        <v>-2.7839999198913574</v>
      </c>
      <c r="S75" s="226"/>
      <c r="T75" s="402"/>
      <c r="U75" s="229">
        <v>650</v>
      </c>
      <c r="V75" s="225"/>
      <c r="W75" s="226">
        <v>6.7199997901916504</v>
      </c>
      <c r="X75" s="226"/>
      <c r="Y75" s="226"/>
      <c r="Z75" s="226">
        <v>-2.2799999713897705</v>
      </c>
      <c r="AA75" s="226"/>
      <c r="AB75" s="402"/>
      <c r="AC75" s="229">
        <v>650</v>
      </c>
      <c r="AD75" s="225"/>
      <c r="AE75" s="226">
        <v>10.560000419616699</v>
      </c>
      <c r="AF75" s="226"/>
      <c r="AG75" s="226"/>
      <c r="AH75" s="226">
        <v>-2.2409999370574951</v>
      </c>
      <c r="AI75" s="226"/>
      <c r="AJ75" s="402"/>
      <c r="AK75" s="229">
        <v>650</v>
      </c>
      <c r="AL75" s="225"/>
      <c r="AM75" s="226">
        <v>9.119999885559082</v>
      </c>
      <c r="AN75" s="226"/>
      <c r="AO75" s="226"/>
      <c r="AP75" s="226">
        <v>-2.630000114440918</v>
      </c>
      <c r="AQ75" s="226"/>
      <c r="AR75" s="402"/>
    </row>
    <row r="76" spans="1:44" x14ac:dyDescent="0.2">
      <c r="A76" s="339" t="s">
        <v>430</v>
      </c>
      <c r="B76" s="340"/>
      <c r="C76" s="340"/>
      <c r="D76" s="340"/>
      <c r="E76" s="341">
        <v>48.7</v>
      </c>
      <c r="F76" s="341">
        <v>0.5</v>
      </c>
      <c r="G76" s="341"/>
      <c r="H76" s="341"/>
      <c r="I76" s="341"/>
      <c r="J76" s="341"/>
      <c r="K76" s="341"/>
      <c r="L76" s="342"/>
      <c r="M76" s="229">
        <v>220</v>
      </c>
      <c r="N76" s="225"/>
      <c r="O76" s="226">
        <v>-3.0720000267028809</v>
      </c>
      <c r="P76" s="226"/>
      <c r="Q76" s="226"/>
      <c r="R76" s="226">
        <v>-1.6920000314712524</v>
      </c>
      <c r="S76" s="226"/>
      <c r="T76" s="402"/>
      <c r="U76" s="229">
        <v>220</v>
      </c>
      <c r="V76" s="225"/>
      <c r="W76" s="226">
        <v>-3.059999942779541</v>
      </c>
      <c r="X76" s="226"/>
      <c r="Y76" s="226"/>
      <c r="Z76" s="226">
        <v>-1.6799999475479126</v>
      </c>
      <c r="AA76" s="226"/>
      <c r="AB76" s="402"/>
      <c r="AC76" s="229">
        <v>220</v>
      </c>
      <c r="AD76" s="225"/>
      <c r="AE76" s="226">
        <v>-3.059999942779541</v>
      </c>
      <c r="AF76" s="226"/>
      <c r="AG76" s="226"/>
      <c r="AH76" s="226">
        <v>-1.6799999475479126</v>
      </c>
      <c r="AI76" s="226"/>
      <c r="AJ76" s="402"/>
      <c r="AK76" s="229">
        <v>220</v>
      </c>
      <c r="AL76" s="225"/>
      <c r="AM76" s="226">
        <v>-3.0840001106262207</v>
      </c>
      <c r="AN76" s="226"/>
      <c r="AO76" s="226"/>
      <c r="AP76" s="226">
        <v>-1.6920000314712524</v>
      </c>
      <c r="AQ76" s="226"/>
      <c r="AR76" s="402"/>
    </row>
    <row r="77" spans="1:44" x14ac:dyDescent="0.2">
      <c r="A77" s="339" t="s">
        <v>431</v>
      </c>
      <c r="B77" s="340"/>
      <c r="C77" s="340"/>
      <c r="D77" s="340"/>
      <c r="E77" s="341">
        <v>47.9</v>
      </c>
      <c r="F77" s="341">
        <v>0.5</v>
      </c>
      <c r="G77" s="341">
        <v>48.9</v>
      </c>
      <c r="H77" s="341">
        <v>35</v>
      </c>
      <c r="I77" s="341"/>
      <c r="J77" s="341"/>
      <c r="K77" s="341"/>
      <c r="L77" s="342"/>
      <c r="M77" s="229">
        <v>260.34640502929688</v>
      </c>
      <c r="N77" s="225"/>
      <c r="O77" s="226">
        <v>-1.1759999990463257</v>
      </c>
      <c r="P77" s="226"/>
      <c r="Q77" s="226"/>
      <c r="R77" s="226">
        <v>-1.440000057220459</v>
      </c>
      <c r="S77" s="226"/>
      <c r="T77" s="402"/>
      <c r="U77" s="229">
        <v>210.96702575683594</v>
      </c>
      <c r="V77" s="225"/>
      <c r="W77" s="226">
        <v>-1.0080000162124634</v>
      </c>
      <c r="X77" s="226"/>
      <c r="Y77" s="226"/>
      <c r="Z77" s="226">
        <v>-1.1759999990463257</v>
      </c>
      <c r="AA77" s="226"/>
      <c r="AB77" s="402"/>
      <c r="AC77" s="229">
        <v>288.187255859375</v>
      </c>
      <c r="AD77" s="225"/>
      <c r="AE77" s="226">
        <v>-1.3200000524520874</v>
      </c>
      <c r="AF77" s="226"/>
      <c r="AG77" s="226"/>
      <c r="AH77" s="226">
        <v>-1.5360000133514404</v>
      </c>
      <c r="AI77" s="226"/>
      <c r="AJ77" s="402"/>
      <c r="AK77" s="229">
        <v>298.84893798828125</v>
      </c>
      <c r="AL77" s="225"/>
      <c r="AM77" s="226">
        <v>-1.4160000085830688</v>
      </c>
      <c r="AN77" s="226"/>
      <c r="AO77" s="226"/>
      <c r="AP77" s="226">
        <v>-1.6799999475479126</v>
      </c>
      <c r="AQ77" s="226"/>
      <c r="AR77" s="402"/>
    </row>
    <row r="78" spans="1:44" x14ac:dyDescent="0.2">
      <c r="A78" s="339" t="s">
        <v>432</v>
      </c>
      <c r="B78" s="340"/>
      <c r="C78" s="340"/>
      <c r="D78" s="340"/>
      <c r="E78" s="341"/>
      <c r="F78" s="341"/>
      <c r="G78" s="341"/>
      <c r="H78" s="341"/>
      <c r="I78" s="341"/>
      <c r="J78" s="341"/>
      <c r="K78" s="341"/>
      <c r="L78" s="342"/>
      <c r="M78" s="229">
        <v>150</v>
      </c>
      <c r="N78" s="225"/>
      <c r="O78" s="226">
        <v>-6.119999885559082</v>
      </c>
      <c r="P78" s="226"/>
      <c r="Q78" s="226"/>
      <c r="R78" s="226">
        <v>-1.8359999656677246</v>
      </c>
      <c r="S78" s="226"/>
      <c r="T78" s="402"/>
      <c r="U78" s="229">
        <v>150</v>
      </c>
      <c r="V78" s="225"/>
      <c r="W78" s="226">
        <v>-6.3000001907348633</v>
      </c>
      <c r="X78" s="226"/>
      <c r="Y78" s="226"/>
      <c r="Z78" s="226">
        <v>-1.8539999723434448</v>
      </c>
      <c r="AA78" s="226"/>
      <c r="AB78" s="402"/>
      <c r="AC78" s="229">
        <v>150</v>
      </c>
      <c r="AD78" s="225"/>
      <c r="AE78" s="226">
        <v>-4.8600001335144043</v>
      </c>
      <c r="AF78" s="226"/>
      <c r="AG78" s="226"/>
      <c r="AH78" s="226">
        <v>-1.8359999656677246</v>
      </c>
      <c r="AI78" s="226"/>
      <c r="AJ78" s="402"/>
      <c r="AK78" s="229">
        <v>150</v>
      </c>
      <c r="AL78" s="225"/>
      <c r="AM78" s="226">
        <v>-5.4000000953674316</v>
      </c>
      <c r="AN78" s="226"/>
      <c r="AO78" s="226"/>
      <c r="AP78" s="226">
        <v>-1.7280000448226929</v>
      </c>
      <c r="AQ78" s="226"/>
      <c r="AR78" s="402"/>
    </row>
    <row r="79" spans="1:44" x14ac:dyDescent="0.2">
      <c r="A79" s="339" t="s">
        <v>433</v>
      </c>
      <c r="B79" s="340"/>
      <c r="C79" s="340"/>
      <c r="D79" s="340"/>
      <c r="E79" s="341">
        <v>47.9</v>
      </c>
      <c r="F79" s="341">
        <v>0.5</v>
      </c>
      <c r="G79" s="341">
        <v>48.9</v>
      </c>
      <c r="H79" s="341">
        <v>35</v>
      </c>
      <c r="I79" s="341"/>
      <c r="J79" s="341"/>
      <c r="K79" s="341"/>
      <c r="L79" s="342"/>
      <c r="M79" s="229">
        <v>47.818729400634766</v>
      </c>
      <c r="N79" s="225"/>
      <c r="O79" s="226">
        <v>-0.21600000560283661</v>
      </c>
      <c r="P79" s="226"/>
      <c r="Q79" s="226"/>
      <c r="R79" s="226">
        <v>-0.15600000321865082</v>
      </c>
      <c r="S79" s="226"/>
      <c r="T79" s="402"/>
      <c r="U79" s="229">
        <v>37.672683715820313</v>
      </c>
      <c r="V79" s="225"/>
      <c r="W79" s="226">
        <v>-0.18000000715255737</v>
      </c>
      <c r="X79" s="226"/>
      <c r="Y79" s="226"/>
      <c r="Z79" s="226">
        <v>-9.6000000834465027E-2</v>
      </c>
      <c r="AA79" s="226"/>
      <c r="AB79" s="402"/>
      <c r="AC79" s="229">
        <v>41.918144226074219</v>
      </c>
      <c r="AD79" s="225"/>
      <c r="AE79" s="226">
        <v>-0.19200000166893005</v>
      </c>
      <c r="AF79" s="226"/>
      <c r="AG79" s="226"/>
      <c r="AH79" s="226">
        <v>-0.13199999928474426</v>
      </c>
      <c r="AI79" s="226"/>
      <c r="AJ79" s="402"/>
      <c r="AK79" s="229">
        <v>40.521892547607422</v>
      </c>
      <c r="AL79" s="225"/>
      <c r="AM79" s="226">
        <v>-0.19200000166893005</v>
      </c>
      <c r="AN79" s="226"/>
      <c r="AO79" s="226"/>
      <c r="AP79" s="226">
        <v>-0.15600000321865082</v>
      </c>
      <c r="AQ79" s="226"/>
      <c r="AR79" s="402"/>
    </row>
    <row r="80" spans="1:44" x14ac:dyDescent="0.2">
      <c r="A80" s="339" t="s">
        <v>434</v>
      </c>
      <c r="B80" s="340"/>
      <c r="C80" s="340"/>
      <c r="D80" s="340"/>
      <c r="E80" s="341"/>
      <c r="F80" s="341"/>
      <c r="G80" s="341"/>
      <c r="H80" s="341"/>
      <c r="I80" s="341"/>
      <c r="J80" s="341"/>
      <c r="K80" s="341"/>
      <c r="L80" s="342"/>
      <c r="M80" s="229">
        <v>120</v>
      </c>
      <c r="N80" s="225"/>
      <c r="O80" s="226">
        <v>-1.440000057220459</v>
      </c>
      <c r="P80" s="226"/>
      <c r="Q80" s="226"/>
      <c r="R80" s="226">
        <v>-1.440000057220459</v>
      </c>
      <c r="S80" s="226"/>
      <c r="T80" s="402"/>
      <c r="U80" s="229">
        <v>120</v>
      </c>
      <c r="V80" s="225"/>
      <c r="W80" s="226">
        <v>-1.3200000524520874</v>
      </c>
      <c r="X80" s="226"/>
      <c r="Y80" s="226"/>
      <c r="Z80" s="226">
        <v>-1.440000057220459</v>
      </c>
      <c r="AA80" s="226"/>
      <c r="AB80" s="402"/>
      <c r="AC80" s="229">
        <v>120</v>
      </c>
      <c r="AD80" s="225"/>
      <c r="AE80" s="226">
        <v>-0.95999997854232788</v>
      </c>
      <c r="AF80" s="226"/>
      <c r="AG80" s="226"/>
      <c r="AH80" s="226">
        <v>-1.3680000305175781</v>
      </c>
      <c r="AI80" s="226"/>
      <c r="AJ80" s="402"/>
      <c r="AK80" s="229">
        <v>120</v>
      </c>
      <c r="AL80" s="225"/>
      <c r="AM80" s="226">
        <v>-1.0800000429153442</v>
      </c>
      <c r="AN80" s="226"/>
      <c r="AO80" s="226"/>
      <c r="AP80" s="226">
        <v>-1.1160000562667847</v>
      </c>
      <c r="AQ80" s="226"/>
      <c r="AR80" s="402"/>
    </row>
    <row r="81" spans="1:44" x14ac:dyDescent="0.2">
      <c r="A81" s="339" t="s">
        <v>435</v>
      </c>
      <c r="B81" s="340"/>
      <c r="C81" s="340"/>
      <c r="D81" s="340"/>
      <c r="E81" s="341"/>
      <c r="F81" s="341"/>
      <c r="G81" s="341"/>
      <c r="H81" s="341"/>
      <c r="I81" s="341"/>
      <c r="J81" s="341"/>
      <c r="K81" s="341"/>
      <c r="L81" s="342"/>
      <c r="M81" s="229">
        <v>150</v>
      </c>
      <c r="N81" s="225"/>
      <c r="O81" s="226">
        <v>-3.2400000095367432</v>
      </c>
      <c r="P81" s="226"/>
      <c r="Q81" s="226"/>
      <c r="R81" s="226">
        <v>-0.65100002288818359</v>
      </c>
      <c r="S81" s="226"/>
      <c r="T81" s="402"/>
      <c r="U81" s="229">
        <v>150</v>
      </c>
      <c r="V81" s="225"/>
      <c r="W81" s="226">
        <v>-2.5199999809265137</v>
      </c>
      <c r="X81" s="226"/>
      <c r="Y81" s="226"/>
      <c r="Z81" s="226">
        <v>-0.7630000114440918</v>
      </c>
      <c r="AA81" s="226"/>
      <c r="AB81" s="402"/>
      <c r="AC81" s="229">
        <v>150</v>
      </c>
      <c r="AD81" s="225"/>
      <c r="AE81" s="226">
        <v>-1.7999999523162842</v>
      </c>
      <c r="AF81" s="226"/>
      <c r="AG81" s="226"/>
      <c r="AH81" s="226">
        <v>-0.81300002336502075</v>
      </c>
      <c r="AI81" s="226"/>
      <c r="AJ81" s="402"/>
      <c r="AK81" s="229">
        <v>150</v>
      </c>
      <c r="AL81" s="225"/>
      <c r="AM81" s="226">
        <v>-2.1600000858306885</v>
      </c>
      <c r="AN81" s="226"/>
      <c r="AO81" s="226"/>
      <c r="AP81" s="226">
        <v>-0.77399998903274536</v>
      </c>
      <c r="AQ81" s="226"/>
      <c r="AR81" s="402"/>
    </row>
    <row r="82" spans="1:44" ht="13.5" thickBot="1" x14ac:dyDescent="0.25">
      <c r="A82" s="351" t="s">
        <v>436</v>
      </c>
      <c r="B82" s="352"/>
      <c r="C82" s="352"/>
      <c r="D82" s="352"/>
      <c r="E82" s="353"/>
      <c r="F82" s="353"/>
      <c r="G82" s="353"/>
      <c r="H82" s="353"/>
      <c r="I82" s="353"/>
      <c r="J82" s="353"/>
      <c r="K82" s="353"/>
      <c r="L82" s="354"/>
      <c r="M82" s="257"/>
      <c r="N82" s="355"/>
      <c r="O82" s="255">
        <f>SUM(O68:Q81)</f>
        <v>-2.3680000808089972</v>
      </c>
      <c r="P82" s="255"/>
      <c r="Q82" s="255"/>
      <c r="R82" s="255">
        <f>SUM(R68:T81)</f>
        <v>3.8251075111329556</v>
      </c>
      <c r="S82" s="255"/>
      <c r="T82" s="356"/>
      <c r="U82" s="257"/>
      <c r="V82" s="355"/>
      <c r="W82" s="255">
        <f>SUM(W68:Y81)</f>
        <v>-4.5140006151050329</v>
      </c>
      <c r="X82" s="255"/>
      <c r="Y82" s="255"/>
      <c r="Z82" s="255">
        <f>SUM(Z68:AB81)</f>
        <v>2.0123984832316637</v>
      </c>
      <c r="AA82" s="255"/>
      <c r="AB82" s="356"/>
      <c r="AC82" s="257"/>
      <c r="AD82" s="355"/>
      <c r="AE82" s="255">
        <f>SUM(AE68:AG81)</f>
        <v>-4.801999544724822</v>
      </c>
      <c r="AF82" s="255"/>
      <c r="AG82" s="255"/>
      <c r="AH82" s="255">
        <f>SUM(AH68:AJ81)</f>
        <v>2.350433386862278</v>
      </c>
      <c r="AI82" s="255"/>
      <c r="AJ82" s="356"/>
      <c r="AK82" s="257"/>
      <c r="AL82" s="355"/>
      <c r="AM82" s="255">
        <f>SUM(AM68:AO81)</f>
        <v>-4.3100004550069571</v>
      </c>
      <c r="AN82" s="255"/>
      <c r="AO82" s="255"/>
      <c r="AP82" s="255">
        <f>SUM(AP68:AR81)</f>
        <v>2.6109393294900656</v>
      </c>
      <c r="AQ82" s="255"/>
      <c r="AR82" s="356"/>
    </row>
    <row r="83" spans="1:44" x14ac:dyDescent="0.2">
      <c r="A83" s="331" t="s">
        <v>437</v>
      </c>
      <c r="B83" s="332"/>
      <c r="C83" s="332"/>
      <c r="D83" s="332"/>
      <c r="E83" s="333"/>
      <c r="F83" s="333"/>
      <c r="G83" s="333"/>
      <c r="H83" s="333"/>
      <c r="I83" s="333"/>
      <c r="J83" s="333"/>
      <c r="K83" s="333"/>
      <c r="L83" s="334"/>
      <c r="M83" s="335"/>
      <c r="N83" s="336"/>
      <c r="O83" s="337"/>
      <c r="P83" s="337"/>
      <c r="Q83" s="337"/>
      <c r="R83" s="337"/>
      <c r="S83" s="337"/>
      <c r="T83" s="338"/>
      <c r="U83" s="335"/>
      <c r="V83" s="336"/>
      <c r="W83" s="337"/>
      <c r="X83" s="337"/>
      <c r="Y83" s="337"/>
      <c r="Z83" s="337"/>
      <c r="AA83" s="337"/>
      <c r="AB83" s="338"/>
      <c r="AC83" s="335"/>
      <c r="AD83" s="336"/>
      <c r="AE83" s="337"/>
      <c r="AF83" s="337"/>
      <c r="AG83" s="337"/>
      <c r="AH83" s="337"/>
      <c r="AI83" s="337"/>
      <c r="AJ83" s="338"/>
      <c r="AK83" s="335"/>
      <c r="AL83" s="336"/>
      <c r="AM83" s="337"/>
      <c r="AN83" s="337"/>
      <c r="AO83" s="337"/>
      <c r="AP83" s="337"/>
      <c r="AQ83" s="337"/>
      <c r="AR83" s="338"/>
    </row>
    <row r="84" spans="1:44" x14ac:dyDescent="0.2">
      <c r="A84" s="339" t="s">
        <v>438</v>
      </c>
      <c r="B84" s="340"/>
      <c r="C84" s="340"/>
      <c r="D84" s="340"/>
      <c r="E84" s="341"/>
      <c r="F84" s="341"/>
      <c r="G84" s="341"/>
      <c r="H84" s="341"/>
      <c r="I84" s="341"/>
      <c r="J84" s="341"/>
      <c r="K84" s="341"/>
      <c r="L84" s="342"/>
      <c r="M84" s="343">
        <f>M13</f>
        <v>643.9671786365958</v>
      </c>
      <c r="N84" s="344"/>
      <c r="O84" s="345">
        <f>O13</f>
        <v>6.0479998588562012</v>
      </c>
      <c r="P84" s="345"/>
      <c r="Q84" s="345"/>
      <c r="R84" s="345">
        <f>Q13</f>
        <v>3.7920000553131104</v>
      </c>
      <c r="S84" s="345"/>
      <c r="T84" s="346"/>
      <c r="U84" s="343">
        <f>U13</f>
        <v>443.67139418573805</v>
      </c>
      <c r="V84" s="344"/>
      <c r="W84" s="345">
        <f>W13</f>
        <v>4.7039999961853027</v>
      </c>
      <c r="X84" s="345"/>
      <c r="Y84" s="345"/>
      <c r="Z84" s="345">
        <f>Y13</f>
        <v>1.6799999475479126</v>
      </c>
      <c r="AA84" s="345"/>
      <c r="AB84" s="346"/>
      <c r="AC84" s="343">
        <f>AC13</f>
        <v>1046.5418640718115</v>
      </c>
      <c r="AD84" s="344"/>
      <c r="AE84" s="345">
        <f>AE13</f>
        <v>9.7440004348754883</v>
      </c>
      <c r="AF84" s="345"/>
      <c r="AG84" s="345"/>
      <c r="AH84" s="345">
        <f>AG13</f>
        <v>6.624000072479248</v>
      </c>
      <c r="AI84" s="345"/>
      <c r="AJ84" s="346"/>
      <c r="AK84" s="343">
        <f>AK13</f>
        <v>991.78621892733509</v>
      </c>
      <c r="AL84" s="344"/>
      <c r="AM84" s="345">
        <f>AM13</f>
        <v>9.0240001678466797</v>
      </c>
      <c r="AN84" s="345"/>
      <c r="AO84" s="345"/>
      <c r="AP84" s="345">
        <f>AO13</f>
        <v>6.5760002136230469</v>
      </c>
      <c r="AQ84" s="345"/>
      <c r="AR84" s="346"/>
    </row>
    <row r="85" spans="1:44" x14ac:dyDescent="0.2">
      <c r="A85" s="339" t="s">
        <v>439</v>
      </c>
      <c r="B85" s="340"/>
      <c r="C85" s="340"/>
      <c r="D85" s="340"/>
      <c r="E85" s="341"/>
      <c r="F85" s="341"/>
      <c r="G85" s="341"/>
      <c r="H85" s="341"/>
      <c r="I85" s="341"/>
      <c r="J85" s="341"/>
      <c r="K85" s="341"/>
      <c r="L85" s="342"/>
      <c r="M85" s="343" t="s">
        <v>59</v>
      </c>
      <c r="N85" s="344"/>
      <c r="O85" s="345">
        <v>0</v>
      </c>
      <c r="P85" s="345"/>
      <c r="Q85" s="345"/>
      <c r="R85" s="345">
        <v>0</v>
      </c>
      <c r="S85" s="345"/>
      <c r="T85" s="346"/>
      <c r="U85" s="343" t="s">
        <v>59</v>
      </c>
      <c r="V85" s="344"/>
      <c r="W85" s="345">
        <v>0</v>
      </c>
      <c r="X85" s="345"/>
      <c r="Y85" s="345"/>
      <c r="Z85" s="345">
        <v>0</v>
      </c>
      <c r="AA85" s="345"/>
      <c r="AB85" s="346"/>
      <c r="AC85" s="343" t="s">
        <v>59</v>
      </c>
      <c r="AD85" s="344"/>
      <c r="AE85" s="345">
        <v>0</v>
      </c>
      <c r="AF85" s="345"/>
      <c r="AG85" s="345"/>
      <c r="AH85" s="345">
        <v>0</v>
      </c>
      <c r="AI85" s="345"/>
      <c r="AJ85" s="346"/>
      <c r="AK85" s="343" t="s">
        <v>59</v>
      </c>
      <c r="AL85" s="344"/>
      <c r="AM85" s="345">
        <v>0</v>
      </c>
      <c r="AN85" s="345"/>
      <c r="AO85" s="345"/>
      <c r="AP85" s="345">
        <v>0</v>
      </c>
      <c r="AQ85" s="345"/>
      <c r="AR85" s="346"/>
    </row>
    <row r="86" spans="1:44" x14ac:dyDescent="0.2">
      <c r="A86" s="339" t="s">
        <v>440</v>
      </c>
      <c r="B86" s="340"/>
      <c r="C86" s="340"/>
      <c r="D86" s="340"/>
      <c r="E86" s="341"/>
      <c r="F86" s="341"/>
      <c r="G86" s="341"/>
      <c r="H86" s="341"/>
      <c r="I86" s="341"/>
      <c r="J86" s="341"/>
      <c r="K86" s="341"/>
      <c r="L86" s="342"/>
      <c r="M86" s="343" t="s">
        <v>59</v>
      </c>
      <c r="N86" s="344"/>
      <c r="O86" s="345">
        <v>0</v>
      </c>
      <c r="P86" s="345"/>
      <c r="Q86" s="345"/>
      <c r="R86" s="345">
        <v>0</v>
      </c>
      <c r="S86" s="345"/>
      <c r="T86" s="346"/>
      <c r="U86" s="343" t="s">
        <v>59</v>
      </c>
      <c r="V86" s="344"/>
      <c r="W86" s="345">
        <v>0</v>
      </c>
      <c r="X86" s="345"/>
      <c r="Y86" s="345"/>
      <c r="Z86" s="345">
        <v>0</v>
      </c>
      <c r="AA86" s="345"/>
      <c r="AB86" s="346"/>
      <c r="AC86" s="343" t="s">
        <v>59</v>
      </c>
      <c r="AD86" s="344"/>
      <c r="AE86" s="345">
        <v>0</v>
      </c>
      <c r="AF86" s="345"/>
      <c r="AG86" s="345"/>
      <c r="AH86" s="345">
        <v>0</v>
      </c>
      <c r="AI86" s="345"/>
      <c r="AJ86" s="346"/>
      <c r="AK86" s="343" t="s">
        <v>59</v>
      </c>
      <c r="AL86" s="344"/>
      <c r="AM86" s="345">
        <v>0</v>
      </c>
      <c r="AN86" s="345"/>
      <c r="AO86" s="345"/>
      <c r="AP86" s="345">
        <v>0</v>
      </c>
      <c r="AQ86" s="345"/>
      <c r="AR86" s="346"/>
    </row>
    <row r="87" spans="1:44" x14ac:dyDescent="0.2">
      <c r="A87" s="339" t="s">
        <v>441</v>
      </c>
      <c r="B87" s="340"/>
      <c r="C87" s="340"/>
      <c r="D87" s="340"/>
      <c r="E87" s="341">
        <v>47.9</v>
      </c>
      <c r="F87" s="341">
        <v>0.5</v>
      </c>
      <c r="G87" s="341">
        <v>48.9</v>
      </c>
      <c r="H87" s="341">
        <v>35</v>
      </c>
      <c r="I87" s="341"/>
      <c r="J87" s="341"/>
      <c r="K87" s="341"/>
      <c r="L87" s="342"/>
      <c r="M87" s="229">
        <v>14.374267578125</v>
      </c>
      <c r="N87" s="225"/>
      <c r="O87" s="226">
        <v>-0.13500000536441803</v>
      </c>
      <c r="P87" s="226"/>
      <c r="Q87" s="226"/>
      <c r="R87" s="226">
        <v>-0.11699999868869781</v>
      </c>
      <c r="S87" s="226"/>
      <c r="T87" s="402"/>
      <c r="U87" s="229">
        <v>27.163553237915039</v>
      </c>
      <c r="V87" s="225"/>
      <c r="W87" s="226">
        <v>-0.28799998760223389</v>
      </c>
      <c r="X87" s="226"/>
      <c r="Y87" s="226"/>
      <c r="Z87" s="226">
        <v>-0.22499999403953552</v>
      </c>
      <c r="AA87" s="226"/>
      <c r="AB87" s="402"/>
      <c r="AC87" s="229">
        <v>19.332670211791992</v>
      </c>
      <c r="AD87" s="225"/>
      <c r="AE87" s="226">
        <v>-0.18000000715255737</v>
      </c>
      <c r="AF87" s="226"/>
      <c r="AG87" s="226"/>
      <c r="AH87" s="226">
        <v>-0.16200000047683716</v>
      </c>
      <c r="AI87" s="226"/>
      <c r="AJ87" s="402"/>
      <c r="AK87" s="229">
        <v>13.848079681396484</v>
      </c>
      <c r="AL87" s="225"/>
      <c r="AM87" s="226">
        <v>-0.12600000202655792</v>
      </c>
      <c r="AN87" s="226"/>
      <c r="AO87" s="226"/>
      <c r="AP87" s="226">
        <v>-0.11699999868869781</v>
      </c>
      <c r="AQ87" s="226"/>
      <c r="AR87" s="402"/>
    </row>
    <row r="88" spans="1:44" x14ac:dyDescent="0.2">
      <c r="A88" s="339" t="s">
        <v>442</v>
      </c>
      <c r="B88" s="340"/>
      <c r="C88" s="340"/>
      <c r="D88" s="340"/>
      <c r="E88" s="341"/>
      <c r="F88" s="341"/>
      <c r="G88" s="341"/>
      <c r="H88" s="341"/>
      <c r="I88" s="341"/>
      <c r="J88" s="341"/>
      <c r="K88" s="341"/>
      <c r="L88" s="342"/>
      <c r="M88" s="229">
        <v>204.43402099609375</v>
      </c>
      <c r="N88" s="225"/>
      <c r="O88" s="226">
        <v>-1.9199999570846558</v>
      </c>
      <c r="P88" s="226"/>
      <c r="Q88" s="226"/>
      <c r="R88" s="226">
        <v>-1.5839999914169312</v>
      </c>
      <c r="S88" s="226"/>
      <c r="T88" s="402"/>
      <c r="U88" s="229">
        <v>147.13591003417969</v>
      </c>
      <c r="V88" s="225"/>
      <c r="W88" s="226">
        <v>-1.559999942779541</v>
      </c>
      <c r="X88" s="226"/>
      <c r="Y88" s="226"/>
      <c r="Z88" s="226">
        <v>-1.3559999465942383</v>
      </c>
      <c r="AA88" s="226"/>
      <c r="AB88" s="402"/>
      <c r="AC88" s="229">
        <v>154.66136169433594</v>
      </c>
      <c r="AD88" s="225"/>
      <c r="AE88" s="226">
        <v>-1.440000057220459</v>
      </c>
      <c r="AF88" s="226"/>
      <c r="AG88" s="226"/>
      <c r="AH88" s="226">
        <v>-1.9559999704360962</v>
      </c>
      <c r="AI88" s="226"/>
      <c r="AJ88" s="402"/>
      <c r="AK88" s="229">
        <v>184.64105224609375</v>
      </c>
      <c r="AL88" s="225"/>
      <c r="AM88" s="226">
        <v>-1.6799999475479126</v>
      </c>
      <c r="AN88" s="226"/>
      <c r="AO88" s="226"/>
      <c r="AP88" s="226">
        <v>-1.6920000314712524</v>
      </c>
      <c r="AQ88" s="226"/>
      <c r="AR88" s="402"/>
    </row>
    <row r="89" spans="1:44" x14ac:dyDescent="0.2">
      <c r="A89" s="339" t="s">
        <v>443</v>
      </c>
      <c r="B89" s="340"/>
      <c r="C89" s="340"/>
      <c r="D89" s="340"/>
      <c r="E89" s="341">
        <v>48.1</v>
      </c>
      <c r="F89" s="341">
        <v>0.5</v>
      </c>
      <c r="G89" s="341">
        <v>48.9</v>
      </c>
      <c r="H89" s="341">
        <v>35</v>
      </c>
      <c r="I89" s="341"/>
      <c r="J89" s="341"/>
      <c r="K89" s="341"/>
      <c r="L89" s="342"/>
      <c r="M89" s="229">
        <v>46.530036926269531</v>
      </c>
      <c r="N89" s="225"/>
      <c r="O89" s="226">
        <v>-0.43700000643730164</v>
      </c>
      <c r="P89" s="226"/>
      <c r="Q89" s="226"/>
      <c r="R89" s="226">
        <v>-0.77899998426437378</v>
      </c>
      <c r="S89" s="226"/>
      <c r="T89" s="402"/>
      <c r="U89" s="229">
        <v>1.13181471824646</v>
      </c>
      <c r="V89" s="225"/>
      <c r="W89" s="226">
        <v>-1.2000000104308128E-2</v>
      </c>
      <c r="X89" s="226"/>
      <c r="Y89" s="226"/>
      <c r="Z89" s="226">
        <v>-0.14000000059604645</v>
      </c>
      <c r="AA89" s="226"/>
      <c r="AB89" s="402"/>
      <c r="AC89" s="229">
        <v>109.0147705078125</v>
      </c>
      <c r="AD89" s="225"/>
      <c r="AE89" s="226">
        <v>-1.0149999856948853</v>
      </c>
      <c r="AF89" s="226"/>
      <c r="AG89" s="226"/>
      <c r="AH89" s="226">
        <v>-1.4579999446868896</v>
      </c>
      <c r="AI89" s="226"/>
      <c r="AJ89" s="402"/>
      <c r="AK89" s="229">
        <v>139.79965209960938</v>
      </c>
      <c r="AL89" s="225"/>
      <c r="AM89" s="226">
        <v>-1.2719999551773071</v>
      </c>
      <c r="AN89" s="226"/>
      <c r="AO89" s="226"/>
      <c r="AP89" s="226">
        <v>-1.7960000038146973</v>
      </c>
      <c r="AQ89" s="226"/>
      <c r="AR89" s="402"/>
    </row>
    <row r="90" spans="1:44" ht="13.5" thickBot="1" x14ac:dyDescent="0.25">
      <c r="A90" s="351" t="s">
        <v>444</v>
      </c>
      <c r="B90" s="352"/>
      <c r="C90" s="352"/>
      <c r="D90" s="352"/>
      <c r="E90" s="353"/>
      <c r="F90" s="353"/>
      <c r="G90" s="353"/>
      <c r="H90" s="353"/>
      <c r="I90" s="353"/>
      <c r="J90" s="353"/>
      <c r="K90" s="353"/>
      <c r="L90" s="354"/>
      <c r="M90" s="257"/>
      <c r="N90" s="355"/>
      <c r="O90" s="255">
        <f>SUM(O84:Q89)</f>
        <v>3.5559998899698257</v>
      </c>
      <c r="P90" s="255"/>
      <c r="Q90" s="255"/>
      <c r="R90" s="255">
        <f>SUM(R84:T89)</f>
        <v>1.3120000809431076</v>
      </c>
      <c r="S90" s="255"/>
      <c r="T90" s="356"/>
      <c r="U90" s="257"/>
      <c r="V90" s="355"/>
      <c r="W90" s="255">
        <f>SUM(W84:Y89)</f>
        <v>2.8440000656992197</v>
      </c>
      <c r="X90" s="255"/>
      <c r="Y90" s="255"/>
      <c r="Z90" s="255">
        <f>SUM(Z84:AB89)</f>
        <v>-4.0999993681907654E-2</v>
      </c>
      <c r="AA90" s="255"/>
      <c r="AB90" s="356"/>
      <c r="AC90" s="257"/>
      <c r="AD90" s="355"/>
      <c r="AE90" s="255">
        <f>SUM(AE84:AG89)</f>
        <v>7.1090003848075867</v>
      </c>
      <c r="AF90" s="255"/>
      <c r="AG90" s="255"/>
      <c r="AH90" s="255">
        <f>SUM(AH84:AJ89)</f>
        <v>3.048000156879425</v>
      </c>
      <c r="AI90" s="255"/>
      <c r="AJ90" s="356"/>
      <c r="AK90" s="257"/>
      <c r="AL90" s="355"/>
      <c r="AM90" s="255">
        <f>SUM(AM84:AO89)</f>
        <v>5.946000263094902</v>
      </c>
      <c r="AN90" s="255"/>
      <c r="AO90" s="255"/>
      <c r="AP90" s="255">
        <f>SUM(AP84:AR89)</f>
        <v>2.9710001796483994</v>
      </c>
      <c r="AQ90" s="255"/>
      <c r="AR90" s="356"/>
    </row>
    <row r="91" spans="1:44" x14ac:dyDescent="0.2">
      <c r="A91" s="331" t="s">
        <v>445</v>
      </c>
      <c r="B91" s="332"/>
      <c r="C91" s="332"/>
      <c r="D91" s="332"/>
      <c r="E91" s="333"/>
      <c r="F91" s="333"/>
      <c r="G91" s="333"/>
      <c r="H91" s="333"/>
      <c r="I91" s="333"/>
      <c r="J91" s="333"/>
      <c r="K91" s="333"/>
      <c r="L91" s="334"/>
      <c r="M91" s="335"/>
      <c r="N91" s="336"/>
      <c r="O91" s="337"/>
      <c r="P91" s="337"/>
      <c r="Q91" s="337"/>
      <c r="R91" s="337"/>
      <c r="S91" s="337"/>
      <c r="T91" s="338"/>
      <c r="U91" s="335"/>
      <c r="V91" s="336"/>
      <c r="W91" s="337"/>
      <c r="X91" s="337"/>
      <c r="Y91" s="337"/>
      <c r="Z91" s="337"/>
      <c r="AA91" s="337"/>
      <c r="AB91" s="338"/>
      <c r="AC91" s="335"/>
      <c r="AD91" s="336"/>
      <c r="AE91" s="337"/>
      <c r="AF91" s="337"/>
      <c r="AG91" s="337"/>
      <c r="AH91" s="337"/>
      <c r="AI91" s="337"/>
      <c r="AJ91" s="338"/>
      <c r="AK91" s="335"/>
      <c r="AL91" s="336"/>
      <c r="AM91" s="337"/>
      <c r="AN91" s="337"/>
      <c r="AO91" s="337"/>
      <c r="AP91" s="337"/>
      <c r="AQ91" s="337"/>
      <c r="AR91" s="338"/>
    </row>
    <row r="92" spans="1:44" x14ac:dyDescent="0.2">
      <c r="A92" s="339" t="s">
        <v>446</v>
      </c>
      <c r="B92" s="340"/>
      <c r="C92" s="340"/>
      <c r="D92" s="340"/>
      <c r="E92" s="341"/>
      <c r="F92" s="341"/>
      <c r="G92" s="341"/>
      <c r="H92" s="341"/>
      <c r="I92" s="341"/>
      <c r="J92" s="341"/>
      <c r="K92" s="341"/>
      <c r="L92" s="342"/>
      <c r="M92" s="343" t="s">
        <v>59</v>
      </c>
      <c r="N92" s="344"/>
      <c r="O92" s="345">
        <v>0</v>
      </c>
      <c r="P92" s="345"/>
      <c r="Q92" s="345"/>
      <c r="R92" s="345">
        <v>0</v>
      </c>
      <c r="S92" s="345"/>
      <c r="T92" s="346"/>
      <c r="U92" s="343" t="s">
        <v>59</v>
      </c>
      <c r="V92" s="344"/>
      <c r="W92" s="345">
        <v>0</v>
      </c>
      <c r="X92" s="345"/>
      <c r="Y92" s="345"/>
      <c r="Z92" s="345">
        <v>0</v>
      </c>
      <c r="AA92" s="345"/>
      <c r="AB92" s="346"/>
      <c r="AC92" s="343" t="s">
        <v>59</v>
      </c>
      <c r="AD92" s="344"/>
      <c r="AE92" s="345">
        <v>0</v>
      </c>
      <c r="AF92" s="345"/>
      <c r="AG92" s="345"/>
      <c r="AH92" s="345">
        <v>0</v>
      </c>
      <c r="AI92" s="345"/>
      <c r="AJ92" s="346"/>
      <c r="AK92" s="343" t="s">
        <v>59</v>
      </c>
      <c r="AL92" s="344"/>
      <c r="AM92" s="345">
        <v>0</v>
      </c>
      <c r="AN92" s="345"/>
      <c r="AO92" s="345"/>
      <c r="AP92" s="345">
        <v>0</v>
      </c>
      <c r="AQ92" s="345"/>
      <c r="AR92" s="346"/>
    </row>
    <row r="93" spans="1:44" x14ac:dyDescent="0.2">
      <c r="A93" s="339" t="s">
        <v>447</v>
      </c>
      <c r="B93" s="340"/>
      <c r="C93" s="340"/>
      <c r="D93" s="340"/>
      <c r="E93" s="341"/>
      <c r="F93" s="341"/>
      <c r="G93" s="341"/>
      <c r="H93" s="341"/>
      <c r="I93" s="341"/>
      <c r="J93" s="341"/>
      <c r="K93" s="341"/>
      <c r="L93" s="342"/>
      <c r="M93" s="343" t="s">
        <v>59</v>
      </c>
      <c r="N93" s="344"/>
      <c r="O93" s="345">
        <v>0</v>
      </c>
      <c r="P93" s="345"/>
      <c r="Q93" s="345"/>
      <c r="R93" s="345">
        <v>0</v>
      </c>
      <c r="S93" s="345"/>
      <c r="T93" s="346"/>
      <c r="U93" s="343" t="s">
        <v>59</v>
      </c>
      <c r="V93" s="344"/>
      <c r="W93" s="345">
        <v>0</v>
      </c>
      <c r="X93" s="345"/>
      <c r="Y93" s="345"/>
      <c r="Z93" s="345">
        <v>0</v>
      </c>
      <c r="AA93" s="345"/>
      <c r="AB93" s="346"/>
      <c r="AC93" s="343" t="s">
        <v>59</v>
      </c>
      <c r="AD93" s="344"/>
      <c r="AE93" s="345">
        <v>0</v>
      </c>
      <c r="AF93" s="345"/>
      <c r="AG93" s="345"/>
      <c r="AH93" s="345">
        <v>0</v>
      </c>
      <c r="AI93" s="345"/>
      <c r="AJ93" s="346"/>
      <c r="AK93" s="343" t="s">
        <v>59</v>
      </c>
      <c r="AL93" s="344"/>
      <c r="AM93" s="345">
        <v>0</v>
      </c>
      <c r="AN93" s="345"/>
      <c r="AO93" s="345"/>
      <c r="AP93" s="345">
        <v>0</v>
      </c>
      <c r="AQ93" s="345"/>
      <c r="AR93" s="346"/>
    </row>
    <row r="94" spans="1:44" x14ac:dyDescent="0.2">
      <c r="A94" s="339" t="s">
        <v>448</v>
      </c>
      <c r="B94" s="340"/>
      <c r="C94" s="340"/>
      <c r="D94" s="340"/>
      <c r="E94" s="341">
        <v>48.1</v>
      </c>
      <c r="F94" s="341">
        <v>0.5</v>
      </c>
      <c r="G94" s="341">
        <v>48.9</v>
      </c>
      <c r="H94" s="341">
        <v>35</v>
      </c>
      <c r="I94" s="341"/>
      <c r="J94" s="341"/>
      <c r="K94" s="341"/>
      <c r="L94" s="342"/>
      <c r="M94" s="229">
        <v>181.31268310546875</v>
      </c>
      <c r="N94" s="225"/>
      <c r="O94" s="226">
        <v>-0.8190000057220459</v>
      </c>
      <c r="P94" s="226"/>
      <c r="Q94" s="226"/>
      <c r="R94" s="226">
        <v>-2.3399999141693115</v>
      </c>
      <c r="S94" s="226"/>
      <c r="T94" s="402"/>
      <c r="U94" s="229">
        <v>117.04935455322266</v>
      </c>
      <c r="V94" s="225"/>
      <c r="W94" s="226">
        <v>-0.56800001859664917</v>
      </c>
      <c r="X94" s="226"/>
      <c r="Y94" s="226"/>
      <c r="Z94" s="226">
        <v>-1.7640000581741333</v>
      </c>
      <c r="AA94" s="226"/>
      <c r="AB94" s="402"/>
      <c r="AC94" s="229">
        <v>254.51837158203125</v>
      </c>
      <c r="AD94" s="225"/>
      <c r="AE94" s="226">
        <v>-1.1840000152587891</v>
      </c>
      <c r="AF94" s="226"/>
      <c r="AG94" s="226"/>
      <c r="AH94" s="226">
        <v>-3.0520000457763672</v>
      </c>
      <c r="AI94" s="226"/>
      <c r="AJ94" s="402"/>
      <c r="AK94" s="229">
        <v>305.88833618164063</v>
      </c>
      <c r="AL94" s="225"/>
      <c r="AM94" s="226">
        <v>-1.4720000028610229</v>
      </c>
      <c r="AN94" s="226"/>
      <c r="AO94" s="226"/>
      <c r="AP94" s="226">
        <v>-3.746999979019165</v>
      </c>
      <c r="AQ94" s="226"/>
      <c r="AR94" s="402"/>
    </row>
    <row r="95" spans="1:44" x14ac:dyDescent="0.2">
      <c r="A95" s="339" t="s">
        <v>449</v>
      </c>
      <c r="B95" s="340"/>
      <c r="C95" s="340"/>
      <c r="D95" s="340"/>
      <c r="E95" s="341">
        <v>48.1</v>
      </c>
      <c r="F95" s="341">
        <v>0.5</v>
      </c>
      <c r="G95" s="341">
        <v>48.9</v>
      </c>
      <c r="H95" s="341">
        <v>35</v>
      </c>
      <c r="I95" s="341"/>
      <c r="J95" s="341"/>
      <c r="K95" s="341"/>
      <c r="L95" s="342"/>
      <c r="M95" s="229">
        <v>281.59915161132813</v>
      </c>
      <c r="N95" s="225"/>
      <c r="O95" s="226">
        <v>-1.2719999551773071</v>
      </c>
      <c r="P95" s="226"/>
      <c r="Q95" s="226"/>
      <c r="R95" s="226">
        <v>-0.1679999977350235</v>
      </c>
      <c r="S95" s="226"/>
      <c r="T95" s="402"/>
      <c r="U95" s="229">
        <v>237.39585876464844</v>
      </c>
      <c r="V95" s="225"/>
      <c r="W95" s="226">
        <v>-1.1519999504089355</v>
      </c>
      <c r="X95" s="226"/>
      <c r="Y95" s="226"/>
      <c r="Z95" s="226">
        <v>-8.3999998867511749E-2</v>
      </c>
      <c r="AA95" s="226"/>
      <c r="AB95" s="402"/>
      <c r="AC95" s="229">
        <v>250</v>
      </c>
      <c r="AD95" s="225"/>
      <c r="AE95" s="226">
        <v>-2.7960000038146973</v>
      </c>
      <c r="AF95" s="226"/>
      <c r="AG95" s="226"/>
      <c r="AH95" s="226">
        <v>-0.72000002861022949</v>
      </c>
      <c r="AI95" s="226"/>
      <c r="AJ95" s="402"/>
      <c r="AK95" s="229">
        <v>250</v>
      </c>
      <c r="AL95" s="225"/>
      <c r="AM95" s="226">
        <v>-1.9079999923706055</v>
      </c>
      <c r="AN95" s="226"/>
      <c r="AO95" s="226"/>
      <c r="AP95" s="226">
        <v>-0.335999995470047</v>
      </c>
      <c r="AQ95" s="226"/>
      <c r="AR95" s="402"/>
    </row>
    <row r="96" spans="1:44" x14ac:dyDescent="0.2">
      <c r="A96" s="339" t="s">
        <v>450</v>
      </c>
      <c r="B96" s="340"/>
      <c r="C96" s="340"/>
      <c r="D96" s="340"/>
      <c r="E96" s="341">
        <v>47.9</v>
      </c>
      <c r="F96" s="341">
        <v>0.5</v>
      </c>
      <c r="G96" s="341">
        <v>48.9</v>
      </c>
      <c r="H96" s="341">
        <v>35</v>
      </c>
      <c r="I96" s="341"/>
      <c r="J96" s="341"/>
      <c r="K96" s="341"/>
      <c r="L96" s="342"/>
      <c r="M96" s="229">
        <v>377.23663330078125</v>
      </c>
      <c r="N96" s="225"/>
      <c r="O96" s="226">
        <v>-1.7039999961853027</v>
      </c>
      <c r="P96" s="226"/>
      <c r="Q96" s="226"/>
      <c r="R96" s="226">
        <v>-1.2000000104308128E-2</v>
      </c>
      <c r="S96" s="226"/>
      <c r="T96" s="402"/>
      <c r="U96" s="229">
        <v>301.69058227539063</v>
      </c>
      <c r="V96" s="225"/>
      <c r="W96" s="226">
        <v>-1.4639999866485596</v>
      </c>
      <c r="X96" s="226"/>
      <c r="Y96" s="226"/>
      <c r="Z96" s="226">
        <v>0</v>
      </c>
      <c r="AA96" s="226"/>
      <c r="AB96" s="402"/>
      <c r="AC96" s="229">
        <v>477.22195434570313</v>
      </c>
      <c r="AD96" s="225"/>
      <c r="AE96" s="226">
        <v>-2.2200000286102295</v>
      </c>
      <c r="AF96" s="226"/>
      <c r="AG96" s="226"/>
      <c r="AH96" s="226">
        <v>-1.2000000104308128E-2</v>
      </c>
      <c r="AI96" s="226"/>
      <c r="AJ96" s="402"/>
      <c r="AK96" s="229">
        <v>393.99746704101563</v>
      </c>
      <c r="AL96" s="225"/>
      <c r="AM96" s="226">
        <v>-1.8960000276565552</v>
      </c>
      <c r="AN96" s="226"/>
      <c r="AO96" s="226"/>
      <c r="AP96" s="226">
        <v>-1.2000000104308128E-2</v>
      </c>
      <c r="AQ96" s="226"/>
      <c r="AR96" s="402"/>
    </row>
    <row r="97" spans="1:44" ht="13.5" thickBot="1" x14ac:dyDescent="0.25">
      <c r="A97" s="357" t="s">
        <v>451</v>
      </c>
      <c r="B97" s="358"/>
      <c r="C97" s="358"/>
      <c r="D97" s="358"/>
      <c r="E97" s="359"/>
      <c r="F97" s="359"/>
      <c r="G97" s="359"/>
      <c r="H97" s="359"/>
      <c r="I97" s="359"/>
      <c r="J97" s="359"/>
      <c r="K97" s="359"/>
      <c r="L97" s="360"/>
      <c r="M97" s="361"/>
      <c r="N97" s="362"/>
      <c r="O97" s="363">
        <f>SUM(O92:Q96)</f>
        <v>-3.7949999570846558</v>
      </c>
      <c r="P97" s="363"/>
      <c r="Q97" s="363"/>
      <c r="R97" s="363">
        <f>SUM(R92:T96)</f>
        <v>-2.5199999120086432</v>
      </c>
      <c r="S97" s="363"/>
      <c r="T97" s="364"/>
      <c r="U97" s="361"/>
      <c r="V97" s="362"/>
      <c r="W97" s="363">
        <f>SUM(W92:Y96)</f>
        <v>-3.1839999556541443</v>
      </c>
      <c r="X97" s="363"/>
      <c r="Y97" s="363"/>
      <c r="Z97" s="363">
        <f>SUM(Z92:AB96)</f>
        <v>-1.8480000570416451</v>
      </c>
      <c r="AA97" s="363"/>
      <c r="AB97" s="364"/>
      <c r="AC97" s="361"/>
      <c r="AD97" s="362"/>
      <c r="AE97" s="363">
        <f>SUM(AE92:AG96)</f>
        <v>-6.2000000476837158</v>
      </c>
      <c r="AF97" s="363"/>
      <c r="AG97" s="363"/>
      <c r="AH97" s="363">
        <f>SUM(AH92:AJ96)</f>
        <v>-3.7840000744909048</v>
      </c>
      <c r="AI97" s="363"/>
      <c r="AJ97" s="364"/>
      <c r="AK97" s="361"/>
      <c r="AL97" s="362"/>
      <c r="AM97" s="363">
        <f>SUM(AM92:AO96)</f>
        <v>-5.2760000228881836</v>
      </c>
      <c r="AN97" s="363"/>
      <c r="AO97" s="363"/>
      <c r="AP97" s="363">
        <f>SUM(AP92:AR96)</f>
        <v>-4.0949999745935202</v>
      </c>
      <c r="AQ97" s="363"/>
      <c r="AR97" s="364"/>
    </row>
    <row r="98" spans="1:44" ht="13.5" thickBot="1" x14ac:dyDescent="0.25">
      <c r="A98" s="365" t="s">
        <v>78</v>
      </c>
      <c r="B98" s="366"/>
      <c r="C98" s="366"/>
      <c r="D98" s="366"/>
      <c r="E98" s="366"/>
      <c r="F98" s="366"/>
      <c r="G98" s="366"/>
      <c r="H98" s="366"/>
      <c r="I98" s="366"/>
      <c r="J98" s="366"/>
      <c r="K98" s="366"/>
      <c r="L98" s="367"/>
      <c r="M98" s="368"/>
      <c r="N98" s="369"/>
      <c r="O98" s="370">
        <f>SUM(O51:Q65)+SUM(O68:Q81)+SUM(O84:Q89)+SUM(O92:Q96)</f>
        <v>-0.25000003539025784</v>
      </c>
      <c r="P98" s="370"/>
      <c r="Q98" s="370"/>
      <c r="R98" s="370">
        <f>SUM(R51:T65)+SUM(R68:T81)+SUM(R84:T89)+SUM(R92:T96)</f>
        <v>2.5720439460128546</v>
      </c>
      <c r="S98" s="370"/>
      <c r="T98" s="371"/>
      <c r="U98" s="368"/>
      <c r="V98" s="369"/>
      <c r="W98" s="370">
        <f>SUM(W51:Y65)+SUM(W68:Y81)+SUM(W84:Y89)+SUM(W92:Y96)</f>
        <v>-3.2020003236830235</v>
      </c>
      <c r="X98" s="370"/>
      <c r="Y98" s="370"/>
      <c r="Z98" s="370">
        <f>SUM(Z51:AB65)+SUM(Z68:AB81)+SUM(Z84:AB89)+SUM(Z92:AB96)</f>
        <v>-1.1984584983438253</v>
      </c>
      <c r="AA98" s="370"/>
      <c r="AB98" s="371"/>
      <c r="AC98" s="368"/>
      <c r="AD98" s="369"/>
      <c r="AE98" s="370">
        <f>SUM(AE51:AG65)+SUM(AE68:AG81)+SUM(AE84:AG89)+SUM(AE92:AG96)</f>
        <v>-6.1849996279925108</v>
      </c>
      <c r="AF98" s="370"/>
      <c r="AG98" s="370"/>
      <c r="AH98" s="370">
        <f>SUM(AH51:AJ65)+SUM(AH68:AJ81)+SUM(AH84:AJ89)+SUM(AH92:AJ96)</f>
        <v>0.31290235556662083</v>
      </c>
      <c r="AI98" s="370"/>
      <c r="AJ98" s="371"/>
      <c r="AK98" s="368"/>
      <c r="AL98" s="369"/>
      <c r="AM98" s="370">
        <f>SUM(AM51:AO65)+SUM(AM68:AO81)+SUM(AM84:AO89)+SUM(AM92:AO96)</f>
        <v>-10.134999779984355</v>
      </c>
      <c r="AN98" s="370"/>
      <c r="AO98" s="370"/>
      <c r="AP98" s="370">
        <f>SUM(AP51:AR65)+SUM(AP68:AR81)+SUM(AP84:AR89)+SUM(AP92:AR96)</f>
        <v>0.34993938356637955</v>
      </c>
      <c r="AQ98" s="370"/>
      <c r="AR98" s="371"/>
    </row>
    <row r="99" spans="1:44" ht="13.5" thickBot="1" x14ac:dyDescent="0.25">
      <c r="A99" s="333"/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333"/>
      <c r="Z99" s="333"/>
      <c r="AA99" s="333"/>
      <c r="AB99" s="333"/>
      <c r="AC99" s="333"/>
      <c r="AD99" s="333"/>
      <c r="AE99" s="333"/>
      <c r="AF99" s="333"/>
      <c r="AG99" s="333"/>
      <c r="AH99" s="333"/>
      <c r="AI99" s="333"/>
      <c r="AJ99" s="333"/>
      <c r="AK99" s="333"/>
      <c r="AL99" s="333"/>
      <c r="AM99" s="333"/>
      <c r="AN99" s="333"/>
      <c r="AO99" s="333"/>
      <c r="AP99" s="333"/>
      <c r="AQ99" s="333"/>
      <c r="AR99" s="333"/>
    </row>
    <row r="100" spans="1:44" ht="13.5" thickBot="1" x14ac:dyDescent="0.25">
      <c r="A100" s="372" t="s">
        <v>79</v>
      </c>
      <c r="B100" s="373"/>
      <c r="C100" s="373"/>
      <c r="D100" s="373"/>
      <c r="E100" s="373"/>
      <c r="F100" s="373"/>
      <c r="G100" s="373"/>
      <c r="H100" s="373"/>
      <c r="I100" s="373"/>
      <c r="J100" s="373"/>
      <c r="K100" s="373"/>
      <c r="L100" s="374"/>
      <c r="M100" s="375" t="s">
        <v>452</v>
      </c>
      <c r="N100" s="376"/>
      <c r="O100" s="376"/>
      <c r="P100" s="376"/>
      <c r="Q100" s="376"/>
      <c r="R100" s="376"/>
      <c r="S100" s="376"/>
      <c r="T100" s="377"/>
      <c r="U100" s="375" t="s">
        <v>453</v>
      </c>
      <c r="V100" s="376"/>
      <c r="W100" s="376"/>
      <c r="X100" s="376"/>
      <c r="Y100" s="376"/>
      <c r="Z100" s="376"/>
      <c r="AA100" s="376"/>
      <c r="AB100" s="377"/>
      <c r="AC100" s="375" t="s">
        <v>453</v>
      </c>
      <c r="AD100" s="376"/>
      <c r="AE100" s="376"/>
      <c r="AF100" s="376"/>
      <c r="AG100" s="376"/>
      <c r="AH100" s="376"/>
      <c r="AI100" s="376"/>
      <c r="AJ100" s="377"/>
      <c r="AK100" s="375" t="s">
        <v>454</v>
      </c>
      <c r="AL100" s="376"/>
      <c r="AM100" s="376"/>
      <c r="AN100" s="376"/>
      <c r="AO100" s="376"/>
      <c r="AP100" s="376"/>
      <c r="AQ100" s="376"/>
      <c r="AR100" s="377"/>
    </row>
  </sheetData>
  <mergeCells count="1160">
    <mergeCell ref="AH98:AJ98"/>
    <mergeCell ref="AK98:AL98"/>
    <mergeCell ref="AM98:AO98"/>
    <mergeCell ref="AP98:AR98"/>
    <mergeCell ref="A99:AR99"/>
    <mergeCell ref="A100:L100"/>
    <mergeCell ref="M100:T100"/>
    <mergeCell ref="U100:AB100"/>
    <mergeCell ref="AC100:AJ100"/>
    <mergeCell ref="AK100:AR100"/>
    <mergeCell ref="AP97:AR97"/>
    <mergeCell ref="A98:L98"/>
    <mergeCell ref="M98:N98"/>
    <mergeCell ref="O98:Q98"/>
    <mergeCell ref="R98:T98"/>
    <mergeCell ref="U98:V98"/>
    <mergeCell ref="W98:Y98"/>
    <mergeCell ref="Z98:AB98"/>
    <mergeCell ref="AC98:AD98"/>
    <mergeCell ref="AE98:AG98"/>
    <mergeCell ref="Z97:AB97"/>
    <mergeCell ref="AC97:AD97"/>
    <mergeCell ref="AE97:AG97"/>
    <mergeCell ref="AH97:AJ97"/>
    <mergeCell ref="AK97:AL97"/>
    <mergeCell ref="AM97:AO97"/>
    <mergeCell ref="AH96:AJ96"/>
    <mergeCell ref="AK96:AL96"/>
    <mergeCell ref="AM96:AO96"/>
    <mergeCell ref="AP96:AR96"/>
    <mergeCell ref="A97:L97"/>
    <mergeCell ref="M97:N97"/>
    <mergeCell ref="O97:Q97"/>
    <mergeCell ref="R97:T97"/>
    <mergeCell ref="U97:V97"/>
    <mergeCell ref="W97:Y97"/>
    <mergeCell ref="AP95:AR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Z95:AB95"/>
    <mergeCell ref="AC95:AD95"/>
    <mergeCell ref="AE95:AG95"/>
    <mergeCell ref="AH95:AJ95"/>
    <mergeCell ref="AK95:AL95"/>
    <mergeCell ref="AM95:AO95"/>
    <mergeCell ref="AH94:AJ94"/>
    <mergeCell ref="AK94:AL94"/>
    <mergeCell ref="AM94:AO94"/>
    <mergeCell ref="AP94:AR94"/>
    <mergeCell ref="A95:D95"/>
    <mergeCell ref="M95:N95"/>
    <mergeCell ref="O95:Q95"/>
    <mergeCell ref="R95:T95"/>
    <mergeCell ref="U95:V95"/>
    <mergeCell ref="W95:Y95"/>
    <mergeCell ref="AP93:AR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Z93:AB93"/>
    <mergeCell ref="AC93:AD93"/>
    <mergeCell ref="AE93:AG93"/>
    <mergeCell ref="AH93:AJ93"/>
    <mergeCell ref="AK93:AL93"/>
    <mergeCell ref="AM93:AO93"/>
    <mergeCell ref="A93:D93"/>
    <mergeCell ref="M93:N93"/>
    <mergeCell ref="O93:Q93"/>
    <mergeCell ref="R93:T93"/>
    <mergeCell ref="U93:V93"/>
    <mergeCell ref="W93:Y93"/>
    <mergeCell ref="AC92:AD92"/>
    <mergeCell ref="AE92:AG92"/>
    <mergeCell ref="AH92:AJ92"/>
    <mergeCell ref="AK92:AL92"/>
    <mergeCell ref="AM92:AO92"/>
    <mergeCell ref="AP92:AR92"/>
    <mergeCell ref="AP90:AR90"/>
    <mergeCell ref="A91:D91"/>
    <mergeCell ref="E91:AR91"/>
    <mergeCell ref="A92:D92"/>
    <mergeCell ref="M92:N92"/>
    <mergeCell ref="O92:Q92"/>
    <mergeCell ref="R92:T92"/>
    <mergeCell ref="U92:V92"/>
    <mergeCell ref="W92:Y92"/>
    <mergeCell ref="Z92:AB92"/>
    <mergeCell ref="Z90:AB90"/>
    <mergeCell ref="AC90:AD90"/>
    <mergeCell ref="AE90:AG90"/>
    <mergeCell ref="AH90:AJ90"/>
    <mergeCell ref="AK90:AL90"/>
    <mergeCell ref="AM90:AO90"/>
    <mergeCell ref="AH89:AJ89"/>
    <mergeCell ref="AK89:AL89"/>
    <mergeCell ref="AM89:AO89"/>
    <mergeCell ref="AP89:AR89"/>
    <mergeCell ref="A90:L90"/>
    <mergeCell ref="M90:N90"/>
    <mergeCell ref="O90:Q90"/>
    <mergeCell ref="R90:T90"/>
    <mergeCell ref="U90:V90"/>
    <mergeCell ref="W90:Y90"/>
    <mergeCell ref="AP88:AR88"/>
    <mergeCell ref="A89:D89"/>
    <mergeCell ref="M89:N89"/>
    <mergeCell ref="O89:Q89"/>
    <mergeCell ref="R89:T89"/>
    <mergeCell ref="U89:V89"/>
    <mergeCell ref="W89:Y89"/>
    <mergeCell ref="Z89:AB89"/>
    <mergeCell ref="AC89:AD89"/>
    <mergeCell ref="AE89:AG89"/>
    <mergeCell ref="Z88:AB88"/>
    <mergeCell ref="AC88:AD88"/>
    <mergeCell ref="AE88:AG88"/>
    <mergeCell ref="AH88:AJ88"/>
    <mergeCell ref="AK88:AL88"/>
    <mergeCell ref="AM88:AO88"/>
    <mergeCell ref="AH87:AJ87"/>
    <mergeCell ref="AK87:AL87"/>
    <mergeCell ref="AM87:AO87"/>
    <mergeCell ref="AP87:AR87"/>
    <mergeCell ref="A88:D88"/>
    <mergeCell ref="M88:N88"/>
    <mergeCell ref="O88:Q88"/>
    <mergeCell ref="R88:T88"/>
    <mergeCell ref="U88:V88"/>
    <mergeCell ref="W88:Y88"/>
    <mergeCell ref="AP86:AR86"/>
    <mergeCell ref="A87:D87"/>
    <mergeCell ref="M87:N87"/>
    <mergeCell ref="O87:Q87"/>
    <mergeCell ref="R87:T87"/>
    <mergeCell ref="U87:V87"/>
    <mergeCell ref="W87:Y87"/>
    <mergeCell ref="Z87:AB87"/>
    <mergeCell ref="AC87:AD87"/>
    <mergeCell ref="AE87:AG87"/>
    <mergeCell ref="Z86:AB86"/>
    <mergeCell ref="AC86:AD86"/>
    <mergeCell ref="AE86:AG86"/>
    <mergeCell ref="AH86:AJ86"/>
    <mergeCell ref="AK86:AL86"/>
    <mergeCell ref="AM86:AO86"/>
    <mergeCell ref="AH85:AJ85"/>
    <mergeCell ref="AK85:AL85"/>
    <mergeCell ref="AM85:AO85"/>
    <mergeCell ref="AP85:AR85"/>
    <mergeCell ref="A86:D86"/>
    <mergeCell ref="M86:N86"/>
    <mergeCell ref="O86:Q86"/>
    <mergeCell ref="R86:T86"/>
    <mergeCell ref="U86:V86"/>
    <mergeCell ref="W86:Y86"/>
    <mergeCell ref="AP84:AR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Z84:AB84"/>
    <mergeCell ref="AC84:AD84"/>
    <mergeCell ref="AE84:AG84"/>
    <mergeCell ref="AH84:AJ84"/>
    <mergeCell ref="AK84:AL84"/>
    <mergeCell ref="AM84:AO84"/>
    <mergeCell ref="A84:D84"/>
    <mergeCell ref="M84:N84"/>
    <mergeCell ref="O84:Q84"/>
    <mergeCell ref="R84:T84"/>
    <mergeCell ref="U84:V84"/>
    <mergeCell ref="W84:Y84"/>
    <mergeCell ref="AH82:AJ82"/>
    <mergeCell ref="AK82:AL82"/>
    <mergeCell ref="AM82:AO82"/>
    <mergeCell ref="AP82:AR82"/>
    <mergeCell ref="A83:D83"/>
    <mergeCell ref="E83:AR83"/>
    <mergeCell ref="AP81:AR81"/>
    <mergeCell ref="A82:L82"/>
    <mergeCell ref="M82:N82"/>
    <mergeCell ref="O82:Q82"/>
    <mergeCell ref="R82:T82"/>
    <mergeCell ref="U82:V82"/>
    <mergeCell ref="W82:Y82"/>
    <mergeCell ref="Z82:AB82"/>
    <mergeCell ref="AC82:AD82"/>
    <mergeCell ref="AE82:AG82"/>
    <mergeCell ref="Z81:AB81"/>
    <mergeCell ref="AC81:AD81"/>
    <mergeCell ref="AE81:AG81"/>
    <mergeCell ref="AH81:AJ81"/>
    <mergeCell ref="AK81:AL81"/>
    <mergeCell ref="AM81:AO81"/>
    <mergeCell ref="AH80:AJ80"/>
    <mergeCell ref="AK80:AL80"/>
    <mergeCell ref="AM80:AO80"/>
    <mergeCell ref="AP80:AR80"/>
    <mergeCell ref="A81:D81"/>
    <mergeCell ref="M81:N81"/>
    <mergeCell ref="O81:Q81"/>
    <mergeCell ref="R81:T81"/>
    <mergeCell ref="U81:V81"/>
    <mergeCell ref="W81:Y81"/>
    <mergeCell ref="AP79:AR79"/>
    <mergeCell ref="A80:D80"/>
    <mergeCell ref="M80:N80"/>
    <mergeCell ref="O80:Q80"/>
    <mergeCell ref="R80:T80"/>
    <mergeCell ref="U80:V80"/>
    <mergeCell ref="W80:Y80"/>
    <mergeCell ref="Z80:AB80"/>
    <mergeCell ref="AC80:AD80"/>
    <mergeCell ref="AE80:AG80"/>
    <mergeCell ref="Z79:AB79"/>
    <mergeCell ref="AC79:AD79"/>
    <mergeCell ref="AE79:AG79"/>
    <mergeCell ref="AH79:AJ79"/>
    <mergeCell ref="AK79:AL79"/>
    <mergeCell ref="AM79:AO79"/>
    <mergeCell ref="AH78:AJ78"/>
    <mergeCell ref="AK78:AL78"/>
    <mergeCell ref="AM78:AO78"/>
    <mergeCell ref="AP78:AR78"/>
    <mergeCell ref="A79:D79"/>
    <mergeCell ref="M79:N79"/>
    <mergeCell ref="O79:Q79"/>
    <mergeCell ref="R79:T79"/>
    <mergeCell ref="U79:V79"/>
    <mergeCell ref="W79:Y79"/>
    <mergeCell ref="AP77:AR77"/>
    <mergeCell ref="A78:D78"/>
    <mergeCell ref="M78:N78"/>
    <mergeCell ref="O78:Q78"/>
    <mergeCell ref="R78:T78"/>
    <mergeCell ref="U78:V78"/>
    <mergeCell ref="W78:Y78"/>
    <mergeCell ref="Z78:AB78"/>
    <mergeCell ref="AC78:AD78"/>
    <mergeCell ref="AE78:AG78"/>
    <mergeCell ref="Z77:AB77"/>
    <mergeCell ref="AC77:AD77"/>
    <mergeCell ref="AE77:AG77"/>
    <mergeCell ref="AH77:AJ77"/>
    <mergeCell ref="AK77:AL77"/>
    <mergeCell ref="AM77:AO77"/>
    <mergeCell ref="AH76:AJ76"/>
    <mergeCell ref="AK76:AL76"/>
    <mergeCell ref="AM76:AO76"/>
    <mergeCell ref="AP76:AR76"/>
    <mergeCell ref="A77:D77"/>
    <mergeCell ref="M77:N77"/>
    <mergeCell ref="O77:Q77"/>
    <mergeCell ref="R77:T77"/>
    <mergeCell ref="U77:V77"/>
    <mergeCell ref="W77:Y77"/>
    <mergeCell ref="AP75:AR75"/>
    <mergeCell ref="A76:D76"/>
    <mergeCell ref="M76:N76"/>
    <mergeCell ref="O76:Q76"/>
    <mergeCell ref="R76:T76"/>
    <mergeCell ref="U76:V76"/>
    <mergeCell ref="W76:Y76"/>
    <mergeCell ref="Z76:AB76"/>
    <mergeCell ref="AC76:AD76"/>
    <mergeCell ref="AE76:AG76"/>
    <mergeCell ref="Z75:AB75"/>
    <mergeCell ref="AC75:AD75"/>
    <mergeCell ref="AE75:AG75"/>
    <mergeCell ref="AH75:AJ75"/>
    <mergeCell ref="AK75:AL75"/>
    <mergeCell ref="AM75:AO75"/>
    <mergeCell ref="AH74:AJ74"/>
    <mergeCell ref="AK74:AL74"/>
    <mergeCell ref="AM74:AO74"/>
    <mergeCell ref="AP74:AR74"/>
    <mergeCell ref="A75:D75"/>
    <mergeCell ref="M75:N75"/>
    <mergeCell ref="O75:Q75"/>
    <mergeCell ref="R75:T75"/>
    <mergeCell ref="U75:V75"/>
    <mergeCell ref="W75:Y75"/>
    <mergeCell ref="AP73:AR73"/>
    <mergeCell ref="A74:D74"/>
    <mergeCell ref="M74:N74"/>
    <mergeCell ref="O74:Q74"/>
    <mergeCell ref="R74:T74"/>
    <mergeCell ref="U74:V74"/>
    <mergeCell ref="W74:Y74"/>
    <mergeCell ref="Z74:AB74"/>
    <mergeCell ref="AC74:AD74"/>
    <mergeCell ref="AE74:AG74"/>
    <mergeCell ref="Z73:AB73"/>
    <mergeCell ref="AC73:AD73"/>
    <mergeCell ref="AE73:AG73"/>
    <mergeCell ref="AH73:AJ73"/>
    <mergeCell ref="AK73:AL73"/>
    <mergeCell ref="AM73:AO73"/>
    <mergeCell ref="AH72:AJ72"/>
    <mergeCell ref="AK72:AL72"/>
    <mergeCell ref="AM72:AO72"/>
    <mergeCell ref="AP72:AR72"/>
    <mergeCell ref="A73:D73"/>
    <mergeCell ref="M73:N73"/>
    <mergeCell ref="O73:Q73"/>
    <mergeCell ref="R73:T73"/>
    <mergeCell ref="U73:V73"/>
    <mergeCell ref="W73:Y73"/>
    <mergeCell ref="AP71:AR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Z71:AB71"/>
    <mergeCell ref="AC71:AD71"/>
    <mergeCell ref="AE71:AG71"/>
    <mergeCell ref="AH71:AJ71"/>
    <mergeCell ref="AK71:AL71"/>
    <mergeCell ref="AM71:AO71"/>
    <mergeCell ref="AH70:AJ70"/>
    <mergeCell ref="AK70:AL70"/>
    <mergeCell ref="AM70:AO70"/>
    <mergeCell ref="AP70:AR70"/>
    <mergeCell ref="A71:D71"/>
    <mergeCell ref="M71:N71"/>
    <mergeCell ref="O71:Q71"/>
    <mergeCell ref="R71:T71"/>
    <mergeCell ref="U71:V71"/>
    <mergeCell ref="W71:Y71"/>
    <mergeCell ref="AP69:AR69"/>
    <mergeCell ref="A70:D70"/>
    <mergeCell ref="M70:N70"/>
    <mergeCell ref="O70:Q70"/>
    <mergeCell ref="R70:T70"/>
    <mergeCell ref="U70:V70"/>
    <mergeCell ref="W70:Y70"/>
    <mergeCell ref="Z70:AB70"/>
    <mergeCell ref="AC70:AD70"/>
    <mergeCell ref="AE70:AG70"/>
    <mergeCell ref="Z69:AB69"/>
    <mergeCell ref="AC69:AD69"/>
    <mergeCell ref="AE69:AG69"/>
    <mergeCell ref="AH69:AJ69"/>
    <mergeCell ref="AK69:AL69"/>
    <mergeCell ref="AM69:AO69"/>
    <mergeCell ref="A69:D69"/>
    <mergeCell ref="M69:N69"/>
    <mergeCell ref="O69:Q69"/>
    <mergeCell ref="R69:T69"/>
    <mergeCell ref="U69:V69"/>
    <mergeCell ref="W69:Y69"/>
    <mergeCell ref="AC68:AD68"/>
    <mergeCell ref="AE68:AG68"/>
    <mergeCell ref="AH68:AJ68"/>
    <mergeCell ref="AK68:AL68"/>
    <mergeCell ref="AM68:AO68"/>
    <mergeCell ref="AP68:AR68"/>
    <mergeCell ref="AP66:AR66"/>
    <mergeCell ref="A67:D67"/>
    <mergeCell ref="E67:AR67"/>
    <mergeCell ref="A68:D68"/>
    <mergeCell ref="M68:N68"/>
    <mergeCell ref="O68:Q68"/>
    <mergeCell ref="R68:T68"/>
    <mergeCell ref="U68:V68"/>
    <mergeCell ref="W68:Y68"/>
    <mergeCell ref="Z68:AB68"/>
    <mergeCell ref="Z66:AB66"/>
    <mergeCell ref="AC66:AD66"/>
    <mergeCell ref="AE66:AG66"/>
    <mergeCell ref="AH66:AJ66"/>
    <mergeCell ref="AK66:AL66"/>
    <mergeCell ref="AM66:AO66"/>
    <mergeCell ref="AH65:AJ65"/>
    <mergeCell ref="AK65:AL65"/>
    <mergeCell ref="AM65:AO65"/>
    <mergeCell ref="AP65:AR65"/>
    <mergeCell ref="A66:L66"/>
    <mergeCell ref="M66:N66"/>
    <mergeCell ref="O66:Q66"/>
    <mergeCell ref="R66:T66"/>
    <mergeCell ref="U66:V66"/>
    <mergeCell ref="W66:Y66"/>
    <mergeCell ref="AP64:AR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H63:AJ63"/>
    <mergeCell ref="AK63:AL63"/>
    <mergeCell ref="AM63:AO63"/>
    <mergeCell ref="AP63:AR63"/>
    <mergeCell ref="A64:D64"/>
    <mergeCell ref="M64:N64"/>
    <mergeCell ref="O64:Q64"/>
    <mergeCell ref="R64:T64"/>
    <mergeCell ref="U64:V64"/>
    <mergeCell ref="W64:Y64"/>
    <mergeCell ref="AP62:AR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Z62:AB62"/>
    <mergeCell ref="AC62:AD62"/>
    <mergeCell ref="AE62:AG62"/>
    <mergeCell ref="AH62:AJ62"/>
    <mergeCell ref="AK62:AL62"/>
    <mergeCell ref="AM62:AO62"/>
    <mergeCell ref="AH61:AJ61"/>
    <mergeCell ref="AK61:AL61"/>
    <mergeCell ref="AM61:AO61"/>
    <mergeCell ref="AP61:AR61"/>
    <mergeCell ref="A62:D62"/>
    <mergeCell ref="M62:N62"/>
    <mergeCell ref="O62:Q62"/>
    <mergeCell ref="R62:T62"/>
    <mergeCell ref="U62:V62"/>
    <mergeCell ref="W62:Y62"/>
    <mergeCell ref="AP60:AR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AC51:AD51"/>
    <mergeCell ref="AE51:AG51"/>
    <mergeCell ref="AH51:AJ51"/>
    <mergeCell ref="AK51:AL51"/>
    <mergeCell ref="AM51:AO51"/>
    <mergeCell ref="AP51:AR51"/>
    <mergeCell ref="AP49:AR49"/>
    <mergeCell ref="A50:D50"/>
    <mergeCell ref="E50:AR50"/>
    <mergeCell ref="A51:D51"/>
    <mergeCell ref="M51:N51"/>
    <mergeCell ref="O51:Q51"/>
    <mergeCell ref="R51:T51"/>
    <mergeCell ref="U51:V51"/>
    <mergeCell ref="W51:Y51"/>
    <mergeCell ref="Z51:AB51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L49"/>
    <mergeCell ref="M49:N49"/>
    <mergeCell ref="O49:Q49"/>
    <mergeCell ref="R49:T49"/>
    <mergeCell ref="U49:V49"/>
    <mergeCell ref="W49:Y49"/>
    <mergeCell ref="AP47:AR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45:D45"/>
    <mergeCell ref="M45:N45"/>
    <mergeCell ref="O45:Q45"/>
    <mergeCell ref="R45:T45"/>
    <mergeCell ref="U45:V45"/>
    <mergeCell ref="W45:Y45"/>
    <mergeCell ref="AC44:AD44"/>
    <mergeCell ref="AE44:AG44"/>
    <mergeCell ref="AH44:AJ44"/>
    <mergeCell ref="AK44:AL44"/>
    <mergeCell ref="AM44:AO44"/>
    <mergeCell ref="AP44:AR44"/>
    <mergeCell ref="AP42:AR42"/>
    <mergeCell ref="A43:D43"/>
    <mergeCell ref="E43:AR43"/>
    <mergeCell ref="A44:D44"/>
    <mergeCell ref="M44:N44"/>
    <mergeCell ref="O44:Q44"/>
    <mergeCell ref="R44:T44"/>
    <mergeCell ref="U44:V44"/>
    <mergeCell ref="W44:Y44"/>
    <mergeCell ref="Z44:AB44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L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W38:Y38"/>
    <mergeCell ref="AP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AE37:AG37"/>
    <mergeCell ref="Z36:AB36"/>
    <mergeCell ref="AC36:AD36"/>
    <mergeCell ref="AE36:AG36"/>
    <mergeCell ref="AH36:AJ36"/>
    <mergeCell ref="AK36:AL36"/>
    <mergeCell ref="AM36:AO36"/>
    <mergeCell ref="AM33:AO34"/>
    <mergeCell ref="AP33:AR34"/>
    <mergeCell ref="A35:D35"/>
    <mergeCell ref="E35:AR35"/>
    <mergeCell ref="A36:D36"/>
    <mergeCell ref="M36:N36"/>
    <mergeCell ref="O36:Q36"/>
    <mergeCell ref="R36:T36"/>
    <mergeCell ref="U36:V36"/>
    <mergeCell ref="W36:Y36"/>
    <mergeCell ref="W33:Y34"/>
    <mergeCell ref="Z33:AB34"/>
    <mergeCell ref="AC33:AD34"/>
    <mergeCell ref="AE33:AG34"/>
    <mergeCell ref="AH33:AJ34"/>
    <mergeCell ref="AK33:AL34"/>
    <mergeCell ref="A32:AR32"/>
    <mergeCell ref="A33:D34"/>
    <mergeCell ref="E33:F33"/>
    <mergeCell ref="G33:H33"/>
    <mergeCell ref="I33:J33"/>
    <mergeCell ref="K33:L33"/>
    <mergeCell ref="M33:N34"/>
    <mergeCell ref="O33:Q34"/>
    <mergeCell ref="R33:T34"/>
    <mergeCell ref="U33:V34"/>
    <mergeCell ref="AK30:AR30"/>
    <mergeCell ref="A31:B31"/>
    <mergeCell ref="C31:D31"/>
    <mergeCell ref="E31:L31"/>
    <mergeCell ref="M31:T31"/>
    <mergeCell ref="U31:AB31"/>
    <mergeCell ref="AC31:AJ31"/>
    <mergeCell ref="AK31:AR31"/>
    <mergeCell ref="A30:B30"/>
    <mergeCell ref="C30:D30"/>
    <mergeCell ref="E30:L30"/>
    <mergeCell ref="M30:T30"/>
    <mergeCell ref="U30:AB30"/>
    <mergeCell ref="AC30:AJ30"/>
    <mergeCell ref="AK28:AR28"/>
    <mergeCell ref="A29:B29"/>
    <mergeCell ref="C29:D29"/>
    <mergeCell ref="E29:L29"/>
    <mergeCell ref="M29:T29"/>
    <mergeCell ref="U29:AB29"/>
    <mergeCell ref="AC29:AJ29"/>
    <mergeCell ref="AK29:AR29"/>
    <mergeCell ref="A28:B28"/>
    <mergeCell ref="C28:D28"/>
    <mergeCell ref="E28:L28"/>
    <mergeCell ref="M28:T28"/>
    <mergeCell ref="U28:AB28"/>
    <mergeCell ref="AC28:AJ28"/>
    <mergeCell ref="AK26:AR26"/>
    <mergeCell ref="A27:B27"/>
    <mergeCell ref="C27:D27"/>
    <mergeCell ref="E27:L27"/>
    <mergeCell ref="M27:T27"/>
    <mergeCell ref="U27:AB27"/>
    <mergeCell ref="AC27:AJ27"/>
    <mergeCell ref="AK27:AR27"/>
    <mergeCell ref="A26:B26"/>
    <mergeCell ref="C26:D26"/>
    <mergeCell ref="E26:L26"/>
    <mergeCell ref="M26:T26"/>
    <mergeCell ref="U26:AB26"/>
    <mergeCell ref="AC26:AJ26"/>
    <mergeCell ref="AP23:AR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Z23:AB23"/>
    <mergeCell ref="AC23:AE23"/>
    <mergeCell ref="AF23:AG23"/>
    <mergeCell ref="AH23:AJ23"/>
    <mergeCell ref="AK23:AM23"/>
    <mergeCell ref="AN23:AO23"/>
    <mergeCell ref="AH22:AJ22"/>
    <mergeCell ref="AK22:AM22"/>
    <mergeCell ref="AN22:AO22"/>
    <mergeCell ref="AP22:AR22"/>
    <mergeCell ref="I23:L23"/>
    <mergeCell ref="M23:O23"/>
    <mergeCell ref="P23:Q23"/>
    <mergeCell ref="R23:T23"/>
    <mergeCell ref="U23:W23"/>
    <mergeCell ref="X23:Y23"/>
    <mergeCell ref="AP21:AR21"/>
    <mergeCell ref="I22:L22"/>
    <mergeCell ref="M22:O22"/>
    <mergeCell ref="P22:Q22"/>
    <mergeCell ref="R22:T22"/>
    <mergeCell ref="U22:W22"/>
    <mergeCell ref="X22:Y22"/>
    <mergeCell ref="Z22:AB22"/>
    <mergeCell ref="AC22:AE22"/>
    <mergeCell ref="AF22:AG22"/>
    <mergeCell ref="Z21:AB21"/>
    <mergeCell ref="AC21:AE21"/>
    <mergeCell ref="AF21:AG21"/>
    <mergeCell ref="AH21:AJ21"/>
    <mergeCell ref="AK21:AM21"/>
    <mergeCell ref="AN21:AO21"/>
    <mergeCell ref="I21:L21"/>
    <mergeCell ref="M21:O21"/>
    <mergeCell ref="P21:Q21"/>
    <mergeCell ref="R21:T21"/>
    <mergeCell ref="U21:W21"/>
    <mergeCell ref="X21:Y21"/>
    <mergeCell ref="AC20:AE20"/>
    <mergeCell ref="AF20:AG20"/>
    <mergeCell ref="AH20:AJ20"/>
    <mergeCell ref="AK20:AM20"/>
    <mergeCell ref="AN20:AO20"/>
    <mergeCell ref="AP20:AR20"/>
    <mergeCell ref="AP19:AR19"/>
    <mergeCell ref="A20:D23"/>
    <mergeCell ref="E20:H23"/>
    <mergeCell ref="I20:L20"/>
    <mergeCell ref="M20:O20"/>
    <mergeCell ref="P20:Q20"/>
    <mergeCell ref="R20:T20"/>
    <mergeCell ref="U20:W20"/>
    <mergeCell ref="X20:Y20"/>
    <mergeCell ref="Z20:AB20"/>
    <mergeCell ref="Z19:AB19"/>
    <mergeCell ref="AC19:AE19"/>
    <mergeCell ref="AF19:AG19"/>
    <mergeCell ref="AH19:AJ19"/>
    <mergeCell ref="AK19:AM19"/>
    <mergeCell ref="AN19:AO19"/>
    <mergeCell ref="AH18:AJ18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AP17:AR17"/>
    <mergeCell ref="I18:L18"/>
    <mergeCell ref="M18:O18"/>
    <mergeCell ref="P18:Q18"/>
    <mergeCell ref="R18:T18"/>
    <mergeCell ref="U18:W18"/>
    <mergeCell ref="X18:Y18"/>
    <mergeCell ref="Z18:AB18"/>
    <mergeCell ref="AC18:AE18"/>
    <mergeCell ref="AF18:AG18"/>
    <mergeCell ref="Z17:AB17"/>
    <mergeCell ref="AC17:AE17"/>
    <mergeCell ref="AF17:AG17"/>
    <mergeCell ref="AH17:AJ17"/>
    <mergeCell ref="AK17:AM17"/>
    <mergeCell ref="AN17:AO17"/>
    <mergeCell ref="AO16:AP16"/>
    <mergeCell ref="AQ16:AR16"/>
    <mergeCell ref="A17:D19"/>
    <mergeCell ref="E17:H19"/>
    <mergeCell ref="I17:L17"/>
    <mergeCell ref="M17:O17"/>
    <mergeCell ref="P17:Q17"/>
    <mergeCell ref="R17:T17"/>
    <mergeCell ref="U17:W17"/>
    <mergeCell ref="X17:Y17"/>
    <mergeCell ref="AC16:AD16"/>
    <mergeCell ref="AE16:AF16"/>
    <mergeCell ref="AG16:AH16"/>
    <mergeCell ref="AI16:AJ16"/>
    <mergeCell ref="AK16:AL16"/>
    <mergeCell ref="AM16:AN16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F14:AG14"/>
    <mergeCell ref="AH14:AJ14"/>
    <mergeCell ref="AK14:AM14"/>
    <mergeCell ref="AN14:AO14"/>
    <mergeCell ref="AP14:AR14"/>
    <mergeCell ref="A15:D16"/>
    <mergeCell ref="E15:L15"/>
    <mergeCell ref="M15:N15"/>
    <mergeCell ref="O15:P15"/>
    <mergeCell ref="Q15:R15"/>
    <mergeCell ref="AO13:AP13"/>
    <mergeCell ref="AQ13:AR13"/>
    <mergeCell ref="E14:L14"/>
    <mergeCell ref="M14:O14"/>
    <mergeCell ref="P14:Q14"/>
    <mergeCell ref="R14:T14"/>
    <mergeCell ref="U14:W14"/>
    <mergeCell ref="X14:Y14"/>
    <mergeCell ref="Z14:AB14"/>
    <mergeCell ref="AC14:AE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M12:AN12"/>
    <mergeCell ref="AO12:AP12"/>
    <mergeCell ref="AQ12:AR12"/>
    <mergeCell ref="A13:D14"/>
    <mergeCell ref="E13:F13"/>
    <mergeCell ref="G13:H13"/>
    <mergeCell ref="I13:J13"/>
    <mergeCell ref="K13:L13"/>
    <mergeCell ref="M13:N13"/>
    <mergeCell ref="O13:P13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AF11:AG11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89" customWidth="1"/>
    <col min="5" max="12" width="5.28515625" style="189" customWidth="1"/>
    <col min="13" max="44" width="3.28515625" style="189" customWidth="1"/>
    <col min="45" max="16384" width="9.140625" style="189"/>
  </cols>
  <sheetData>
    <row r="1" spans="1:44" ht="30" customHeight="1" x14ac:dyDescent="0.2">
      <c r="A1" s="188" t="s">
        <v>455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ht="30" customHeight="1" thickBot="1" x14ac:dyDescent="0.2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</row>
    <row r="3" spans="1:44" ht="24.95" customHeight="1" thickBo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>
        <v>0.16666666666666666</v>
      </c>
      <c r="N3" s="192"/>
      <c r="O3" s="192"/>
      <c r="P3" s="192"/>
      <c r="Q3" s="192"/>
      <c r="R3" s="192"/>
      <c r="S3" s="192"/>
      <c r="T3" s="192"/>
      <c r="U3" s="191">
        <v>0.45833333333333331</v>
      </c>
      <c r="V3" s="192"/>
      <c r="W3" s="192"/>
      <c r="X3" s="192"/>
      <c r="Y3" s="192"/>
      <c r="Z3" s="192"/>
      <c r="AA3" s="192"/>
      <c r="AB3" s="192"/>
      <c r="AC3" s="191">
        <v>0.75</v>
      </c>
      <c r="AD3" s="192"/>
      <c r="AE3" s="192"/>
      <c r="AF3" s="192"/>
      <c r="AG3" s="192"/>
      <c r="AH3" s="192"/>
      <c r="AI3" s="192"/>
      <c r="AJ3" s="192"/>
      <c r="AK3" s="191">
        <v>0.83333333333333337</v>
      </c>
      <c r="AL3" s="192"/>
      <c r="AM3" s="192"/>
      <c r="AN3" s="192"/>
      <c r="AO3" s="192"/>
      <c r="AP3" s="192"/>
      <c r="AQ3" s="192"/>
      <c r="AR3" s="192"/>
    </row>
    <row r="4" spans="1:44" ht="30" customHeight="1" thickBot="1" x14ac:dyDescent="0.25">
      <c r="A4" s="193" t="s">
        <v>456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</row>
    <row r="5" spans="1:44" ht="15.75" customHeight="1" thickBot="1" x14ac:dyDescent="0.25">
      <c r="A5" s="197" t="s">
        <v>3</v>
      </c>
      <c r="B5" s="305"/>
      <c r="C5" s="305"/>
      <c r="D5" s="198"/>
      <c r="E5" s="199" t="s">
        <v>457</v>
      </c>
      <c r="F5" s="198"/>
      <c r="G5" s="305"/>
      <c r="H5" s="305"/>
      <c r="I5" s="305"/>
      <c r="J5" s="305"/>
      <c r="K5" s="305"/>
      <c r="L5" s="200"/>
      <c r="M5" s="302" t="s">
        <v>11</v>
      </c>
      <c r="N5" s="303"/>
      <c r="O5" s="303" t="s">
        <v>12</v>
      </c>
      <c r="P5" s="303"/>
      <c r="Q5" s="303" t="s">
        <v>13</v>
      </c>
      <c r="R5" s="303"/>
      <c r="S5" s="303" t="s">
        <v>32</v>
      </c>
      <c r="T5" s="304"/>
      <c r="U5" s="302" t="s">
        <v>11</v>
      </c>
      <c r="V5" s="303"/>
      <c r="W5" s="303" t="s">
        <v>12</v>
      </c>
      <c r="X5" s="303"/>
      <c r="Y5" s="303" t="s">
        <v>13</v>
      </c>
      <c r="Z5" s="303"/>
      <c r="AA5" s="303" t="s">
        <v>32</v>
      </c>
      <c r="AB5" s="304"/>
      <c r="AC5" s="302" t="s">
        <v>11</v>
      </c>
      <c r="AD5" s="303"/>
      <c r="AE5" s="303" t="s">
        <v>12</v>
      </c>
      <c r="AF5" s="303"/>
      <c r="AG5" s="303" t="s">
        <v>13</v>
      </c>
      <c r="AH5" s="303"/>
      <c r="AI5" s="303" t="s">
        <v>32</v>
      </c>
      <c r="AJ5" s="304"/>
      <c r="AK5" s="302" t="s">
        <v>11</v>
      </c>
      <c r="AL5" s="303"/>
      <c r="AM5" s="303" t="s">
        <v>12</v>
      </c>
      <c r="AN5" s="303"/>
      <c r="AO5" s="303" t="s">
        <v>13</v>
      </c>
      <c r="AP5" s="303"/>
      <c r="AQ5" s="303" t="s">
        <v>32</v>
      </c>
      <c r="AR5" s="304"/>
    </row>
    <row r="6" spans="1:44" x14ac:dyDescent="0.2">
      <c r="A6" s="403" t="s">
        <v>458</v>
      </c>
      <c r="B6" s="404"/>
      <c r="C6" s="404"/>
      <c r="D6" s="405"/>
      <c r="E6" s="406" t="s">
        <v>53</v>
      </c>
      <c r="F6" s="405"/>
      <c r="G6" s="404"/>
      <c r="H6" s="404"/>
      <c r="I6" s="404"/>
      <c r="J6" s="404"/>
      <c r="K6" s="404"/>
      <c r="L6" s="407"/>
      <c r="M6" s="215">
        <v>0</v>
      </c>
      <c r="N6" s="211"/>
      <c r="O6" s="212">
        <v>0</v>
      </c>
      <c r="P6" s="212"/>
      <c r="Q6" s="212">
        <v>0</v>
      </c>
      <c r="R6" s="212"/>
      <c r="S6" s="212">
        <v>0</v>
      </c>
      <c r="T6" s="408"/>
      <c r="U6" s="215">
        <v>0</v>
      </c>
      <c r="V6" s="211"/>
      <c r="W6" s="212">
        <v>0</v>
      </c>
      <c r="X6" s="212"/>
      <c r="Y6" s="212">
        <v>0</v>
      </c>
      <c r="Z6" s="212"/>
      <c r="AA6" s="212">
        <v>0</v>
      </c>
      <c r="AB6" s="408"/>
      <c r="AC6" s="215">
        <v>0</v>
      </c>
      <c r="AD6" s="211"/>
      <c r="AE6" s="212">
        <v>0</v>
      </c>
      <c r="AF6" s="212"/>
      <c r="AG6" s="212">
        <v>0</v>
      </c>
      <c r="AH6" s="212"/>
      <c r="AI6" s="212">
        <v>0</v>
      </c>
      <c r="AJ6" s="408"/>
      <c r="AK6" s="215">
        <v>0</v>
      </c>
      <c r="AL6" s="211"/>
      <c r="AM6" s="212">
        <v>0</v>
      </c>
      <c r="AN6" s="212"/>
      <c r="AO6" s="212">
        <v>0</v>
      </c>
      <c r="AP6" s="212"/>
      <c r="AQ6" s="212">
        <v>0</v>
      </c>
      <c r="AR6" s="408"/>
    </row>
    <row r="7" spans="1:44" ht="13.5" thickBot="1" x14ac:dyDescent="0.25">
      <c r="A7" s="409" t="s">
        <v>459</v>
      </c>
      <c r="B7" s="410"/>
      <c r="C7" s="410"/>
      <c r="D7" s="411"/>
      <c r="E7" s="412" t="s">
        <v>66</v>
      </c>
      <c r="F7" s="411"/>
      <c r="G7" s="410"/>
      <c r="H7" s="410"/>
      <c r="I7" s="410"/>
      <c r="J7" s="410"/>
      <c r="K7" s="410"/>
      <c r="L7" s="413"/>
      <c r="M7" s="414">
        <v>0</v>
      </c>
      <c r="N7" s="415"/>
      <c r="O7" s="416">
        <v>0</v>
      </c>
      <c r="P7" s="416"/>
      <c r="Q7" s="416">
        <v>0</v>
      </c>
      <c r="R7" s="416"/>
      <c r="S7" s="416">
        <v>0</v>
      </c>
      <c r="T7" s="417"/>
      <c r="U7" s="414">
        <v>0</v>
      </c>
      <c r="V7" s="415"/>
      <c r="W7" s="416">
        <v>0</v>
      </c>
      <c r="X7" s="416"/>
      <c r="Y7" s="416">
        <v>0</v>
      </c>
      <c r="Z7" s="416"/>
      <c r="AA7" s="416">
        <v>0</v>
      </c>
      <c r="AB7" s="417"/>
      <c r="AC7" s="414">
        <v>0</v>
      </c>
      <c r="AD7" s="415"/>
      <c r="AE7" s="416">
        <v>0</v>
      </c>
      <c r="AF7" s="416"/>
      <c r="AG7" s="416">
        <v>0</v>
      </c>
      <c r="AH7" s="416"/>
      <c r="AI7" s="416">
        <v>0</v>
      </c>
      <c r="AJ7" s="417"/>
      <c r="AK7" s="414">
        <v>0</v>
      </c>
      <c r="AL7" s="415"/>
      <c r="AM7" s="416">
        <v>0</v>
      </c>
      <c r="AN7" s="416"/>
      <c r="AO7" s="416">
        <v>0</v>
      </c>
      <c r="AP7" s="416"/>
      <c r="AQ7" s="416">
        <v>0</v>
      </c>
      <c r="AR7" s="417"/>
    </row>
    <row r="8" spans="1:44" ht="13.5" thickBot="1" x14ac:dyDescent="0.25">
      <c r="A8" s="418" t="s">
        <v>21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20"/>
      <c r="M8" s="421">
        <f>SUM(M6:N7)</f>
        <v>0</v>
      </c>
      <c r="N8" s="422"/>
      <c r="O8" s="423">
        <f>SUM(O6:P7)</f>
        <v>0</v>
      </c>
      <c r="P8" s="423"/>
      <c r="Q8" s="423">
        <f>SUM(Q6:R7)</f>
        <v>0</v>
      </c>
      <c r="R8" s="423"/>
      <c r="S8" s="423"/>
      <c r="T8" s="424"/>
      <c r="U8" s="421">
        <f>SUM(U6:V7)</f>
        <v>0</v>
      </c>
      <c r="V8" s="422"/>
      <c r="W8" s="423">
        <f>SUM(W6:X7)</f>
        <v>0</v>
      </c>
      <c r="X8" s="423"/>
      <c r="Y8" s="423">
        <f>SUM(Y6:Z7)</f>
        <v>0</v>
      </c>
      <c r="Z8" s="423"/>
      <c r="AA8" s="423"/>
      <c r="AB8" s="424"/>
      <c r="AC8" s="421">
        <f>SUM(AC6:AD7)</f>
        <v>0</v>
      </c>
      <c r="AD8" s="422"/>
      <c r="AE8" s="423">
        <f>SUM(AE6:AF7)</f>
        <v>0</v>
      </c>
      <c r="AF8" s="423"/>
      <c r="AG8" s="423">
        <f>SUM(AG6:AH7)</f>
        <v>0</v>
      </c>
      <c r="AH8" s="423"/>
      <c r="AI8" s="423"/>
      <c r="AJ8" s="424"/>
      <c r="AK8" s="421">
        <f>SUM(AK6:AL7)</f>
        <v>0</v>
      </c>
      <c r="AL8" s="422"/>
      <c r="AM8" s="423">
        <f>SUM(AM6:AN7)</f>
        <v>0</v>
      </c>
      <c r="AN8" s="423"/>
      <c r="AO8" s="423">
        <f>SUM(AO6:AP7)</f>
        <v>0</v>
      </c>
      <c r="AP8" s="423"/>
      <c r="AQ8" s="423"/>
      <c r="AR8" s="424"/>
    </row>
    <row r="9" spans="1:44" ht="30" customHeight="1" thickBot="1" x14ac:dyDescent="0.25">
      <c r="A9" s="301" t="s">
        <v>2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</row>
    <row r="10" spans="1:44" ht="15.75" customHeight="1" thickBot="1" x14ac:dyDescent="0.25">
      <c r="A10" s="194" t="s">
        <v>3</v>
      </c>
      <c r="B10" s="195" t="s">
        <v>4</v>
      </c>
      <c r="C10" s="195" t="s">
        <v>5</v>
      </c>
      <c r="D10" s="196" t="s">
        <v>6</v>
      </c>
      <c r="E10" s="197" t="s">
        <v>7</v>
      </c>
      <c r="F10" s="198"/>
      <c r="G10" s="199" t="s">
        <v>8</v>
      </c>
      <c r="H10" s="198"/>
      <c r="I10" s="199" t="s">
        <v>9</v>
      </c>
      <c r="J10" s="198"/>
      <c r="K10" s="199" t="s">
        <v>10</v>
      </c>
      <c r="L10" s="200"/>
      <c r="M10" s="197" t="s">
        <v>11</v>
      </c>
      <c r="N10" s="198"/>
      <c r="O10" s="199" t="s">
        <v>12</v>
      </c>
      <c r="P10" s="198"/>
      <c r="Q10" s="199" t="s">
        <v>13</v>
      </c>
      <c r="R10" s="198"/>
      <c r="S10" s="199" t="s">
        <v>14</v>
      </c>
      <c r="T10" s="200"/>
      <c r="U10" s="197" t="s">
        <v>11</v>
      </c>
      <c r="V10" s="198"/>
      <c r="W10" s="199" t="s">
        <v>12</v>
      </c>
      <c r="X10" s="198"/>
      <c r="Y10" s="199" t="s">
        <v>13</v>
      </c>
      <c r="Z10" s="198"/>
      <c r="AA10" s="199" t="s">
        <v>14</v>
      </c>
      <c r="AB10" s="200"/>
      <c r="AC10" s="197" t="s">
        <v>11</v>
      </c>
      <c r="AD10" s="198"/>
      <c r="AE10" s="199" t="s">
        <v>12</v>
      </c>
      <c r="AF10" s="198"/>
      <c r="AG10" s="199" t="s">
        <v>13</v>
      </c>
      <c r="AH10" s="198"/>
      <c r="AI10" s="199" t="s">
        <v>14</v>
      </c>
      <c r="AJ10" s="200"/>
      <c r="AK10" s="197" t="s">
        <v>11</v>
      </c>
      <c r="AL10" s="198"/>
      <c r="AM10" s="199" t="s">
        <v>12</v>
      </c>
      <c r="AN10" s="198"/>
      <c r="AO10" s="199" t="s">
        <v>13</v>
      </c>
      <c r="AP10" s="198"/>
      <c r="AQ10" s="199" t="s">
        <v>14</v>
      </c>
      <c r="AR10" s="200"/>
    </row>
    <row r="11" spans="1:44" x14ac:dyDescent="0.2">
      <c r="A11" s="201" t="s">
        <v>15</v>
      </c>
      <c r="B11" s="202">
        <v>6.3000001907348633</v>
      </c>
      <c r="C11" s="203">
        <v>2.0000000949949026E-3</v>
      </c>
      <c r="D11" s="204">
        <v>1.9999999552965164E-2</v>
      </c>
      <c r="E11" s="205">
        <v>110</v>
      </c>
      <c r="F11" s="206"/>
      <c r="G11" s="207" t="s">
        <v>92</v>
      </c>
      <c r="H11" s="207"/>
      <c r="I11" s="208">
        <v>4.3999999761581421E-2</v>
      </c>
      <c r="J11" s="208"/>
      <c r="K11" s="208">
        <v>10.399999618530273</v>
      </c>
      <c r="L11" s="209"/>
      <c r="M11" s="210"/>
      <c r="N11" s="211"/>
      <c r="O11" s="380">
        <f>M17</f>
        <v>1.205895195223599</v>
      </c>
      <c r="P11" s="380"/>
      <c r="Q11" s="380">
        <f>R17</f>
        <v>1.5180023432137653</v>
      </c>
      <c r="R11" s="380"/>
      <c r="S11" s="213">
        <f>IF(O11=0,0,COS(ATAN(Q11/O11)))</f>
        <v>0.62201586122213304</v>
      </c>
      <c r="T11" s="214"/>
      <c r="U11" s="215"/>
      <c r="V11" s="211"/>
      <c r="W11" s="380">
        <f>U17</f>
        <v>0.60265453638562927</v>
      </c>
      <c r="X11" s="380"/>
      <c r="Y11" s="380">
        <f>Z17</f>
        <v>0.50974627418812013</v>
      </c>
      <c r="Z11" s="380"/>
      <c r="AA11" s="213">
        <f>IF(W11=0,0,COS(ATAN(Y11/W11)))</f>
        <v>0.76350632979780275</v>
      </c>
      <c r="AB11" s="214"/>
      <c r="AC11" s="215"/>
      <c r="AD11" s="211"/>
      <c r="AE11" s="380">
        <f>AC17</f>
        <v>1.928385444286749</v>
      </c>
      <c r="AF11" s="380"/>
      <c r="AG11" s="380">
        <f>AH17</f>
        <v>1.5550857646926599</v>
      </c>
      <c r="AH11" s="380"/>
      <c r="AI11" s="213">
        <f>IF(AE11=0,0,COS(ATAN(AG11/AE11)))</f>
        <v>0.77842562147323369</v>
      </c>
      <c r="AJ11" s="214"/>
      <c r="AK11" s="215"/>
      <c r="AL11" s="211"/>
      <c r="AM11" s="380">
        <f>AK17</f>
        <v>1.0873798158181425</v>
      </c>
      <c r="AN11" s="380"/>
      <c r="AO11" s="380">
        <f>AP17</f>
        <v>2.0201096643693917</v>
      </c>
      <c r="AP11" s="380"/>
      <c r="AQ11" s="213">
        <f>IF(AM11=0,0,COS(ATAN(AO11/AM11)))</f>
        <v>0.47397426971469697</v>
      </c>
      <c r="AR11" s="214"/>
    </row>
    <row r="12" spans="1:44" x14ac:dyDescent="0.2">
      <c r="A12" s="216"/>
      <c r="B12" s="217"/>
      <c r="C12" s="217"/>
      <c r="D12" s="218"/>
      <c r="E12" s="219">
        <v>6</v>
      </c>
      <c r="F12" s="220"/>
      <c r="G12" s="221" t="s">
        <v>460</v>
      </c>
      <c r="H12" s="221"/>
      <c r="I12" s="222">
        <f>I11</f>
        <v>4.3999999761581421E-2</v>
      </c>
      <c r="J12" s="222"/>
      <c r="K12" s="222">
        <f>K11</f>
        <v>10.399999618530273</v>
      </c>
      <c r="L12" s="223"/>
      <c r="M12" s="382">
        <f>IF(OR(M21=0,O12=0),0,ABS(1000*O12/(SQRT(3)*M21*COS(ATAN(Q12/O12)))))</f>
        <v>171.78094458991058</v>
      </c>
      <c r="N12" s="348"/>
      <c r="O12" s="226">
        <v>1.2000000476837158</v>
      </c>
      <c r="P12" s="226"/>
      <c r="Q12" s="226">
        <v>1.440000057220459</v>
      </c>
      <c r="R12" s="226"/>
      <c r="S12" s="227">
        <f>IF(O12=0,0,COS(ATAN(Q12/O12)))</f>
        <v>0.64018439966447982</v>
      </c>
      <c r="T12" s="228"/>
      <c r="U12" s="347">
        <f>IF(OR(U21=0,W12=0),0,ABS(1000*W12/(SQRT(3)*U21*COS(ATAN(Y12/W12)))))</f>
        <v>70.41610376266101</v>
      </c>
      <c r="V12" s="348"/>
      <c r="W12" s="226">
        <v>0.60000002384185791</v>
      </c>
      <c r="X12" s="226"/>
      <c r="Y12" s="226">
        <v>0.47999998927116394</v>
      </c>
      <c r="Z12" s="226"/>
      <c r="AA12" s="227">
        <f>IF(W12=0,0,COS(ATAN(Y12/W12)))</f>
        <v>0.78086882836311422</v>
      </c>
      <c r="AB12" s="228"/>
      <c r="AC12" s="347">
        <f>IF(OR(AC21=0,AE12=0),0,ABS(1000*AE12/(SQRT(3)*AC21*COS(ATAN(AG12/AE12)))))</f>
        <v>219.94295303243069</v>
      </c>
      <c r="AD12" s="348"/>
      <c r="AE12" s="226">
        <v>1.9199999570846558</v>
      </c>
      <c r="AF12" s="226"/>
      <c r="AG12" s="226">
        <v>1.440000057220459</v>
      </c>
      <c r="AH12" s="226"/>
      <c r="AI12" s="227">
        <f>IF(AE12=0,0,COS(ATAN(AG12/AE12)))</f>
        <v>0.79999998211860623</v>
      </c>
      <c r="AJ12" s="228"/>
      <c r="AK12" s="347">
        <f>IF(OR(AK21=0,AM12=0),0,ABS(1000*AM12/(SQRT(3)*AK21*COS(ATAN(AO12/AM12)))))</f>
        <v>201.88079360209076</v>
      </c>
      <c r="AL12" s="348"/>
      <c r="AM12" s="226">
        <v>1.0800000429153442</v>
      </c>
      <c r="AN12" s="226"/>
      <c r="AO12" s="226">
        <v>1.9199999570846558</v>
      </c>
      <c r="AP12" s="226"/>
      <c r="AQ12" s="227">
        <f>IF(AM12=0,0,COS(ATAN(AO12/AM12)))</f>
        <v>0.49026126275568216</v>
      </c>
      <c r="AR12" s="228"/>
    </row>
    <row r="13" spans="1:44" ht="15.75" customHeight="1" thickBot="1" x14ac:dyDescent="0.25">
      <c r="A13" s="230"/>
      <c r="B13" s="231"/>
      <c r="C13" s="231"/>
      <c r="D13" s="231"/>
      <c r="E13" s="232" t="s">
        <v>17</v>
      </c>
      <c r="F13" s="233"/>
      <c r="G13" s="233"/>
      <c r="H13" s="233"/>
      <c r="I13" s="233"/>
      <c r="J13" s="233"/>
      <c r="K13" s="233"/>
      <c r="L13" s="234"/>
      <c r="M13" s="233"/>
      <c r="N13" s="233"/>
      <c r="O13" s="233"/>
      <c r="P13" s="235" t="s">
        <v>18</v>
      </c>
      <c r="Q13" s="235"/>
      <c r="R13" s="236"/>
      <c r="S13" s="236"/>
      <c r="T13" s="237"/>
      <c r="U13" s="232"/>
      <c r="V13" s="233"/>
      <c r="W13" s="233"/>
      <c r="X13" s="235" t="s">
        <v>18</v>
      </c>
      <c r="Y13" s="235"/>
      <c r="Z13" s="236"/>
      <c r="AA13" s="236"/>
      <c r="AB13" s="237"/>
      <c r="AC13" s="232"/>
      <c r="AD13" s="233"/>
      <c r="AE13" s="233"/>
      <c r="AF13" s="235" t="s">
        <v>18</v>
      </c>
      <c r="AG13" s="235"/>
      <c r="AH13" s="236"/>
      <c r="AI13" s="236"/>
      <c r="AJ13" s="237"/>
      <c r="AK13" s="232"/>
      <c r="AL13" s="233"/>
      <c r="AM13" s="233"/>
      <c r="AN13" s="235" t="s">
        <v>18</v>
      </c>
      <c r="AO13" s="235"/>
      <c r="AP13" s="236"/>
      <c r="AQ13" s="236"/>
      <c r="AR13" s="237"/>
    </row>
    <row r="14" spans="1:44" x14ac:dyDescent="0.2">
      <c r="A14" s="238" t="s">
        <v>21</v>
      </c>
      <c r="B14" s="239"/>
      <c r="C14" s="239"/>
      <c r="D14" s="239"/>
      <c r="E14" s="240" t="s">
        <v>93</v>
      </c>
      <c r="F14" s="241"/>
      <c r="G14" s="241"/>
      <c r="H14" s="241"/>
      <c r="I14" s="241"/>
      <c r="J14" s="241"/>
      <c r="K14" s="241"/>
      <c r="L14" s="242"/>
      <c r="M14" s="243">
        <f>SUM(M11)</f>
        <v>0</v>
      </c>
      <c r="N14" s="244"/>
      <c r="O14" s="245">
        <f>SUM(O11)</f>
        <v>1.205895195223599</v>
      </c>
      <c r="P14" s="244"/>
      <c r="Q14" s="245">
        <f>SUM(Q11)</f>
        <v>1.5180023432137653</v>
      </c>
      <c r="R14" s="244"/>
      <c r="S14" s="244"/>
      <c r="T14" s="246"/>
      <c r="U14" s="247">
        <f>SUM(U11)</f>
        <v>0</v>
      </c>
      <c r="V14" s="244"/>
      <c r="W14" s="245">
        <f>SUM(W11)</f>
        <v>0.60265453638562927</v>
      </c>
      <c r="X14" s="244"/>
      <c r="Y14" s="245">
        <f>SUM(Y11)</f>
        <v>0.50974627418812013</v>
      </c>
      <c r="Z14" s="244"/>
      <c r="AA14" s="244"/>
      <c r="AB14" s="246"/>
      <c r="AC14" s="247">
        <f>SUM(AC11)</f>
        <v>0</v>
      </c>
      <c r="AD14" s="244"/>
      <c r="AE14" s="245">
        <f>SUM(AE11)</f>
        <v>1.928385444286749</v>
      </c>
      <c r="AF14" s="244"/>
      <c r="AG14" s="245">
        <f>SUM(AG11)</f>
        <v>1.5550857646926599</v>
      </c>
      <c r="AH14" s="244"/>
      <c r="AI14" s="244"/>
      <c r="AJ14" s="246"/>
      <c r="AK14" s="247">
        <f>SUM(AK11)</f>
        <v>0</v>
      </c>
      <c r="AL14" s="244"/>
      <c r="AM14" s="245">
        <f>SUM(AM11)</f>
        <v>1.0873798158181425</v>
      </c>
      <c r="AN14" s="244"/>
      <c r="AO14" s="245">
        <f>SUM(AO11)</f>
        <v>2.0201096643693917</v>
      </c>
      <c r="AP14" s="244"/>
      <c r="AQ14" s="244"/>
      <c r="AR14" s="246"/>
    </row>
    <row r="15" spans="1:44" ht="13.5" thickBot="1" x14ac:dyDescent="0.25">
      <c r="A15" s="248"/>
      <c r="B15" s="249"/>
      <c r="C15" s="249"/>
      <c r="D15" s="249"/>
      <c r="E15" s="250" t="s">
        <v>23</v>
      </c>
      <c r="F15" s="251"/>
      <c r="G15" s="251"/>
      <c r="H15" s="251"/>
      <c r="I15" s="251"/>
      <c r="J15" s="251"/>
      <c r="K15" s="251"/>
      <c r="L15" s="252"/>
      <c r="M15" s="253">
        <f>SUM(M12)</f>
        <v>171.78094458991058</v>
      </c>
      <c r="N15" s="254"/>
      <c r="O15" s="255">
        <f>SUM(O12)</f>
        <v>1.2000000476837158</v>
      </c>
      <c r="P15" s="254"/>
      <c r="Q15" s="255">
        <f>SUM(Q12)</f>
        <v>1.440000057220459</v>
      </c>
      <c r="R15" s="254"/>
      <c r="S15" s="254"/>
      <c r="T15" s="256"/>
      <c r="U15" s="257">
        <f>SUM(U12)</f>
        <v>70.41610376266101</v>
      </c>
      <c r="V15" s="254"/>
      <c r="W15" s="255">
        <f>SUM(W12)</f>
        <v>0.60000002384185791</v>
      </c>
      <c r="X15" s="254"/>
      <c r="Y15" s="255">
        <f>SUM(Y12)</f>
        <v>0.47999998927116394</v>
      </c>
      <c r="Z15" s="254"/>
      <c r="AA15" s="254"/>
      <c r="AB15" s="256"/>
      <c r="AC15" s="257">
        <f>SUM(AC12)</f>
        <v>219.94295303243069</v>
      </c>
      <c r="AD15" s="254"/>
      <c r="AE15" s="255">
        <f>SUM(AE12)</f>
        <v>1.9199999570846558</v>
      </c>
      <c r="AF15" s="254"/>
      <c r="AG15" s="255">
        <f>SUM(AG12)</f>
        <v>1.440000057220459</v>
      </c>
      <c r="AH15" s="254"/>
      <c r="AI15" s="254"/>
      <c r="AJ15" s="256"/>
      <c r="AK15" s="257">
        <f>SUM(AK12)</f>
        <v>201.88079360209076</v>
      </c>
      <c r="AL15" s="254"/>
      <c r="AM15" s="255">
        <f>SUM(AM12)</f>
        <v>1.0800000429153442</v>
      </c>
      <c r="AN15" s="254"/>
      <c r="AO15" s="255">
        <f>SUM(AO12)</f>
        <v>1.9199999570846558</v>
      </c>
      <c r="AP15" s="254"/>
      <c r="AQ15" s="254"/>
      <c r="AR15" s="256"/>
    </row>
    <row r="16" spans="1:44" ht="13.5" thickBot="1" x14ac:dyDescent="0.25">
      <c r="A16" s="197" t="s">
        <v>24</v>
      </c>
      <c r="B16" s="305"/>
      <c r="C16" s="305"/>
      <c r="D16" s="305"/>
      <c r="E16" s="305" t="s">
        <v>25</v>
      </c>
      <c r="F16" s="305"/>
      <c r="G16" s="305"/>
      <c r="H16" s="305"/>
      <c r="I16" s="425" t="s">
        <v>15</v>
      </c>
      <c r="J16" s="426"/>
      <c r="K16" s="426"/>
      <c r="L16" s="427"/>
      <c r="M16" s="428">
        <f>I11*(POWER(O12,2)+POWER(Q12,2))/POWER(B11,2)</f>
        <v>3.8951474448883912E-3</v>
      </c>
      <c r="N16" s="428"/>
      <c r="O16" s="428"/>
      <c r="P16" s="429" t="s">
        <v>26</v>
      </c>
      <c r="Q16" s="429"/>
      <c r="R16" s="430">
        <f>K11*(POWER(O12,2)+POWER(Q12,2))/(100*B11)</f>
        <v>5.8002286440341007E-2</v>
      </c>
      <c r="S16" s="430"/>
      <c r="T16" s="431"/>
      <c r="U16" s="432">
        <f>I11*(POWER(W12,2)+POWER(Y12,2))/POWER(B11,2)</f>
        <v>6.545124487764832E-4</v>
      </c>
      <c r="V16" s="428"/>
      <c r="W16" s="428"/>
      <c r="X16" s="429" t="s">
        <v>26</v>
      </c>
      <c r="Y16" s="429"/>
      <c r="Z16" s="430">
        <f>K11*(POWER(W12,2)+POWER(Y12,2))/(100*B11)</f>
        <v>9.7462853639909853E-3</v>
      </c>
      <c r="AA16" s="430"/>
      <c r="AB16" s="431"/>
      <c r="AC16" s="432">
        <f>I11*(POWER(AE12,2)+POWER(AG12,2))/POWER(B11,2)</f>
        <v>6.3854871070982066E-3</v>
      </c>
      <c r="AD16" s="428"/>
      <c r="AE16" s="428"/>
      <c r="AF16" s="429" t="s">
        <v>26</v>
      </c>
      <c r="AG16" s="429"/>
      <c r="AH16" s="430">
        <f>K11*(POWER(AE12,2)+POWER(AG12,2))/(100*B11)</f>
        <v>9.5085707919235679E-2</v>
      </c>
      <c r="AI16" s="430"/>
      <c r="AJ16" s="431"/>
      <c r="AK16" s="432">
        <f>I11*(POWER(AM12,2)+POWER(AO12,2))/POWER(B11,2)</f>
        <v>5.3797728078032537E-3</v>
      </c>
      <c r="AL16" s="428"/>
      <c r="AM16" s="428"/>
      <c r="AN16" s="429" t="s">
        <v>26</v>
      </c>
      <c r="AO16" s="429"/>
      <c r="AP16" s="430">
        <f>K11*(POWER(AM12,2)+POWER(AO12,2))/(100*B11)</f>
        <v>8.0109707731770577E-2</v>
      </c>
      <c r="AQ16" s="430"/>
      <c r="AR16" s="431"/>
    </row>
    <row r="17" spans="1:44" x14ac:dyDescent="0.2">
      <c r="A17" s="273" t="s">
        <v>94</v>
      </c>
      <c r="B17" s="274"/>
      <c r="C17" s="274"/>
      <c r="D17" s="274"/>
      <c r="E17" s="239" t="s">
        <v>28</v>
      </c>
      <c r="F17" s="239"/>
      <c r="G17" s="239"/>
      <c r="H17" s="239"/>
      <c r="I17" s="258" t="s">
        <v>15</v>
      </c>
      <c r="J17" s="259"/>
      <c r="K17" s="259"/>
      <c r="L17" s="260"/>
      <c r="M17" s="275">
        <f>SUM(O12:P12)+C11+M16</f>
        <v>1.205895195223599</v>
      </c>
      <c r="N17" s="275"/>
      <c r="O17" s="275"/>
      <c r="P17" s="276" t="s">
        <v>26</v>
      </c>
      <c r="Q17" s="276"/>
      <c r="R17" s="277">
        <f>SUM(Q12:R12)+D11+R16</f>
        <v>1.5180023432137653</v>
      </c>
      <c r="S17" s="277"/>
      <c r="T17" s="278"/>
      <c r="U17" s="279">
        <f>SUM(W12:X12)+C11+U16</f>
        <v>0.60265453638562927</v>
      </c>
      <c r="V17" s="275"/>
      <c r="W17" s="275"/>
      <c r="X17" s="276" t="s">
        <v>26</v>
      </c>
      <c r="Y17" s="276"/>
      <c r="Z17" s="277">
        <f>SUM(Y12:Z12)+D11+Z16</f>
        <v>0.50974627418812013</v>
      </c>
      <c r="AA17" s="277"/>
      <c r="AB17" s="278"/>
      <c r="AC17" s="279">
        <f>SUM(AE12:AF12)+C11+AC16</f>
        <v>1.928385444286749</v>
      </c>
      <c r="AD17" s="275"/>
      <c r="AE17" s="275"/>
      <c r="AF17" s="276" t="s">
        <v>26</v>
      </c>
      <c r="AG17" s="276"/>
      <c r="AH17" s="277">
        <f>SUM(AG12:AH12)+D11+AH16</f>
        <v>1.5550857646926599</v>
      </c>
      <c r="AI17" s="277"/>
      <c r="AJ17" s="278"/>
      <c r="AK17" s="279">
        <f>SUM(AM12:AN12)+C11+AK16</f>
        <v>1.0873798158181425</v>
      </c>
      <c r="AL17" s="275"/>
      <c r="AM17" s="275"/>
      <c r="AN17" s="276" t="s">
        <v>26</v>
      </c>
      <c r="AO17" s="276"/>
      <c r="AP17" s="277">
        <f>SUM(AO12:AP12)+D11+AP16</f>
        <v>2.0201096643693917</v>
      </c>
      <c r="AQ17" s="277"/>
      <c r="AR17" s="278"/>
    </row>
    <row r="18" spans="1:44" ht="13.5" thickBot="1" x14ac:dyDescent="0.25">
      <c r="A18" s="291"/>
      <c r="B18" s="292"/>
      <c r="C18" s="292"/>
      <c r="D18" s="292"/>
      <c r="E18" s="249"/>
      <c r="F18" s="249"/>
      <c r="G18" s="249"/>
      <c r="H18" s="249"/>
      <c r="I18" s="293" t="s">
        <v>29</v>
      </c>
      <c r="J18" s="294"/>
      <c r="K18" s="294"/>
      <c r="L18" s="295"/>
      <c r="M18" s="296">
        <f>SUM(M17)</f>
        <v>1.205895195223599</v>
      </c>
      <c r="N18" s="296"/>
      <c r="O18" s="296"/>
      <c r="P18" s="297" t="s">
        <v>26</v>
      </c>
      <c r="Q18" s="297"/>
      <c r="R18" s="298">
        <f>SUM(R17)</f>
        <v>1.5180023432137653</v>
      </c>
      <c r="S18" s="298"/>
      <c r="T18" s="299"/>
      <c r="U18" s="300">
        <f>SUM(U17)</f>
        <v>0.60265453638562927</v>
      </c>
      <c r="V18" s="296"/>
      <c r="W18" s="296"/>
      <c r="X18" s="297" t="s">
        <v>26</v>
      </c>
      <c r="Y18" s="297"/>
      <c r="Z18" s="298">
        <f>SUM(Z17)</f>
        <v>0.50974627418812013</v>
      </c>
      <c r="AA18" s="298"/>
      <c r="AB18" s="299"/>
      <c r="AC18" s="300">
        <f>SUM(AC17)</f>
        <v>1.928385444286749</v>
      </c>
      <c r="AD18" s="296"/>
      <c r="AE18" s="296"/>
      <c r="AF18" s="297" t="s">
        <v>26</v>
      </c>
      <c r="AG18" s="297"/>
      <c r="AH18" s="298">
        <f>SUM(AH17)</f>
        <v>1.5550857646926599</v>
      </c>
      <c r="AI18" s="298"/>
      <c r="AJ18" s="299"/>
      <c r="AK18" s="300">
        <f>SUM(AK17)</f>
        <v>1.0873798158181425</v>
      </c>
      <c r="AL18" s="296"/>
      <c r="AM18" s="296"/>
      <c r="AN18" s="297" t="s">
        <v>26</v>
      </c>
      <c r="AO18" s="297"/>
      <c r="AP18" s="298">
        <f>SUM(AP17)</f>
        <v>2.0201096643693917</v>
      </c>
      <c r="AQ18" s="298"/>
      <c r="AR18" s="299"/>
    </row>
    <row r="19" spans="1:44" ht="30" customHeight="1" thickBot="1" x14ac:dyDescent="0.25">
      <c r="A19" s="301" t="s">
        <v>30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</row>
    <row r="20" spans="1:44" ht="15.75" customHeight="1" thickBot="1" x14ac:dyDescent="0.25">
      <c r="A20" s="302" t="s">
        <v>7</v>
      </c>
      <c r="B20" s="303"/>
      <c r="C20" s="303" t="s">
        <v>3</v>
      </c>
      <c r="D20" s="303"/>
      <c r="E20" s="303" t="s">
        <v>31</v>
      </c>
      <c r="F20" s="303"/>
      <c r="G20" s="303"/>
      <c r="H20" s="303"/>
      <c r="I20" s="303"/>
      <c r="J20" s="303"/>
      <c r="K20" s="303"/>
      <c r="L20" s="304"/>
      <c r="M20" s="197" t="s">
        <v>32</v>
      </c>
      <c r="N20" s="305"/>
      <c r="O20" s="305"/>
      <c r="P20" s="305"/>
      <c r="Q20" s="305"/>
      <c r="R20" s="305"/>
      <c r="S20" s="305"/>
      <c r="T20" s="200"/>
      <c r="U20" s="197" t="s">
        <v>32</v>
      </c>
      <c r="V20" s="305"/>
      <c r="W20" s="305"/>
      <c r="X20" s="305"/>
      <c r="Y20" s="305"/>
      <c r="Z20" s="305"/>
      <c r="AA20" s="305"/>
      <c r="AB20" s="200"/>
      <c r="AC20" s="197" t="s">
        <v>32</v>
      </c>
      <c r="AD20" s="305"/>
      <c r="AE20" s="305"/>
      <c r="AF20" s="305"/>
      <c r="AG20" s="305"/>
      <c r="AH20" s="305"/>
      <c r="AI20" s="305"/>
      <c r="AJ20" s="200"/>
      <c r="AK20" s="197" t="s">
        <v>32</v>
      </c>
      <c r="AL20" s="305"/>
      <c r="AM20" s="305"/>
      <c r="AN20" s="305"/>
      <c r="AO20" s="305"/>
      <c r="AP20" s="305"/>
      <c r="AQ20" s="305"/>
      <c r="AR20" s="200"/>
    </row>
    <row r="21" spans="1:44" x14ac:dyDescent="0.2">
      <c r="A21" s="205">
        <v>6</v>
      </c>
      <c r="B21" s="206"/>
      <c r="C21" s="206" t="s">
        <v>16</v>
      </c>
      <c r="D21" s="206"/>
      <c r="E21" s="241" t="s">
        <v>35</v>
      </c>
      <c r="F21" s="241"/>
      <c r="G21" s="241"/>
      <c r="H21" s="241"/>
      <c r="I21" s="241"/>
      <c r="J21" s="241"/>
      <c r="K21" s="241"/>
      <c r="L21" s="242"/>
      <c r="M21" s="306">
        <v>6.3000001907348633</v>
      </c>
      <c r="N21" s="307"/>
      <c r="O21" s="307"/>
      <c r="P21" s="307"/>
      <c r="Q21" s="307"/>
      <c r="R21" s="307"/>
      <c r="S21" s="307"/>
      <c r="T21" s="308"/>
      <c r="U21" s="306">
        <v>6.3000001907348633</v>
      </c>
      <c r="V21" s="307"/>
      <c r="W21" s="307"/>
      <c r="X21" s="307"/>
      <c r="Y21" s="307"/>
      <c r="Z21" s="307"/>
      <c r="AA21" s="307"/>
      <c r="AB21" s="308"/>
      <c r="AC21" s="306">
        <v>6.3000001907348633</v>
      </c>
      <c r="AD21" s="307"/>
      <c r="AE21" s="307"/>
      <c r="AF21" s="307"/>
      <c r="AG21" s="307"/>
      <c r="AH21" s="307"/>
      <c r="AI21" s="307"/>
      <c r="AJ21" s="308"/>
      <c r="AK21" s="306">
        <v>6.3000001907348633</v>
      </c>
      <c r="AL21" s="307"/>
      <c r="AM21" s="307"/>
      <c r="AN21" s="307"/>
      <c r="AO21" s="307"/>
      <c r="AP21" s="307"/>
      <c r="AQ21" s="307"/>
      <c r="AR21" s="308"/>
    </row>
    <row r="22" spans="1:44" ht="13.5" thickBot="1" x14ac:dyDescent="0.25">
      <c r="A22" s="313">
        <v>6</v>
      </c>
      <c r="B22" s="314"/>
      <c r="C22" s="314" t="s">
        <v>20</v>
      </c>
      <c r="D22" s="314"/>
      <c r="E22" s="251" t="s">
        <v>35</v>
      </c>
      <c r="F22" s="251"/>
      <c r="G22" s="251"/>
      <c r="H22" s="251"/>
      <c r="I22" s="251"/>
      <c r="J22" s="251"/>
      <c r="K22" s="251"/>
      <c r="L22" s="252"/>
      <c r="M22" s="315">
        <v>6.3000001907348633</v>
      </c>
      <c r="N22" s="316"/>
      <c r="O22" s="316"/>
      <c r="P22" s="316"/>
      <c r="Q22" s="316"/>
      <c r="R22" s="316"/>
      <c r="S22" s="316"/>
      <c r="T22" s="317"/>
      <c r="U22" s="315">
        <v>6.3000001907348633</v>
      </c>
      <c r="V22" s="316"/>
      <c r="W22" s="316"/>
      <c r="X22" s="316"/>
      <c r="Y22" s="316"/>
      <c r="Z22" s="316"/>
      <c r="AA22" s="316"/>
      <c r="AB22" s="317"/>
      <c r="AC22" s="315">
        <v>6.3000001907348633</v>
      </c>
      <c r="AD22" s="316"/>
      <c r="AE22" s="316"/>
      <c r="AF22" s="316"/>
      <c r="AG22" s="316"/>
      <c r="AH22" s="316"/>
      <c r="AI22" s="316"/>
      <c r="AJ22" s="317"/>
      <c r="AK22" s="315">
        <v>6.3000001907348633</v>
      </c>
      <c r="AL22" s="316"/>
      <c r="AM22" s="316"/>
      <c r="AN22" s="316"/>
      <c r="AO22" s="316"/>
      <c r="AP22" s="316"/>
      <c r="AQ22" s="316"/>
      <c r="AR22" s="317"/>
    </row>
    <row r="23" spans="1:44" ht="30" customHeight="1" thickBot="1" x14ac:dyDescent="0.25">
      <c r="A23" s="301" t="s">
        <v>37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</row>
    <row r="24" spans="1:44" ht="15" customHeight="1" x14ac:dyDescent="0.2">
      <c r="A24" s="318" t="s">
        <v>3</v>
      </c>
      <c r="B24" s="319"/>
      <c r="C24" s="319"/>
      <c r="D24" s="319"/>
      <c r="E24" s="319" t="s">
        <v>38</v>
      </c>
      <c r="F24" s="319"/>
      <c r="G24" s="319" t="s">
        <v>39</v>
      </c>
      <c r="H24" s="319"/>
      <c r="I24" s="319" t="s">
        <v>40</v>
      </c>
      <c r="J24" s="319"/>
      <c r="K24" s="319" t="s">
        <v>41</v>
      </c>
      <c r="L24" s="320"/>
      <c r="M24" s="238" t="s">
        <v>11</v>
      </c>
      <c r="N24" s="321"/>
      <c r="O24" s="322" t="s">
        <v>12</v>
      </c>
      <c r="P24" s="239"/>
      <c r="Q24" s="321"/>
      <c r="R24" s="322" t="s">
        <v>13</v>
      </c>
      <c r="S24" s="239"/>
      <c r="T24" s="323"/>
      <c r="U24" s="238" t="s">
        <v>11</v>
      </c>
      <c r="V24" s="321"/>
      <c r="W24" s="322" t="s">
        <v>12</v>
      </c>
      <c r="X24" s="239"/>
      <c r="Y24" s="321"/>
      <c r="Z24" s="322" t="s">
        <v>13</v>
      </c>
      <c r="AA24" s="239"/>
      <c r="AB24" s="323"/>
      <c r="AC24" s="238" t="s">
        <v>11</v>
      </c>
      <c r="AD24" s="321"/>
      <c r="AE24" s="322" t="s">
        <v>12</v>
      </c>
      <c r="AF24" s="239"/>
      <c r="AG24" s="321"/>
      <c r="AH24" s="322" t="s">
        <v>13</v>
      </c>
      <c r="AI24" s="239"/>
      <c r="AJ24" s="323"/>
      <c r="AK24" s="238" t="s">
        <v>11</v>
      </c>
      <c r="AL24" s="321"/>
      <c r="AM24" s="322" t="s">
        <v>12</v>
      </c>
      <c r="AN24" s="239"/>
      <c r="AO24" s="321"/>
      <c r="AP24" s="322" t="s">
        <v>13</v>
      </c>
      <c r="AQ24" s="239"/>
      <c r="AR24" s="323"/>
    </row>
    <row r="25" spans="1:44" ht="15.75" customHeight="1" thickBot="1" x14ac:dyDescent="0.25">
      <c r="A25" s="324"/>
      <c r="B25" s="325"/>
      <c r="C25" s="325"/>
      <c r="D25" s="325"/>
      <c r="E25" s="326" t="s">
        <v>42</v>
      </c>
      <c r="F25" s="326" t="s">
        <v>43</v>
      </c>
      <c r="G25" s="326" t="s">
        <v>42</v>
      </c>
      <c r="H25" s="326" t="s">
        <v>43</v>
      </c>
      <c r="I25" s="326" t="s">
        <v>42</v>
      </c>
      <c r="J25" s="326" t="s">
        <v>43</v>
      </c>
      <c r="K25" s="326" t="s">
        <v>42</v>
      </c>
      <c r="L25" s="327" t="s">
        <v>43</v>
      </c>
      <c r="M25" s="248"/>
      <c r="N25" s="328"/>
      <c r="O25" s="329"/>
      <c r="P25" s="249"/>
      <c r="Q25" s="328"/>
      <c r="R25" s="329"/>
      <c r="S25" s="249"/>
      <c r="T25" s="330"/>
      <c r="U25" s="248"/>
      <c r="V25" s="328"/>
      <c r="W25" s="329"/>
      <c r="X25" s="249"/>
      <c r="Y25" s="328"/>
      <c r="Z25" s="329"/>
      <c r="AA25" s="249"/>
      <c r="AB25" s="330"/>
      <c r="AC25" s="248"/>
      <c r="AD25" s="328"/>
      <c r="AE25" s="329"/>
      <c r="AF25" s="249"/>
      <c r="AG25" s="328"/>
      <c r="AH25" s="329"/>
      <c r="AI25" s="249"/>
      <c r="AJ25" s="330"/>
      <c r="AK25" s="248"/>
      <c r="AL25" s="328"/>
      <c r="AM25" s="329"/>
      <c r="AN25" s="249"/>
      <c r="AO25" s="328"/>
      <c r="AP25" s="329"/>
      <c r="AQ25" s="249"/>
      <c r="AR25" s="330"/>
    </row>
    <row r="26" spans="1:44" x14ac:dyDescent="0.2">
      <c r="A26" s="331" t="s">
        <v>53</v>
      </c>
      <c r="B26" s="332"/>
      <c r="C26" s="332"/>
      <c r="D26" s="332"/>
      <c r="E26" s="333"/>
      <c r="F26" s="333"/>
      <c r="G26" s="333"/>
      <c r="H26" s="333"/>
      <c r="I26" s="333"/>
      <c r="J26" s="333"/>
      <c r="K26" s="333"/>
      <c r="L26" s="334"/>
      <c r="M26" s="335"/>
      <c r="N26" s="336"/>
      <c r="O26" s="337"/>
      <c r="P26" s="337"/>
      <c r="Q26" s="337"/>
      <c r="R26" s="337"/>
      <c r="S26" s="337"/>
      <c r="T26" s="338"/>
      <c r="U26" s="335"/>
      <c r="V26" s="336"/>
      <c r="W26" s="337"/>
      <c r="X26" s="337"/>
      <c r="Y26" s="337"/>
      <c r="Z26" s="337"/>
      <c r="AA26" s="337"/>
      <c r="AB26" s="338"/>
      <c r="AC26" s="335"/>
      <c r="AD26" s="336"/>
      <c r="AE26" s="337"/>
      <c r="AF26" s="337"/>
      <c r="AG26" s="337"/>
      <c r="AH26" s="337"/>
      <c r="AI26" s="337"/>
      <c r="AJ26" s="338"/>
      <c r="AK26" s="335"/>
      <c r="AL26" s="336"/>
      <c r="AM26" s="337"/>
      <c r="AN26" s="337"/>
      <c r="AO26" s="337"/>
      <c r="AP26" s="337"/>
      <c r="AQ26" s="337"/>
      <c r="AR26" s="338"/>
    </row>
    <row r="27" spans="1:44" x14ac:dyDescent="0.2">
      <c r="A27" s="339" t="s">
        <v>54</v>
      </c>
      <c r="B27" s="340"/>
      <c r="C27" s="340"/>
      <c r="D27" s="340"/>
      <c r="E27" s="341"/>
      <c r="F27" s="341"/>
      <c r="G27" s="341"/>
      <c r="H27" s="341"/>
      <c r="I27" s="341"/>
      <c r="J27" s="341"/>
      <c r="K27" s="341"/>
      <c r="L27" s="342"/>
      <c r="M27" s="343">
        <f>M12</f>
        <v>171.78094458991058</v>
      </c>
      <c r="N27" s="344"/>
      <c r="O27" s="345">
        <f>O12</f>
        <v>1.2000000476837158</v>
      </c>
      <c r="P27" s="345"/>
      <c r="Q27" s="345"/>
      <c r="R27" s="345">
        <f>Q12</f>
        <v>1.440000057220459</v>
      </c>
      <c r="S27" s="345"/>
      <c r="T27" s="346"/>
      <c r="U27" s="343">
        <f>U12</f>
        <v>70.41610376266101</v>
      </c>
      <c r="V27" s="344"/>
      <c r="W27" s="345">
        <f>W12</f>
        <v>0.60000002384185791</v>
      </c>
      <c r="X27" s="345"/>
      <c r="Y27" s="345"/>
      <c r="Z27" s="345">
        <f>Y12</f>
        <v>0.47999998927116394</v>
      </c>
      <c r="AA27" s="345"/>
      <c r="AB27" s="346"/>
      <c r="AC27" s="343">
        <f>AC12</f>
        <v>219.94295303243069</v>
      </c>
      <c r="AD27" s="344"/>
      <c r="AE27" s="345">
        <f>AE12</f>
        <v>1.9199999570846558</v>
      </c>
      <c r="AF27" s="345"/>
      <c r="AG27" s="345"/>
      <c r="AH27" s="345">
        <f>AG12</f>
        <v>1.440000057220459</v>
      </c>
      <c r="AI27" s="345"/>
      <c r="AJ27" s="346"/>
      <c r="AK27" s="343">
        <f>AK12</f>
        <v>201.88079360209076</v>
      </c>
      <c r="AL27" s="344"/>
      <c r="AM27" s="345">
        <f>AM12</f>
        <v>1.0800000429153442</v>
      </c>
      <c r="AN27" s="345"/>
      <c r="AO27" s="345"/>
      <c r="AP27" s="345">
        <f>AO12</f>
        <v>1.9199999570846558</v>
      </c>
      <c r="AQ27" s="345"/>
      <c r="AR27" s="346"/>
    </row>
    <row r="28" spans="1:44" x14ac:dyDescent="0.2">
      <c r="A28" s="339" t="s">
        <v>121</v>
      </c>
      <c r="B28" s="340"/>
      <c r="C28" s="340"/>
      <c r="D28" s="340"/>
      <c r="E28" s="341"/>
      <c r="F28" s="341"/>
      <c r="G28" s="341"/>
      <c r="H28" s="341"/>
      <c r="I28" s="341"/>
      <c r="J28" s="341"/>
      <c r="K28" s="341"/>
      <c r="L28" s="342"/>
      <c r="M28" s="343" t="s">
        <v>59</v>
      </c>
      <c r="N28" s="344"/>
      <c r="O28" s="345">
        <v>0</v>
      </c>
      <c r="P28" s="345"/>
      <c r="Q28" s="345"/>
      <c r="R28" s="345">
        <v>0</v>
      </c>
      <c r="S28" s="345"/>
      <c r="T28" s="346"/>
      <c r="U28" s="343" t="s">
        <v>59</v>
      </c>
      <c r="V28" s="344"/>
      <c r="W28" s="345">
        <v>0</v>
      </c>
      <c r="X28" s="345"/>
      <c r="Y28" s="345"/>
      <c r="Z28" s="345">
        <v>0</v>
      </c>
      <c r="AA28" s="345"/>
      <c r="AB28" s="346"/>
      <c r="AC28" s="343" t="s">
        <v>59</v>
      </c>
      <c r="AD28" s="344"/>
      <c r="AE28" s="345">
        <v>0</v>
      </c>
      <c r="AF28" s="345"/>
      <c r="AG28" s="345"/>
      <c r="AH28" s="345">
        <v>0</v>
      </c>
      <c r="AI28" s="345"/>
      <c r="AJ28" s="346"/>
      <c r="AK28" s="343" t="s">
        <v>59</v>
      </c>
      <c r="AL28" s="344"/>
      <c r="AM28" s="345">
        <v>0</v>
      </c>
      <c r="AN28" s="345"/>
      <c r="AO28" s="345"/>
      <c r="AP28" s="345">
        <v>0</v>
      </c>
      <c r="AQ28" s="345"/>
      <c r="AR28" s="346"/>
    </row>
    <row r="29" spans="1:44" x14ac:dyDescent="0.2">
      <c r="A29" s="339" t="s">
        <v>458</v>
      </c>
      <c r="B29" s="340"/>
      <c r="C29" s="340"/>
      <c r="D29" s="340"/>
      <c r="E29" s="341"/>
      <c r="F29" s="341"/>
      <c r="G29" s="341"/>
      <c r="H29" s="341"/>
      <c r="I29" s="341"/>
      <c r="J29" s="341"/>
      <c r="K29" s="341"/>
      <c r="L29" s="342"/>
      <c r="M29" s="343">
        <f>M6</f>
        <v>0</v>
      </c>
      <c r="N29" s="344"/>
      <c r="O29" s="345">
        <f>-O6</f>
        <v>0</v>
      </c>
      <c r="P29" s="345"/>
      <c r="Q29" s="345"/>
      <c r="R29" s="345">
        <f>-Q6</f>
        <v>0</v>
      </c>
      <c r="S29" s="345"/>
      <c r="T29" s="346"/>
      <c r="U29" s="343">
        <f>U6</f>
        <v>0</v>
      </c>
      <c r="V29" s="344"/>
      <c r="W29" s="345">
        <f>-W6</f>
        <v>0</v>
      </c>
      <c r="X29" s="345"/>
      <c r="Y29" s="345"/>
      <c r="Z29" s="345">
        <f>-Y6</f>
        <v>0</v>
      </c>
      <c r="AA29" s="345"/>
      <c r="AB29" s="346"/>
      <c r="AC29" s="343">
        <f>AC6</f>
        <v>0</v>
      </c>
      <c r="AD29" s="344"/>
      <c r="AE29" s="345">
        <f>-AE6</f>
        <v>0</v>
      </c>
      <c r="AF29" s="345"/>
      <c r="AG29" s="345"/>
      <c r="AH29" s="345">
        <f>-AG6</f>
        <v>0</v>
      </c>
      <c r="AI29" s="345"/>
      <c r="AJ29" s="346"/>
      <c r="AK29" s="343">
        <f>AK6</f>
        <v>0</v>
      </c>
      <c r="AL29" s="344"/>
      <c r="AM29" s="345">
        <f>-AM6</f>
        <v>0</v>
      </c>
      <c r="AN29" s="345"/>
      <c r="AO29" s="345"/>
      <c r="AP29" s="345">
        <f>-AO6</f>
        <v>0</v>
      </c>
      <c r="AQ29" s="345"/>
      <c r="AR29" s="346"/>
    </row>
    <row r="30" spans="1:44" x14ac:dyDescent="0.2">
      <c r="A30" s="339" t="s">
        <v>461</v>
      </c>
      <c r="B30" s="340"/>
      <c r="C30" s="340"/>
      <c r="D30" s="340"/>
      <c r="E30" s="341"/>
      <c r="F30" s="341"/>
      <c r="G30" s="341"/>
      <c r="H30" s="341"/>
      <c r="I30" s="341"/>
      <c r="J30" s="341"/>
      <c r="K30" s="341"/>
      <c r="L30" s="342"/>
      <c r="M30" s="347">
        <f>IF(OR(M21=0,S12=0),0,ABS(1000*O30/(SQRT(3)*M21*S12)))</f>
        <v>0</v>
      </c>
      <c r="N30" s="348"/>
      <c r="O30" s="226">
        <v>0</v>
      </c>
      <c r="P30" s="226"/>
      <c r="Q30" s="226"/>
      <c r="R30" s="349">
        <f>-ABS(O30)*TAN(ACOS(S12))</f>
        <v>0</v>
      </c>
      <c r="S30" s="349"/>
      <c r="T30" s="350"/>
      <c r="U30" s="347">
        <f>IF(OR(U21=0,AA12=0),0,ABS(1000*W30/(SQRT(3)*U21*AA12)))</f>
        <v>0</v>
      </c>
      <c r="V30" s="348"/>
      <c r="W30" s="226">
        <v>0</v>
      </c>
      <c r="X30" s="226"/>
      <c r="Y30" s="226"/>
      <c r="Z30" s="349">
        <f>-ABS(W30)*TAN(ACOS(AA12))</f>
        <v>0</v>
      </c>
      <c r="AA30" s="349"/>
      <c r="AB30" s="350"/>
      <c r="AC30" s="347">
        <f>IF(OR(AC21=0,AI12=0),0,ABS(1000*AE30/(SQRT(3)*AC21*AI12)))</f>
        <v>0</v>
      </c>
      <c r="AD30" s="348"/>
      <c r="AE30" s="226">
        <v>0</v>
      </c>
      <c r="AF30" s="226"/>
      <c r="AG30" s="226"/>
      <c r="AH30" s="349">
        <f>-ABS(AE30)*TAN(ACOS(AI12))</f>
        <v>0</v>
      </c>
      <c r="AI30" s="349"/>
      <c r="AJ30" s="350"/>
      <c r="AK30" s="347">
        <f>IF(OR(AK21=0,AQ12=0),0,ABS(1000*AM30/(SQRT(3)*AK21*AQ12)))</f>
        <v>0</v>
      </c>
      <c r="AL30" s="348"/>
      <c r="AM30" s="226">
        <v>0</v>
      </c>
      <c r="AN30" s="226"/>
      <c r="AO30" s="226"/>
      <c r="AP30" s="349">
        <f>-ABS(AM30)*TAN(ACOS(AQ12))</f>
        <v>0</v>
      </c>
      <c r="AQ30" s="349"/>
      <c r="AR30" s="350"/>
    </row>
    <row r="31" spans="1:44" x14ac:dyDescent="0.2">
      <c r="A31" s="339" t="s">
        <v>462</v>
      </c>
      <c r="B31" s="340"/>
      <c r="C31" s="340"/>
      <c r="D31" s="340"/>
      <c r="E31" s="341"/>
      <c r="F31" s="341"/>
      <c r="G31" s="341"/>
      <c r="H31" s="341"/>
      <c r="I31" s="341"/>
      <c r="J31" s="341"/>
      <c r="K31" s="341"/>
      <c r="L31" s="342"/>
      <c r="M31" s="347">
        <f>IF(OR(M21=0,S12=0),0,ABS(1000*O31/(SQRT(3)*M21*S12)))</f>
        <v>3.4356187851425681</v>
      </c>
      <c r="N31" s="348"/>
      <c r="O31" s="226">
        <v>-2.4000000208616257E-2</v>
      </c>
      <c r="P31" s="226"/>
      <c r="Q31" s="226"/>
      <c r="R31" s="349">
        <f>-ABS(O31)*TAN(ACOS(S12))</f>
        <v>-2.8800000250339505E-2</v>
      </c>
      <c r="S31" s="349"/>
      <c r="T31" s="350"/>
      <c r="U31" s="347">
        <f>IF(OR(U21=0,AA12=0),0,ABS(1000*W31/(SQRT(3)*U21*AA12)))</f>
        <v>8.4499317519982071</v>
      </c>
      <c r="V31" s="348"/>
      <c r="W31" s="226">
        <v>-7.1999996900558472E-2</v>
      </c>
      <c r="X31" s="226"/>
      <c r="Y31" s="226"/>
      <c r="Z31" s="349">
        <f>-ABS(W31)*TAN(ACOS(AA12))</f>
        <v>-5.7599993944168384E-2</v>
      </c>
      <c r="AA31" s="349"/>
      <c r="AB31" s="350"/>
      <c r="AC31" s="347">
        <f>IF(OR(AC21=0,AI12=0),0,ABS(1000*AE31/(SQRT(3)*AC21*AI12)))</f>
        <v>2.7492869982544845</v>
      </c>
      <c r="AD31" s="348"/>
      <c r="AE31" s="226">
        <v>-2.4000000208616257E-2</v>
      </c>
      <c r="AF31" s="226"/>
      <c r="AG31" s="226"/>
      <c r="AH31" s="349">
        <f>-ABS(AE31)*TAN(ACOS(AI12))</f>
        <v>-1.8000001274049313E-2</v>
      </c>
      <c r="AI31" s="349"/>
      <c r="AJ31" s="350"/>
      <c r="AK31" s="347">
        <f>IF(OR(AK21=0,AQ12=0),0,ABS(1000*AM31/(SQRT(3)*AK21*AQ12)))</f>
        <v>8.9724794371060597</v>
      </c>
      <c r="AL31" s="348"/>
      <c r="AM31" s="226">
        <v>-4.8000000417232513E-2</v>
      </c>
      <c r="AN31" s="226"/>
      <c r="AO31" s="226"/>
      <c r="AP31" s="349">
        <f>-ABS(AM31)*TAN(ACOS(AQ12))</f>
        <v>-8.5333328776889525E-2</v>
      </c>
      <c r="AQ31" s="349"/>
      <c r="AR31" s="350"/>
    </row>
    <row r="32" spans="1:44" x14ac:dyDescent="0.2">
      <c r="A32" s="339" t="s">
        <v>463</v>
      </c>
      <c r="B32" s="340"/>
      <c r="C32" s="340"/>
      <c r="D32" s="340"/>
      <c r="E32" s="341"/>
      <c r="F32" s="341"/>
      <c r="G32" s="341"/>
      <c r="H32" s="341"/>
      <c r="I32" s="341"/>
      <c r="J32" s="341"/>
      <c r="K32" s="341"/>
      <c r="L32" s="342"/>
      <c r="M32" s="347">
        <f>IF(OR(M21=0,S12=0),0,ABS(1000*O32/(SQRT(3)*M21*S12)))</f>
        <v>3.4356187851425681</v>
      </c>
      <c r="N32" s="348"/>
      <c r="O32" s="226">
        <v>-2.4000000208616257E-2</v>
      </c>
      <c r="P32" s="226"/>
      <c r="Q32" s="226"/>
      <c r="R32" s="349">
        <f>-ABS(O32)*TAN(ACOS(S12))</f>
        <v>-2.8800000250339505E-2</v>
      </c>
      <c r="S32" s="349"/>
      <c r="T32" s="350"/>
      <c r="U32" s="347">
        <f>IF(OR(U21=0,AA12=0),0,ABS(1000*W32/(SQRT(3)*U21*AA12)))</f>
        <v>5.6332881261326024</v>
      </c>
      <c r="V32" s="348"/>
      <c r="W32" s="226">
        <v>-4.8000000417232513E-2</v>
      </c>
      <c r="X32" s="226"/>
      <c r="Y32" s="226"/>
      <c r="Z32" s="349">
        <f>-ABS(W32)*TAN(ACOS(AA12))</f>
        <v>-3.8399997949600292E-2</v>
      </c>
      <c r="AA32" s="349"/>
      <c r="AB32" s="350"/>
      <c r="AC32" s="347">
        <f>IF(OR(AC21=0,AI12=0),0,ABS(1000*AE32/(SQRT(3)*AC21*AI12)))</f>
        <v>5.4985739965089691</v>
      </c>
      <c r="AD32" s="348"/>
      <c r="AE32" s="226">
        <v>-4.8000000417232513E-2</v>
      </c>
      <c r="AF32" s="226"/>
      <c r="AG32" s="226"/>
      <c r="AH32" s="349">
        <f>-ABS(AE32)*TAN(ACOS(AI12))</f>
        <v>-3.6000002548098625E-2</v>
      </c>
      <c r="AI32" s="349"/>
      <c r="AJ32" s="350"/>
      <c r="AK32" s="347">
        <f>IF(OR(AK21=0,AQ12=0),0,ABS(1000*AM32/(SQRT(3)*AK21*AQ12)))</f>
        <v>4.4862397185530298</v>
      </c>
      <c r="AL32" s="348"/>
      <c r="AM32" s="226">
        <v>-2.4000000208616257E-2</v>
      </c>
      <c r="AN32" s="226"/>
      <c r="AO32" s="226"/>
      <c r="AP32" s="349">
        <f>-ABS(AM32)*TAN(ACOS(AQ12))</f>
        <v>-4.2666664388444762E-2</v>
      </c>
      <c r="AQ32" s="349"/>
      <c r="AR32" s="350"/>
    </row>
    <row r="33" spans="1:44" x14ac:dyDescent="0.2">
      <c r="A33" s="339" t="s">
        <v>464</v>
      </c>
      <c r="B33" s="340"/>
      <c r="C33" s="340"/>
      <c r="D33" s="340"/>
      <c r="E33" s="341"/>
      <c r="F33" s="341"/>
      <c r="G33" s="341"/>
      <c r="H33" s="341"/>
      <c r="I33" s="341"/>
      <c r="J33" s="341"/>
      <c r="K33" s="341"/>
      <c r="L33" s="342"/>
      <c r="M33" s="347">
        <f>IF(OR(M21=0,S12=0),0,ABS(1000*O33/(SQRT(3)*M21*S12)))</f>
        <v>0</v>
      </c>
      <c r="N33" s="348"/>
      <c r="O33" s="226">
        <v>0</v>
      </c>
      <c r="P33" s="226"/>
      <c r="Q33" s="226"/>
      <c r="R33" s="349">
        <f>-ABS(O33)*TAN(ACOS(S12))</f>
        <v>0</v>
      </c>
      <c r="S33" s="349"/>
      <c r="T33" s="350"/>
      <c r="U33" s="347">
        <f>IF(OR(U21=0,AA12=0),0,ABS(1000*W33/(SQRT(3)*U21*AA12)))</f>
        <v>0</v>
      </c>
      <c r="V33" s="348"/>
      <c r="W33" s="226">
        <v>0</v>
      </c>
      <c r="X33" s="226"/>
      <c r="Y33" s="226"/>
      <c r="Z33" s="349">
        <f>-ABS(W33)*TAN(ACOS(AA12))</f>
        <v>0</v>
      </c>
      <c r="AA33" s="349"/>
      <c r="AB33" s="350"/>
      <c r="AC33" s="347">
        <f>IF(OR(AC21=0,AI12=0),0,ABS(1000*AE33/(SQRT(3)*AC21*AI12)))</f>
        <v>0</v>
      </c>
      <c r="AD33" s="348"/>
      <c r="AE33" s="226">
        <v>0</v>
      </c>
      <c r="AF33" s="226"/>
      <c r="AG33" s="226"/>
      <c r="AH33" s="349">
        <f>-ABS(AE33)*TAN(ACOS(AI12))</f>
        <v>0</v>
      </c>
      <c r="AI33" s="349"/>
      <c r="AJ33" s="350"/>
      <c r="AK33" s="347">
        <f>IF(OR(AK21=0,AQ12=0),0,ABS(1000*AM33/(SQRT(3)*AK21*AQ12)))</f>
        <v>0</v>
      </c>
      <c r="AL33" s="348"/>
      <c r="AM33" s="226">
        <v>0</v>
      </c>
      <c r="AN33" s="226"/>
      <c r="AO33" s="226"/>
      <c r="AP33" s="349">
        <f>-ABS(AM33)*TAN(ACOS(AQ12))</f>
        <v>0</v>
      </c>
      <c r="AQ33" s="349"/>
      <c r="AR33" s="350"/>
    </row>
    <row r="34" spans="1:44" x14ac:dyDescent="0.2">
      <c r="A34" s="339" t="s">
        <v>465</v>
      </c>
      <c r="B34" s="340"/>
      <c r="C34" s="340"/>
      <c r="D34" s="340"/>
      <c r="E34" s="341"/>
      <c r="F34" s="341"/>
      <c r="G34" s="341"/>
      <c r="H34" s="341"/>
      <c r="I34" s="341"/>
      <c r="J34" s="341"/>
      <c r="K34" s="341"/>
      <c r="L34" s="342"/>
      <c r="M34" s="347">
        <f>IF(OR(M21=0,S12=0),0,ABS(1000*O34/(SQRT(3)*M21*S12)))</f>
        <v>123.68227839824532</v>
      </c>
      <c r="N34" s="348"/>
      <c r="O34" s="226">
        <v>-0.86400002241134644</v>
      </c>
      <c r="P34" s="226"/>
      <c r="Q34" s="226"/>
      <c r="R34" s="349">
        <f>-ABS(O34)*TAN(ACOS(S12))</f>
        <v>-1.0368000268936157</v>
      </c>
      <c r="S34" s="349"/>
      <c r="T34" s="350"/>
      <c r="U34" s="347">
        <f>IF(OR(U21=0,AA12=0),0,ABS(1000*W34/(SQRT(3)*U21*AA12)))</f>
        <v>22.53315250453041</v>
      </c>
      <c r="V34" s="348"/>
      <c r="W34" s="226">
        <v>-0.19200000166893005</v>
      </c>
      <c r="X34" s="226"/>
      <c r="Y34" s="226"/>
      <c r="Z34" s="349">
        <f>-ABS(W34)*TAN(ACOS(AA12))</f>
        <v>-0.15359999179840117</v>
      </c>
      <c r="AA34" s="349"/>
      <c r="AB34" s="350"/>
      <c r="AC34" s="347">
        <f>IF(OR(AC21=0,AI12=0),0,ABS(1000*AE34/(SQRT(3)*AC21*AI12)))</f>
        <v>93.47575538017945</v>
      </c>
      <c r="AD34" s="348"/>
      <c r="AE34" s="226">
        <v>-0.81599998474121094</v>
      </c>
      <c r="AF34" s="226"/>
      <c r="AG34" s="226"/>
      <c r="AH34" s="349">
        <f>-ABS(AE34)*TAN(ACOS(AI12))</f>
        <v>-0.61200002655386931</v>
      </c>
      <c r="AI34" s="349"/>
      <c r="AJ34" s="350"/>
      <c r="AK34" s="347">
        <f>IF(OR(AK21=0,AQ12=0),0,ABS(1000*AM34/(SQRT(3)*AK21*AQ12)))</f>
        <v>134.58719573472717</v>
      </c>
      <c r="AL34" s="348"/>
      <c r="AM34" s="226">
        <v>-0.72000002861022949</v>
      </c>
      <c r="AN34" s="226"/>
      <c r="AO34" s="226"/>
      <c r="AP34" s="349">
        <f>-ABS(AM34)*TAN(ACOS(AQ12))</f>
        <v>-1.2799999713897703</v>
      </c>
      <c r="AQ34" s="349"/>
      <c r="AR34" s="350"/>
    </row>
    <row r="35" spans="1:44" ht="13.5" thickBot="1" x14ac:dyDescent="0.25">
      <c r="A35" s="351" t="s">
        <v>65</v>
      </c>
      <c r="B35" s="352"/>
      <c r="C35" s="352"/>
      <c r="D35" s="352"/>
      <c r="E35" s="353"/>
      <c r="F35" s="353"/>
      <c r="G35" s="353"/>
      <c r="H35" s="353"/>
      <c r="I35" s="353"/>
      <c r="J35" s="353"/>
      <c r="K35" s="353"/>
      <c r="L35" s="354"/>
      <c r="M35" s="257"/>
      <c r="N35" s="355"/>
      <c r="O35" s="255">
        <f>SUM(O27:Q34)</f>
        <v>0.28800002485513687</v>
      </c>
      <c r="P35" s="255"/>
      <c r="Q35" s="255"/>
      <c r="R35" s="255">
        <f>SUM(R27:T34)</f>
        <v>0.34560002982616433</v>
      </c>
      <c r="S35" s="255"/>
      <c r="T35" s="356"/>
      <c r="U35" s="257"/>
      <c r="V35" s="355"/>
      <c r="W35" s="255">
        <f>SUM(W27:Y34)</f>
        <v>0.28800002485513687</v>
      </c>
      <c r="X35" s="255"/>
      <c r="Y35" s="255"/>
      <c r="Z35" s="255">
        <f>SUM(Z27:AB34)</f>
        <v>0.23040000557899409</v>
      </c>
      <c r="AA35" s="255"/>
      <c r="AB35" s="356"/>
      <c r="AC35" s="257"/>
      <c r="AD35" s="355"/>
      <c r="AE35" s="255">
        <f>SUM(AE27:AG34)</f>
        <v>1.0319999717175961</v>
      </c>
      <c r="AF35" s="255"/>
      <c r="AG35" s="255"/>
      <c r="AH35" s="255">
        <f>SUM(AH27:AJ34)</f>
        <v>0.77400002684444169</v>
      </c>
      <c r="AI35" s="255"/>
      <c r="AJ35" s="356"/>
      <c r="AK35" s="257"/>
      <c r="AL35" s="355"/>
      <c r="AM35" s="255">
        <f>SUM(AM27:AO34)</f>
        <v>0.28800001367926598</v>
      </c>
      <c r="AN35" s="255"/>
      <c r="AO35" s="255"/>
      <c r="AP35" s="255">
        <f>SUM(AP27:AR34)</f>
        <v>0.51199999252955108</v>
      </c>
      <c r="AQ35" s="255"/>
      <c r="AR35" s="356"/>
    </row>
    <row r="36" spans="1:44" x14ac:dyDescent="0.2">
      <c r="A36" s="331" t="s">
        <v>66</v>
      </c>
      <c r="B36" s="332"/>
      <c r="C36" s="332"/>
      <c r="D36" s="332"/>
      <c r="E36" s="333"/>
      <c r="F36" s="333"/>
      <c r="G36" s="333"/>
      <c r="H36" s="333"/>
      <c r="I36" s="333"/>
      <c r="J36" s="333"/>
      <c r="K36" s="333"/>
      <c r="L36" s="334"/>
      <c r="M36" s="335"/>
      <c r="N36" s="336"/>
      <c r="O36" s="337"/>
      <c r="P36" s="337"/>
      <c r="Q36" s="337"/>
      <c r="R36" s="337"/>
      <c r="S36" s="337"/>
      <c r="T36" s="338"/>
      <c r="U36" s="335"/>
      <c r="V36" s="336"/>
      <c r="W36" s="337"/>
      <c r="X36" s="337"/>
      <c r="Y36" s="337"/>
      <c r="Z36" s="337"/>
      <c r="AA36" s="337"/>
      <c r="AB36" s="338"/>
      <c r="AC36" s="335"/>
      <c r="AD36" s="336"/>
      <c r="AE36" s="337"/>
      <c r="AF36" s="337"/>
      <c r="AG36" s="337"/>
      <c r="AH36" s="337"/>
      <c r="AI36" s="337"/>
      <c r="AJ36" s="338"/>
      <c r="AK36" s="335"/>
      <c r="AL36" s="336"/>
      <c r="AM36" s="337"/>
      <c r="AN36" s="337"/>
      <c r="AO36" s="337"/>
      <c r="AP36" s="337"/>
      <c r="AQ36" s="337"/>
      <c r="AR36" s="338"/>
    </row>
    <row r="37" spans="1:44" x14ac:dyDescent="0.2">
      <c r="A37" s="339" t="s">
        <v>145</v>
      </c>
      <c r="B37" s="340"/>
      <c r="C37" s="340"/>
      <c r="D37" s="340"/>
      <c r="E37" s="341"/>
      <c r="F37" s="341"/>
      <c r="G37" s="341"/>
      <c r="H37" s="341"/>
      <c r="I37" s="341"/>
      <c r="J37" s="341"/>
      <c r="K37" s="341"/>
      <c r="L37" s="342"/>
      <c r="M37" s="343" t="s">
        <v>59</v>
      </c>
      <c r="N37" s="344"/>
      <c r="O37" s="345">
        <v>0</v>
      </c>
      <c r="P37" s="345"/>
      <c r="Q37" s="345"/>
      <c r="R37" s="345">
        <v>0</v>
      </c>
      <c r="S37" s="345"/>
      <c r="T37" s="346"/>
      <c r="U37" s="343" t="s">
        <v>59</v>
      </c>
      <c r="V37" s="344"/>
      <c r="W37" s="345">
        <v>0</v>
      </c>
      <c r="X37" s="345"/>
      <c r="Y37" s="345"/>
      <c r="Z37" s="345">
        <v>0</v>
      </c>
      <c r="AA37" s="345"/>
      <c r="AB37" s="346"/>
      <c r="AC37" s="343" t="s">
        <v>59</v>
      </c>
      <c r="AD37" s="344"/>
      <c r="AE37" s="345">
        <v>0</v>
      </c>
      <c r="AF37" s="345"/>
      <c r="AG37" s="345"/>
      <c r="AH37" s="345">
        <v>0</v>
      </c>
      <c r="AI37" s="345"/>
      <c r="AJ37" s="346"/>
      <c r="AK37" s="343" t="s">
        <v>59</v>
      </c>
      <c r="AL37" s="344"/>
      <c r="AM37" s="345">
        <v>0</v>
      </c>
      <c r="AN37" s="345"/>
      <c r="AO37" s="345"/>
      <c r="AP37" s="345">
        <v>0</v>
      </c>
      <c r="AQ37" s="345"/>
      <c r="AR37" s="346"/>
    </row>
    <row r="38" spans="1:44" x14ac:dyDescent="0.2">
      <c r="A38" s="339" t="s">
        <v>125</v>
      </c>
      <c r="B38" s="340"/>
      <c r="C38" s="340"/>
      <c r="D38" s="340"/>
      <c r="E38" s="341"/>
      <c r="F38" s="341"/>
      <c r="G38" s="341"/>
      <c r="H38" s="341"/>
      <c r="I38" s="341"/>
      <c r="J38" s="341"/>
      <c r="K38" s="341"/>
      <c r="L38" s="342"/>
      <c r="M38" s="343" t="s">
        <v>59</v>
      </c>
      <c r="N38" s="344"/>
      <c r="O38" s="345">
        <v>0</v>
      </c>
      <c r="P38" s="345"/>
      <c r="Q38" s="345"/>
      <c r="R38" s="345">
        <v>0</v>
      </c>
      <c r="S38" s="345"/>
      <c r="T38" s="346"/>
      <c r="U38" s="343" t="s">
        <v>59</v>
      </c>
      <c r="V38" s="344"/>
      <c r="W38" s="345">
        <v>0</v>
      </c>
      <c r="X38" s="345"/>
      <c r="Y38" s="345"/>
      <c r="Z38" s="345">
        <v>0</v>
      </c>
      <c r="AA38" s="345"/>
      <c r="AB38" s="346"/>
      <c r="AC38" s="343" t="s">
        <v>59</v>
      </c>
      <c r="AD38" s="344"/>
      <c r="AE38" s="345">
        <v>0</v>
      </c>
      <c r="AF38" s="345"/>
      <c r="AG38" s="345"/>
      <c r="AH38" s="345">
        <v>0</v>
      </c>
      <c r="AI38" s="345"/>
      <c r="AJ38" s="346"/>
      <c r="AK38" s="343" t="s">
        <v>59</v>
      </c>
      <c r="AL38" s="344"/>
      <c r="AM38" s="345">
        <v>0</v>
      </c>
      <c r="AN38" s="345"/>
      <c r="AO38" s="345"/>
      <c r="AP38" s="345">
        <v>0</v>
      </c>
      <c r="AQ38" s="345"/>
      <c r="AR38" s="346"/>
    </row>
    <row r="39" spans="1:44" x14ac:dyDescent="0.2">
      <c r="A39" s="339" t="s">
        <v>459</v>
      </c>
      <c r="B39" s="340"/>
      <c r="C39" s="340"/>
      <c r="D39" s="340"/>
      <c r="E39" s="341"/>
      <c r="F39" s="341"/>
      <c r="G39" s="341"/>
      <c r="H39" s="341"/>
      <c r="I39" s="341"/>
      <c r="J39" s="341"/>
      <c r="K39" s="341"/>
      <c r="L39" s="342"/>
      <c r="M39" s="343">
        <f>M7</f>
        <v>0</v>
      </c>
      <c r="N39" s="344"/>
      <c r="O39" s="345">
        <f>-O7</f>
        <v>0</v>
      </c>
      <c r="P39" s="345"/>
      <c r="Q39" s="345"/>
      <c r="R39" s="345">
        <f>-Q7</f>
        <v>0</v>
      </c>
      <c r="S39" s="345"/>
      <c r="T39" s="346"/>
      <c r="U39" s="343">
        <f>U7</f>
        <v>0</v>
      </c>
      <c r="V39" s="344"/>
      <c r="W39" s="345">
        <f>-W7</f>
        <v>0</v>
      </c>
      <c r="X39" s="345"/>
      <c r="Y39" s="345"/>
      <c r="Z39" s="345">
        <f>-Y7</f>
        <v>0</v>
      </c>
      <c r="AA39" s="345"/>
      <c r="AB39" s="346"/>
      <c r="AC39" s="343">
        <f>AC7</f>
        <v>0</v>
      </c>
      <c r="AD39" s="344"/>
      <c r="AE39" s="345">
        <f>-AE7</f>
        <v>0</v>
      </c>
      <c r="AF39" s="345"/>
      <c r="AG39" s="345"/>
      <c r="AH39" s="345">
        <f>-AG7</f>
        <v>0</v>
      </c>
      <c r="AI39" s="345"/>
      <c r="AJ39" s="346"/>
      <c r="AK39" s="343">
        <f>AK7</f>
        <v>0</v>
      </c>
      <c r="AL39" s="344"/>
      <c r="AM39" s="345">
        <f>-AM7</f>
        <v>0</v>
      </c>
      <c r="AN39" s="345"/>
      <c r="AO39" s="345"/>
      <c r="AP39" s="345">
        <f>-AO7</f>
        <v>0</v>
      </c>
      <c r="AQ39" s="345"/>
      <c r="AR39" s="346"/>
    </row>
    <row r="40" spans="1:44" x14ac:dyDescent="0.2">
      <c r="A40" s="339" t="s">
        <v>466</v>
      </c>
      <c r="B40" s="340"/>
      <c r="C40" s="340"/>
      <c r="D40" s="340"/>
      <c r="E40" s="341"/>
      <c r="F40" s="341"/>
      <c r="G40" s="341"/>
      <c r="H40" s="341"/>
      <c r="I40" s="341"/>
      <c r="J40" s="341"/>
      <c r="K40" s="341"/>
      <c r="L40" s="342"/>
      <c r="M40" s="347">
        <f>IF(OR(M22=0,S12=0),0,ABS(1000*O40/(SQRT(3)*M22*S12)))</f>
        <v>13.742475140570273</v>
      </c>
      <c r="N40" s="348"/>
      <c r="O40" s="226">
        <v>-9.6000000834465027E-2</v>
      </c>
      <c r="P40" s="226"/>
      <c r="Q40" s="226"/>
      <c r="R40" s="349">
        <f>-ABS(O40)*TAN(ACOS(S12))</f>
        <v>-0.11520000100135802</v>
      </c>
      <c r="S40" s="349"/>
      <c r="T40" s="350"/>
      <c r="U40" s="347">
        <f>IF(OR(U22=0,AA12=0),0,ABS(1000*W40/(SQRT(3)*U22*AA12)))</f>
        <v>5.6332881261326024</v>
      </c>
      <c r="V40" s="348"/>
      <c r="W40" s="226">
        <v>-4.8000000417232513E-2</v>
      </c>
      <c r="X40" s="226"/>
      <c r="Y40" s="226"/>
      <c r="Z40" s="349">
        <f>-ABS(W40)*TAN(ACOS(AA12))</f>
        <v>-3.8399997949600292E-2</v>
      </c>
      <c r="AA40" s="349"/>
      <c r="AB40" s="350"/>
      <c r="AC40" s="347">
        <f>IF(OR(AC22=0,AI12=0),0,ABS(1000*AE40/(SQRT(3)*AC22*AI12)))</f>
        <v>8.2478605680179502</v>
      </c>
      <c r="AD40" s="348"/>
      <c r="AE40" s="226">
        <v>-7.1999996900558472E-2</v>
      </c>
      <c r="AF40" s="226"/>
      <c r="AG40" s="226"/>
      <c r="AH40" s="349">
        <f>-ABS(AE40)*TAN(ACOS(AI12))</f>
        <v>-5.400000102818004E-2</v>
      </c>
      <c r="AI40" s="349"/>
      <c r="AJ40" s="350"/>
      <c r="AK40" s="347">
        <f>IF(OR(AK22=0,AQ12=0),0,ABS(1000*AM40/(SQRT(3)*AK22*AQ12)))</f>
        <v>13.084865787749999</v>
      </c>
      <c r="AL40" s="348"/>
      <c r="AM40" s="226">
        <v>-7.0000000298023224E-2</v>
      </c>
      <c r="AN40" s="226"/>
      <c r="AO40" s="226"/>
      <c r="AP40" s="349">
        <f>-ABS(AM40)*TAN(ACOS(AQ12))</f>
        <v>-0.12444443724773573</v>
      </c>
      <c r="AQ40" s="349"/>
      <c r="AR40" s="350"/>
    </row>
    <row r="41" spans="1:44" x14ac:dyDescent="0.2">
      <c r="A41" s="339" t="s">
        <v>467</v>
      </c>
      <c r="B41" s="340"/>
      <c r="C41" s="340"/>
      <c r="D41" s="340"/>
      <c r="E41" s="341"/>
      <c r="F41" s="341"/>
      <c r="G41" s="341"/>
      <c r="H41" s="341"/>
      <c r="I41" s="341"/>
      <c r="J41" s="341"/>
      <c r="K41" s="341"/>
      <c r="L41" s="342"/>
      <c r="M41" s="347">
        <f>IF(OR(M22=0,S12=0),0,ABS(1000*O41/(SQRT(3)*M22*S12)))</f>
        <v>103.06856675394634</v>
      </c>
      <c r="N41" s="348"/>
      <c r="O41" s="226">
        <v>-0.72000002861022949</v>
      </c>
      <c r="P41" s="226"/>
      <c r="Q41" s="226"/>
      <c r="R41" s="349">
        <f>-ABS(O41)*TAN(ACOS(S12))</f>
        <v>-0.86400003433227535</v>
      </c>
      <c r="S41" s="349"/>
      <c r="T41" s="350"/>
      <c r="U41" s="347">
        <f>IF(OR(U22=0,AA12=0),0,ABS(1000*W41/(SQRT(3)*U22*AA12)))</f>
        <v>5.6332881261326024</v>
      </c>
      <c r="V41" s="348"/>
      <c r="W41" s="226">
        <v>-4.8000000417232513E-2</v>
      </c>
      <c r="X41" s="226"/>
      <c r="Y41" s="226"/>
      <c r="Z41" s="349">
        <f>-ABS(W41)*TAN(ACOS(AA12))</f>
        <v>-3.8399997949600292E-2</v>
      </c>
      <c r="AA41" s="349"/>
      <c r="AB41" s="350"/>
      <c r="AC41" s="347">
        <f>IF(OR(AC22=0,AI12=0),0,ABS(1000*AE41/(SQRT(3)*AC22*AI12)))</f>
        <v>68.732177090089635</v>
      </c>
      <c r="AD41" s="348"/>
      <c r="AE41" s="226">
        <v>-0.60000002384185791</v>
      </c>
      <c r="AF41" s="226"/>
      <c r="AG41" s="226"/>
      <c r="AH41" s="349">
        <f>-ABS(AE41)*TAN(ACOS(AI12))</f>
        <v>-0.45000004582107234</v>
      </c>
      <c r="AI41" s="349"/>
      <c r="AJ41" s="350"/>
      <c r="AK41" s="347">
        <f>IF(OR(AK22=0,AQ12=0),0,ABS(1000*AM41/(SQRT(3)*AK22*AQ12)))</f>
        <v>134.58719573472717</v>
      </c>
      <c r="AL41" s="348"/>
      <c r="AM41" s="226">
        <v>-0.72000002861022949</v>
      </c>
      <c r="AN41" s="226"/>
      <c r="AO41" s="226"/>
      <c r="AP41" s="349">
        <f>-ABS(AM41)*TAN(ACOS(AQ12))</f>
        <v>-1.2799999713897703</v>
      </c>
      <c r="AQ41" s="349"/>
      <c r="AR41" s="350"/>
    </row>
    <row r="42" spans="1:44" x14ac:dyDescent="0.2">
      <c r="A42" s="339" t="s">
        <v>468</v>
      </c>
      <c r="B42" s="340"/>
      <c r="C42" s="340"/>
      <c r="D42" s="340"/>
      <c r="E42" s="341"/>
      <c r="F42" s="341"/>
      <c r="G42" s="341"/>
      <c r="H42" s="341"/>
      <c r="I42" s="341"/>
      <c r="J42" s="341"/>
      <c r="K42" s="341"/>
      <c r="L42" s="342"/>
      <c r="M42" s="347">
        <f>IF(OR(M22=0,S12=0),0,ABS(1000*O42/(SQRT(3)*M22*S12)))</f>
        <v>123.68227839824532</v>
      </c>
      <c r="N42" s="348"/>
      <c r="O42" s="226">
        <v>-0.86400002241134644</v>
      </c>
      <c r="P42" s="226"/>
      <c r="Q42" s="226"/>
      <c r="R42" s="349">
        <f>-ABS(O42)*TAN(ACOS(S12))</f>
        <v>-1.0368000268936157</v>
      </c>
      <c r="S42" s="349"/>
      <c r="T42" s="350"/>
      <c r="U42" s="347">
        <f>IF(OR(U22=0,AA12=0),0,ABS(1000*W42/(SQRT(3)*U22*AA12)))</f>
        <v>22.53315250453041</v>
      </c>
      <c r="V42" s="348"/>
      <c r="W42" s="226">
        <v>-0.19200000166893005</v>
      </c>
      <c r="X42" s="226"/>
      <c r="Y42" s="226"/>
      <c r="Z42" s="349">
        <f>-ABS(W42)*TAN(ACOS(AA12))</f>
        <v>-0.15359999179840117</v>
      </c>
      <c r="AA42" s="349"/>
      <c r="AB42" s="350"/>
      <c r="AC42" s="347">
        <f>IF(OR(AC22=0,AI12=0),0,ABS(1000*AE42/(SQRT(3)*AC22*AI12)))</f>
        <v>93.47575538017945</v>
      </c>
      <c r="AD42" s="348"/>
      <c r="AE42" s="226">
        <v>-0.81599998474121094</v>
      </c>
      <c r="AF42" s="226"/>
      <c r="AG42" s="226"/>
      <c r="AH42" s="349">
        <f>-ABS(AE42)*TAN(ACOS(AI12))</f>
        <v>-0.61200002655386931</v>
      </c>
      <c r="AI42" s="349"/>
      <c r="AJ42" s="350"/>
      <c r="AK42" s="347">
        <f>IF(OR(AK22=0,AQ12=0),0,ABS(1000*AM42/(SQRT(3)*AK22*AQ12)))</f>
        <v>134.58719573472717</v>
      </c>
      <c r="AL42" s="348"/>
      <c r="AM42" s="226">
        <v>-0.72000002861022949</v>
      </c>
      <c r="AN42" s="226"/>
      <c r="AO42" s="226"/>
      <c r="AP42" s="349">
        <f>-ABS(AM42)*TAN(ACOS(AQ12))</f>
        <v>-1.2799999713897703</v>
      </c>
      <c r="AQ42" s="349"/>
      <c r="AR42" s="350"/>
    </row>
    <row r="43" spans="1:44" x14ac:dyDescent="0.2">
      <c r="A43" s="339" t="s">
        <v>469</v>
      </c>
      <c r="B43" s="340"/>
      <c r="C43" s="340"/>
      <c r="D43" s="340"/>
      <c r="E43" s="341"/>
      <c r="F43" s="341"/>
      <c r="G43" s="341"/>
      <c r="H43" s="341"/>
      <c r="I43" s="341"/>
      <c r="J43" s="341"/>
      <c r="K43" s="341"/>
      <c r="L43" s="342"/>
      <c r="M43" s="229" t="s">
        <v>59</v>
      </c>
      <c r="N43" s="225"/>
      <c r="O43" s="345">
        <v>0</v>
      </c>
      <c r="P43" s="345"/>
      <c r="Q43" s="345"/>
      <c r="R43" s="345">
        <v>0</v>
      </c>
      <c r="S43" s="345"/>
      <c r="T43" s="346"/>
      <c r="U43" s="229" t="s">
        <v>59</v>
      </c>
      <c r="V43" s="225"/>
      <c r="W43" s="345">
        <v>0</v>
      </c>
      <c r="X43" s="345"/>
      <c r="Y43" s="345"/>
      <c r="Z43" s="345">
        <v>0</v>
      </c>
      <c r="AA43" s="345"/>
      <c r="AB43" s="346"/>
      <c r="AC43" s="229" t="s">
        <v>59</v>
      </c>
      <c r="AD43" s="225"/>
      <c r="AE43" s="345">
        <v>0</v>
      </c>
      <c r="AF43" s="345"/>
      <c r="AG43" s="345"/>
      <c r="AH43" s="345">
        <v>0</v>
      </c>
      <c r="AI43" s="345"/>
      <c r="AJ43" s="346"/>
      <c r="AK43" s="229" t="s">
        <v>59</v>
      </c>
      <c r="AL43" s="225"/>
      <c r="AM43" s="345">
        <v>0</v>
      </c>
      <c r="AN43" s="345"/>
      <c r="AO43" s="345"/>
      <c r="AP43" s="345">
        <v>0</v>
      </c>
      <c r="AQ43" s="345"/>
      <c r="AR43" s="346"/>
    </row>
    <row r="44" spans="1:44" ht="13.5" thickBot="1" x14ac:dyDescent="0.25">
      <c r="A44" s="357" t="s">
        <v>77</v>
      </c>
      <c r="B44" s="358"/>
      <c r="C44" s="358"/>
      <c r="D44" s="358"/>
      <c r="E44" s="359"/>
      <c r="F44" s="359"/>
      <c r="G44" s="359"/>
      <c r="H44" s="359"/>
      <c r="I44" s="359"/>
      <c r="J44" s="359"/>
      <c r="K44" s="359"/>
      <c r="L44" s="360"/>
      <c r="M44" s="361"/>
      <c r="N44" s="362"/>
      <c r="O44" s="363">
        <f>SUM(O37:Q43)</f>
        <v>-1.680000051856041</v>
      </c>
      <c r="P44" s="363"/>
      <c r="Q44" s="363"/>
      <c r="R44" s="363">
        <f>SUM(R37:T43)</f>
        <v>-2.0160000622272491</v>
      </c>
      <c r="S44" s="363"/>
      <c r="T44" s="364"/>
      <c r="U44" s="361"/>
      <c r="V44" s="362"/>
      <c r="W44" s="363">
        <f>SUM(W37:Y43)</f>
        <v>-0.28800000250339508</v>
      </c>
      <c r="X44" s="363"/>
      <c r="Y44" s="363"/>
      <c r="Z44" s="363">
        <f>SUM(Z37:AB43)</f>
        <v>-0.23039998769760175</v>
      </c>
      <c r="AA44" s="363"/>
      <c r="AB44" s="364"/>
      <c r="AC44" s="361"/>
      <c r="AD44" s="362"/>
      <c r="AE44" s="363">
        <f>SUM(AE37:AG43)</f>
        <v>-1.4880000054836273</v>
      </c>
      <c r="AF44" s="363"/>
      <c r="AG44" s="363"/>
      <c r="AH44" s="363">
        <f>SUM(AH37:AJ43)</f>
        <v>-1.1160000734031217</v>
      </c>
      <c r="AI44" s="363"/>
      <c r="AJ44" s="364"/>
      <c r="AK44" s="361"/>
      <c r="AL44" s="362"/>
      <c r="AM44" s="363">
        <f>SUM(AM37:AO43)</f>
        <v>-1.5100000575184822</v>
      </c>
      <c r="AN44" s="363"/>
      <c r="AO44" s="363"/>
      <c r="AP44" s="363">
        <f>SUM(AP37:AR43)</f>
        <v>-2.6844443800272764</v>
      </c>
      <c r="AQ44" s="363"/>
      <c r="AR44" s="364"/>
    </row>
    <row r="45" spans="1:44" ht="13.5" thickBot="1" x14ac:dyDescent="0.25">
      <c r="A45" s="365" t="s">
        <v>78</v>
      </c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7"/>
      <c r="M45" s="368"/>
      <c r="N45" s="369"/>
      <c r="O45" s="370">
        <f>SUM(O27:Q34)+SUM(O37:Q43)</f>
        <v>-1.3920000270009041</v>
      </c>
      <c r="P45" s="370"/>
      <c r="Q45" s="370"/>
      <c r="R45" s="370">
        <f>SUM(R27:T34)+SUM(R37:T43)</f>
        <v>-1.6704000324010848</v>
      </c>
      <c r="S45" s="370"/>
      <c r="T45" s="371"/>
      <c r="U45" s="368"/>
      <c r="V45" s="369"/>
      <c r="W45" s="370">
        <f>SUM(W27:Y34)+SUM(W37:Y43)</f>
        <v>2.2351741790771484E-8</v>
      </c>
      <c r="X45" s="370"/>
      <c r="Y45" s="370"/>
      <c r="Z45" s="370">
        <f>SUM(Z27:AB34)+SUM(Z37:AB43)</f>
        <v>1.7881392339047508E-8</v>
      </c>
      <c r="AA45" s="370"/>
      <c r="AB45" s="371"/>
      <c r="AC45" s="368"/>
      <c r="AD45" s="369"/>
      <c r="AE45" s="370">
        <f>SUM(AE27:AG34)+SUM(AE37:AG43)</f>
        <v>-0.45600003376603127</v>
      </c>
      <c r="AF45" s="370"/>
      <c r="AG45" s="370"/>
      <c r="AH45" s="370">
        <f>SUM(AH27:AJ34)+SUM(AH37:AJ43)</f>
        <v>-0.34200004655867999</v>
      </c>
      <c r="AI45" s="370"/>
      <c r="AJ45" s="371"/>
      <c r="AK45" s="368"/>
      <c r="AL45" s="369"/>
      <c r="AM45" s="370">
        <f>SUM(AM27:AO34)+SUM(AM37:AO43)</f>
        <v>-1.2220000438392162</v>
      </c>
      <c r="AN45" s="370"/>
      <c r="AO45" s="370"/>
      <c r="AP45" s="370">
        <f>SUM(AP27:AR34)+SUM(AP37:AR43)</f>
        <v>-2.1724443874977251</v>
      </c>
      <c r="AQ45" s="370"/>
      <c r="AR45" s="371"/>
    </row>
    <row r="46" spans="1:44" ht="13.5" thickBot="1" x14ac:dyDescent="0.25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</row>
    <row r="47" spans="1:44" ht="13.5" thickBot="1" x14ac:dyDescent="0.25">
      <c r="A47" s="372" t="s">
        <v>79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4"/>
      <c r="M47" s="375" t="s">
        <v>470</v>
      </c>
      <c r="N47" s="376"/>
      <c r="O47" s="376"/>
      <c r="P47" s="376"/>
      <c r="Q47" s="376"/>
      <c r="R47" s="376"/>
      <c r="S47" s="376"/>
      <c r="T47" s="377"/>
      <c r="U47" s="375" t="s">
        <v>471</v>
      </c>
      <c r="V47" s="376"/>
      <c r="W47" s="376"/>
      <c r="X47" s="376"/>
      <c r="Y47" s="376"/>
      <c r="Z47" s="376"/>
      <c r="AA47" s="376"/>
      <c r="AB47" s="377"/>
      <c r="AC47" s="375" t="s">
        <v>471</v>
      </c>
      <c r="AD47" s="376"/>
      <c r="AE47" s="376"/>
      <c r="AF47" s="376"/>
      <c r="AG47" s="376"/>
      <c r="AH47" s="376"/>
      <c r="AI47" s="376"/>
      <c r="AJ47" s="377"/>
      <c r="AK47" s="375" t="s">
        <v>470</v>
      </c>
      <c r="AL47" s="376"/>
      <c r="AM47" s="376"/>
      <c r="AN47" s="376"/>
      <c r="AO47" s="376"/>
      <c r="AP47" s="376"/>
      <c r="AQ47" s="376"/>
      <c r="AR47" s="377"/>
    </row>
  </sheetData>
  <mergeCells count="516">
    <mergeCell ref="AP45:AR45"/>
    <mergeCell ref="A46:AR46"/>
    <mergeCell ref="A47:L47"/>
    <mergeCell ref="M47:T47"/>
    <mergeCell ref="U47:AB47"/>
    <mergeCell ref="AC47:AJ47"/>
    <mergeCell ref="AK47:AR47"/>
    <mergeCell ref="Z45:AB45"/>
    <mergeCell ref="AC45:AD45"/>
    <mergeCell ref="AE45:AG45"/>
    <mergeCell ref="AH45:AJ45"/>
    <mergeCell ref="AK45:AL45"/>
    <mergeCell ref="AM45:AO45"/>
    <mergeCell ref="AH44:AJ44"/>
    <mergeCell ref="AK44:AL44"/>
    <mergeCell ref="AM44:AO44"/>
    <mergeCell ref="AP44:AR44"/>
    <mergeCell ref="A45:L45"/>
    <mergeCell ref="M45:N45"/>
    <mergeCell ref="O45:Q45"/>
    <mergeCell ref="R45:T45"/>
    <mergeCell ref="U45:V45"/>
    <mergeCell ref="W45:Y45"/>
    <mergeCell ref="AP43:AR43"/>
    <mergeCell ref="A44:L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H42:AJ42"/>
    <mergeCell ref="AK42:AL42"/>
    <mergeCell ref="AM42:AO42"/>
    <mergeCell ref="AP42:AR42"/>
    <mergeCell ref="A43:D43"/>
    <mergeCell ref="M43:N43"/>
    <mergeCell ref="O43:Q43"/>
    <mergeCell ref="R43:T43"/>
    <mergeCell ref="U43:V43"/>
    <mergeCell ref="W43:Y43"/>
    <mergeCell ref="AP41:AR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H40:AJ40"/>
    <mergeCell ref="AK40:AL40"/>
    <mergeCell ref="AM40:AO40"/>
    <mergeCell ref="AP40:AR40"/>
    <mergeCell ref="A41:D41"/>
    <mergeCell ref="M41:N41"/>
    <mergeCell ref="O41:Q41"/>
    <mergeCell ref="R41:T41"/>
    <mergeCell ref="U41:V41"/>
    <mergeCell ref="W41:Y41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7:AR37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Z37:AB37"/>
    <mergeCell ref="AC37:AD37"/>
    <mergeCell ref="AE37:AG37"/>
    <mergeCell ref="AH37:AJ37"/>
    <mergeCell ref="AK37:AL37"/>
    <mergeCell ref="AM37:AO37"/>
    <mergeCell ref="AM35:AO35"/>
    <mergeCell ref="AP35:AR35"/>
    <mergeCell ref="A36:D36"/>
    <mergeCell ref="E36:AR36"/>
    <mergeCell ref="A37:D37"/>
    <mergeCell ref="M37:N37"/>
    <mergeCell ref="O37:Q37"/>
    <mergeCell ref="R37:T37"/>
    <mergeCell ref="U37:V37"/>
    <mergeCell ref="W37:Y37"/>
    <mergeCell ref="W35:Y35"/>
    <mergeCell ref="Z35:AB35"/>
    <mergeCell ref="AC35:AD35"/>
    <mergeCell ref="AE35:AG35"/>
    <mergeCell ref="AH35:AJ35"/>
    <mergeCell ref="AK35:AL35"/>
    <mergeCell ref="AE34:AG34"/>
    <mergeCell ref="AH34:AJ34"/>
    <mergeCell ref="AK34:AL34"/>
    <mergeCell ref="AM34:AO34"/>
    <mergeCell ref="AP34:AR34"/>
    <mergeCell ref="A35:L35"/>
    <mergeCell ref="M35:N35"/>
    <mergeCell ref="O35:Q35"/>
    <mergeCell ref="R35:T35"/>
    <mergeCell ref="U35:V35"/>
    <mergeCell ref="AM33:AO33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W33:Y33"/>
    <mergeCell ref="Z33:AB33"/>
    <mergeCell ref="AC33:AD33"/>
    <mergeCell ref="AE33:AG33"/>
    <mergeCell ref="AH33:AJ33"/>
    <mergeCell ref="AK33:AL33"/>
    <mergeCell ref="AE32:AG32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AM31:AO31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W31:Y31"/>
    <mergeCell ref="Z31:AB31"/>
    <mergeCell ref="AC31:AD31"/>
    <mergeCell ref="AE31:AG31"/>
    <mergeCell ref="AH31:AJ31"/>
    <mergeCell ref="AK31:AL31"/>
    <mergeCell ref="AE30:AG30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AM29:AO29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W29:Y29"/>
    <mergeCell ref="Z29:AB29"/>
    <mergeCell ref="AC29:AD29"/>
    <mergeCell ref="AE29:AG29"/>
    <mergeCell ref="AH29:AJ29"/>
    <mergeCell ref="AK29:AL29"/>
    <mergeCell ref="AE28:AG28"/>
    <mergeCell ref="AH28:AJ28"/>
    <mergeCell ref="AK28:AL28"/>
    <mergeCell ref="AM28:AO28"/>
    <mergeCell ref="AP28:AR28"/>
    <mergeCell ref="A29:D29"/>
    <mergeCell ref="M29:N29"/>
    <mergeCell ref="O29:Q29"/>
    <mergeCell ref="R29:T29"/>
    <mergeCell ref="U29:V29"/>
    <mergeCell ref="AM27:AO27"/>
    <mergeCell ref="AP27:AR27"/>
    <mergeCell ref="A28:D28"/>
    <mergeCell ref="M28:N28"/>
    <mergeCell ref="O28:Q28"/>
    <mergeCell ref="R28:T28"/>
    <mergeCell ref="U28:V28"/>
    <mergeCell ref="W28:Y28"/>
    <mergeCell ref="Z28:AB28"/>
    <mergeCell ref="AC28:AD28"/>
    <mergeCell ref="W27:Y27"/>
    <mergeCell ref="Z27:AB27"/>
    <mergeCell ref="AC27:AD27"/>
    <mergeCell ref="AE27:AG27"/>
    <mergeCell ref="AH27:AJ27"/>
    <mergeCell ref="AK27:AL27"/>
    <mergeCell ref="AK24:AL25"/>
    <mergeCell ref="AM24:AO25"/>
    <mergeCell ref="AP24:AR25"/>
    <mergeCell ref="A26:D26"/>
    <mergeCell ref="E26:AR26"/>
    <mergeCell ref="A27:D27"/>
    <mergeCell ref="M27:N27"/>
    <mergeCell ref="O27:Q27"/>
    <mergeCell ref="R27:T27"/>
    <mergeCell ref="U27:V27"/>
    <mergeCell ref="U24:V25"/>
    <mergeCell ref="W24:Y25"/>
    <mergeCell ref="Z24:AB25"/>
    <mergeCell ref="AC24:AD25"/>
    <mergeCell ref="AE24:AG25"/>
    <mergeCell ref="AH24:AJ25"/>
    <mergeCell ref="AK22:AR22"/>
    <mergeCell ref="A23:AR23"/>
    <mergeCell ref="A24:D25"/>
    <mergeCell ref="E24:F24"/>
    <mergeCell ref="G24:H24"/>
    <mergeCell ref="I24:J24"/>
    <mergeCell ref="K24:L24"/>
    <mergeCell ref="M24:N25"/>
    <mergeCell ref="O24:Q25"/>
    <mergeCell ref="R24:T25"/>
    <mergeCell ref="A22:B22"/>
    <mergeCell ref="C22:D22"/>
    <mergeCell ref="E22:L22"/>
    <mergeCell ref="M22:T22"/>
    <mergeCell ref="U22:AB22"/>
    <mergeCell ref="AC22:AJ22"/>
    <mergeCell ref="AK20:AR20"/>
    <mergeCell ref="A21:B21"/>
    <mergeCell ref="C21:D21"/>
    <mergeCell ref="E21:L21"/>
    <mergeCell ref="M21:T21"/>
    <mergeCell ref="U21:AB21"/>
    <mergeCell ref="AC21:AJ21"/>
    <mergeCell ref="AK21:AR21"/>
    <mergeCell ref="A20:B20"/>
    <mergeCell ref="C20:D20"/>
    <mergeCell ref="E20:L20"/>
    <mergeCell ref="M20:T20"/>
    <mergeCell ref="U20:AB20"/>
    <mergeCell ref="AC20:AJ20"/>
    <mergeCell ref="AF18:AG18"/>
    <mergeCell ref="AH18:AJ18"/>
    <mergeCell ref="AK18:AM18"/>
    <mergeCell ref="AN18:AO18"/>
    <mergeCell ref="AP18:AR18"/>
    <mergeCell ref="A19:AR19"/>
    <mergeCell ref="AN17:AO17"/>
    <mergeCell ref="AP17:AR17"/>
    <mergeCell ref="I18:L18"/>
    <mergeCell ref="M18:O18"/>
    <mergeCell ref="P18:Q18"/>
    <mergeCell ref="R18:T18"/>
    <mergeCell ref="U18:W18"/>
    <mergeCell ref="X18:Y18"/>
    <mergeCell ref="Z18:AB18"/>
    <mergeCell ref="AC18:AE18"/>
    <mergeCell ref="X17:Y17"/>
    <mergeCell ref="Z17:AB17"/>
    <mergeCell ref="AC17:AE17"/>
    <mergeCell ref="AF17:AG17"/>
    <mergeCell ref="AH17:AJ17"/>
    <mergeCell ref="AK17:AM17"/>
    <mergeCell ref="AK16:AM16"/>
    <mergeCell ref="AN16:AO16"/>
    <mergeCell ref="AP16:AR16"/>
    <mergeCell ref="A17:D18"/>
    <mergeCell ref="E17:H18"/>
    <mergeCell ref="I17:L17"/>
    <mergeCell ref="M17:O17"/>
    <mergeCell ref="P17:Q17"/>
    <mergeCell ref="R17:T17"/>
    <mergeCell ref="U17:W17"/>
    <mergeCell ref="U16:W16"/>
    <mergeCell ref="X16:Y16"/>
    <mergeCell ref="Z16:AB16"/>
    <mergeCell ref="AC16:AE16"/>
    <mergeCell ref="AF16:AG16"/>
    <mergeCell ref="AH16:AJ16"/>
    <mergeCell ref="AK15:AL15"/>
    <mergeCell ref="AM15:AN15"/>
    <mergeCell ref="AO15:AP15"/>
    <mergeCell ref="AQ15:AR15"/>
    <mergeCell ref="A16:D16"/>
    <mergeCell ref="E16:H16"/>
    <mergeCell ref="I16:L16"/>
    <mergeCell ref="M16:O16"/>
    <mergeCell ref="P16:Q16"/>
    <mergeCell ref="R16:T16"/>
    <mergeCell ref="Y15:Z15"/>
    <mergeCell ref="AA15:AB15"/>
    <mergeCell ref="AC15:AD15"/>
    <mergeCell ref="AE15:AF15"/>
    <mergeCell ref="AG15:AH15"/>
    <mergeCell ref="AI15:AJ15"/>
    <mergeCell ref="AM14:AN14"/>
    <mergeCell ref="AO14:AP14"/>
    <mergeCell ref="AQ14:AR14"/>
    <mergeCell ref="E15:L15"/>
    <mergeCell ref="M15:N15"/>
    <mergeCell ref="O15:P15"/>
    <mergeCell ref="Q15:R15"/>
    <mergeCell ref="S15:T15"/>
    <mergeCell ref="U15:V15"/>
    <mergeCell ref="W15:X15"/>
    <mergeCell ref="AA14:AB14"/>
    <mergeCell ref="AC14:AD14"/>
    <mergeCell ref="AE14:AF14"/>
    <mergeCell ref="AG14:AH14"/>
    <mergeCell ref="AI14:AJ14"/>
    <mergeCell ref="AK14:AL14"/>
    <mergeCell ref="AP13:AR13"/>
    <mergeCell ref="A14:D15"/>
    <mergeCell ref="E14:L14"/>
    <mergeCell ref="M14:N14"/>
    <mergeCell ref="O14:P14"/>
    <mergeCell ref="Q14:R14"/>
    <mergeCell ref="S14:T14"/>
    <mergeCell ref="U14:V14"/>
    <mergeCell ref="W14:X14"/>
    <mergeCell ref="Y14:Z14"/>
    <mergeCell ref="Z13:AB13"/>
    <mergeCell ref="AC13:AE13"/>
    <mergeCell ref="AF13:AG13"/>
    <mergeCell ref="AH13:AJ13"/>
    <mergeCell ref="AK13:AM13"/>
    <mergeCell ref="AN13:AO13"/>
    <mergeCell ref="AK12:AL12"/>
    <mergeCell ref="AM12:AN12"/>
    <mergeCell ref="AO12:AP12"/>
    <mergeCell ref="AQ12:AR12"/>
    <mergeCell ref="E13:L13"/>
    <mergeCell ref="M13:O13"/>
    <mergeCell ref="P13:Q13"/>
    <mergeCell ref="R13:T13"/>
    <mergeCell ref="U13:W13"/>
    <mergeCell ref="X13:Y13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I11:AJ11"/>
    <mergeCell ref="AK11:AL11"/>
    <mergeCell ref="AM11:AN11"/>
    <mergeCell ref="AO11:AP11"/>
    <mergeCell ref="AQ11:AR11"/>
    <mergeCell ref="A12:D13"/>
    <mergeCell ref="E12:F12"/>
    <mergeCell ref="G12:H12"/>
    <mergeCell ref="I12:J12"/>
    <mergeCell ref="K12:L12"/>
    <mergeCell ref="W11:X11"/>
    <mergeCell ref="Y11:Z11"/>
    <mergeCell ref="AA11:AB11"/>
    <mergeCell ref="AC11:AD11"/>
    <mergeCell ref="AE11:AF11"/>
    <mergeCell ref="AG11:AH11"/>
    <mergeCell ref="AQ10:AR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O8:AP8"/>
    <mergeCell ref="AQ8:AR8"/>
    <mergeCell ref="A9:AR9"/>
    <mergeCell ref="E10:F10"/>
    <mergeCell ref="G10:H10"/>
    <mergeCell ref="I10:J10"/>
    <mergeCell ref="K10:L10"/>
    <mergeCell ref="M10:N10"/>
    <mergeCell ref="O10:P10"/>
    <mergeCell ref="Q10:R10"/>
    <mergeCell ref="AC8:AD8"/>
    <mergeCell ref="AE8:AF8"/>
    <mergeCell ref="AG8:AH8"/>
    <mergeCell ref="AI8:AJ8"/>
    <mergeCell ref="AK8:AL8"/>
    <mergeCell ref="AM8:AN8"/>
    <mergeCell ref="AQ7:AR7"/>
    <mergeCell ref="A8:L8"/>
    <mergeCell ref="M8:N8"/>
    <mergeCell ref="O8:P8"/>
    <mergeCell ref="Q8:R8"/>
    <mergeCell ref="S8:T8"/>
    <mergeCell ref="U8:V8"/>
    <mergeCell ref="W8:X8"/>
    <mergeCell ref="Y8:Z8"/>
    <mergeCell ref="AA8:AB8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AI6:AJ6"/>
    <mergeCell ref="AK6:AL6"/>
    <mergeCell ref="AM6:AN6"/>
    <mergeCell ref="AO6:AP6"/>
    <mergeCell ref="AQ6:AR6"/>
    <mergeCell ref="A7:D7"/>
    <mergeCell ref="E7:L7"/>
    <mergeCell ref="M7:N7"/>
    <mergeCell ref="O7:P7"/>
    <mergeCell ref="Q7:R7"/>
    <mergeCell ref="W6:X6"/>
    <mergeCell ref="Y6:Z6"/>
    <mergeCell ref="AA6:AB6"/>
    <mergeCell ref="AC6:AD6"/>
    <mergeCell ref="AE6:AF6"/>
    <mergeCell ref="AG6:AH6"/>
    <mergeCell ref="AM5:AN5"/>
    <mergeCell ref="AO5:AP5"/>
    <mergeCell ref="AQ5:AR5"/>
    <mergeCell ref="A6:D6"/>
    <mergeCell ref="E6:L6"/>
    <mergeCell ref="M6:N6"/>
    <mergeCell ref="O6:P6"/>
    <mergeCell ref="Q6:R6"/>
    <mergeCell ref="S6:T6"/>
    <mergeCell ref="U6:V6"/>
    <mergeCell ref="AA5:AB5"/>
    <mergeCell ref="AC5:AD5"/>
    <mergeCell ref="AE5:AF5"/>
    <mergeCell ref="AG5:AH5"/>
    <mergeCell ref="AI5:AJ5"/>
    <mergeCell ref="AK5:AL5"/>
    <mergeCell ref="A4:AR4"/>
    <mergeCell ref="A5:D5"/>
    <mergeCell ref="E5:L5"/>
    <mergeCell ref="M5:N5"/>
    <mergeCell ref="O5:P5"/>
    <mergeCell ref="Q5:R5"/>
    <mergeCell ref="S5:T5"/>
    <mergeCell ref="U5:V5"/>
    <mergeCell ref="W5:X5"/>
    <mergeCell ref="Y5:Z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workbookViewId="0">
      <pane ySplit="3" topLeftCell="A10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44" width="3.28515625" style="1" customWidth="1"/>
    <col min="45" max="16384" width="9.140625" style="1"/>
  </cols>
  <sheetData>
    <row r="1" spans="1:44" ht="30" customHeight="1" x14ac:dyDescent="0.2">
      <c r="A1" s="183" t="s">
        <v>171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</row>
    <row r="2" spans="1:44" ht="30" customHeight="1" thickBot="1" x14ac:dyDescent="0.2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</row>
    <row r="3" spans="1:44" ht="24.95" customHeight="1" thickBo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>
        <v>0.16666666666666666</v>
      </c>
      <c r="N3" s="186"/>
      <c r="O3" s="186"/>
      <c r="P3" s="186"/>
      <c r="Q3" s="186"/>
      <c r="R3" s="186"/>
      <c r="S3" s="186"/>
      <c r="T3" s="186"/>
      <c r="U3" s="185">
        <v>0.45833333333333331</v>
      </c>
      <c r="V3" s="186"/>
      <c r="W3" s="186"/>
      <c r="X3" s="186"/>
      <c r="Y3" s="186"/>
      <c r="Z3" s="186"/>
      <c r="AA3" s="186"/>
      <c r="AB3" s="186"/>
      <c r="AC3" s="185">
        <v>0.75</v>
      </c>
      <c r="AD3" s="186"/>
      <c r="AE3" s="186"/>
      <c r="AF3" s="186"/>
      <c r="AG3" s="186"/>
      <c r="AH3" s="186"/>
      <c r="AI3" s="186"/>
      <c r="AJ3" s="186"/>
      <c r="AK3" s="185">
        <v>0.83333333333333337</v>
      </c>
      <c r="AL3" s="186"/>
      <c r="AM3" s="186"/>
      <c r="AN3" s="186"/>
      <c r="AO3" s="186"/>
      <c r="AP3" s="186"/>
      <c r="AQ3" s="186"/>
      <c r="AR3" s="186"/>
    </row>
    <row r="4" spans="1:44" ht="30" customHeight="1" thickBot="1" x14ac:dyDescent="0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</row>
    <row r="5" spans="1:44" ht="15.75" customHeight="1" thickBot="1" x14ac:dyDescent="0.25">
      <c r="A5" s="2" t="s">
        <v>3</v>
      </c>
      <c r="B5" s="3" t="s">
        <v>4</v>
      </c>
      <c r="C5" s="3" t="s">
        <v>5</v>
      </c>
      <c r="D5" s="4" t="s">
        <v>6</v>
      </c>
      <c r="E5" s="102" t="s">
        <v>7</v>
      </c>
      <c r="F5" s="181"/>
      <c r="G5" s="180" t="s">
        <v>8</v>
      </c>
      <c r="H5" s="181"/>
      <c r="I5" s="180" t="s">
        <v>9</v>
      </c>
      <c r="J5" s="181"/>
      <c r="K5" s="180" t="s">
        <v>10</v>
      </c>
      <c r="L5" s="104"/>
      <c r="M5" s="102" t="s">
        <v>11</v>
      </c>
      <c r="N5" s="181"/>
      <c r="O5" s="180" t="s">
        <v>12</v>
      </c>
      <c r="P5" s="181"/>
      <c r="Q5" s="180" t="s">
        <v>13</v>
      </c>
      <c r="R5" s="181"/>
      <c r="S5" s="180" t="s">
        <v>14</v>
      </c>
      <c r="T5" s="104"/>
      <c r="U5" s="102" t="s">
        <v>11</v>
      </c>
      <c r="V5" s="181"/>
      <c r="W5" s="180" t="s">
        <v>12</v>
      </c>
      <c r="X5" s="181"/>
      <c r="Y5" s="180" t="s">
        <v>13</v>
      </c>
      <c r="Z5" s="181"/>
      <c r="AA5" s="180" t="s">
        <v>14</v>
      </c>
      <c r="AB5" s="104"/>
      <c r="AC5" s="102" t="s">
        <v>11</v>
      </c>
      <c r="AD5" s="181"/>
      <c r="AE5" s="180" t="s">
        <v>12</v>
      </c>
      <c r="AF5" s="181"/>
      <c r="AG5" s="180" t="s">
        <v>13</v>
      </c>
      <c r="AH5" s="181"/>
      <c r="AI5" s="180" t="s">
        <v>14</v>
      </c>
      <c r="AJ5" s="104"/>
      <c r="AK5" s="102" t="s">
        <v>11</v>
      </c>
      <c r="AL5" s="181"/>
      <c r="AM5" s="180" t="s">
        <v>12</v>
      </c>
      <c r="AN5" s="181"/>
      <c r="AO5" s="180" t="s">
        <v>13</v>
      </c>
      <c r="AP5" s="181"/>
      <c r="AQ5" s="180" t="s">
        <v>14</v>
      </c>
      <c r="AR5" s="104"/>
    </row>
    <row r="6" spans="1:44" x14ac:dyDescent="0.2">
      <c r="A6" s="5" t="s">
        <v>15</v>
      </c>
      <c r="B6" s="6">
        <v>10</v>
      </c>
      <c r="C6" s="7">
        <v>1.3000000268220901E-2</v>
      </c>
      <c r="D6" s="8">
        <v>8.5000000894069672E-2</v>
      </c>
      <c r="E6" s="93">
        <v>110</v>
      </c>
      <c r="F6" s="94"/>
      <c r="G6" s="187" t="s">
        <v>92</v>
      </c>
      <c r="H6" s="187"/>
      <c r="I6" s="177">
        <v>6.3000001013278961E-2</v>
      </c>
      <c r="J6" s="177"/>
      <c r="K6" s="177">
        <v>10.5</v>
      </c>
      <c r="L6" s="178"/>
      <c r="M6" s="179"/>
      <c r="N6" s="176"/>
      <c r="O6" s="164">
        <f>M16</f>
        <v>1.813004072364182</v>
      </c>
      <c r="P6" s="164"/>
      <c r="Q6" s="164">
        <f>R16</f>
        <v>1.2938854179879626</v>
      </c>
      <c r="R6" s="164"/>
      <c r="S6" s="165">
        <f>IF(O6=0,0,COS(ATAN(Q6/O6)))</f>
        <v>0.81397069932230426</v>
      </c>
      <c r="T6" s="166"/>
      <c r="U6" s="175"/>
      <c r="V6" s="176"/>
      <c r="W6" s="164">
        <f>U16</f>
        <v>2.057641826404089</v>
      </c>
      <c r="X6" s="164"/>
      <c r="Y6" s="164">
        <f>Z16</f>
        <v>1.7385990929942865</v>
      </c>
      <c r="Z6" s="164"/>
      <c r="AA6" s="165">
        <f>IF(W6=0,0,COS(ATAN(Y6/W6)))</f>
        <v>0.76384051065682945</v>
      </c>
      <c r="AB6" s="166"/>
      <c r="AC6" s="175"/>
      <c r="AD6" s="176"/>
      <c r="AE6" s="164">
        <f>AC16</f>
        <v>2.1120077270908499</v>
      </c>
      <c r="AF6" s="164"/>
      <c r="AG6" s="164">
        <f>AH16</f>
        <v>1.5036121066119918</v>
      </c>
      <c r="AH6" s="164"/>
      <c r="AI6" s="165">
        <f>IF(AE6=0,0,COS(ATAN(AG6/AE6)))</f>
        <v>0.8146382386974107</v>
      </c>
      <c r="AJ6" s="166"/>
      <c r="AK6" s="175"/>
      <c r="AL6" s="176"/>
      <c r="AM6" s="164">
        <f>AK16</f>
        <v>2.1774359106944785</v>
      </c>
      <c r="AN6" s="164"/>
      <c r="AO6" s="164">
        <f>AP16</f>
        <v>1.549842055278996</v>
      </c>
      <c r="AP6" s="164"/>
      <c r="AQ6" s="165">
        <f>IF(AM6=0,0,COS(ATAN(AO6/AM6)))</f>
        <v>0.81470022247675966</v>
      </c>
      <c r="AR6" s="166"/>
    </row>
    <row r="7" spans="1:44" x14ac:dyDescent="0.2">
      <c r="A7" s="167"/>
      <c r="B7" s="168"/>
      <c r="C7" s="168"/>
      <c r="D7" s="169"/>
      <c r="E7" s="86">
        <v>6</v>
      </c>
      <c r="F7" s="87"/>
      <c r="G7" s="88" t="s">
        <v>16</v>
      </c>
      <c r="H7" s="88"/>
      <c r="I7" s="172">
        <f>I6</f>
        <v>6.3000001013278961E-2</v>
      </c>
      <c r="J7" s="172"/>
      <c r="K7" s="172">
        <f>K6</f>
        <v>10.5</v>
      </c>
      <c r="L7" s="173"/>
      <c r="M7" s="174">
        <v>193</v>
      </c>
      <c r="N7" s="34"/>
      <c r="O7" s="31">
        <f>SQRT(3)*M21*M7*S7/1000</f>
        <v>1.7971204629780435</v>
      </c>
      <c r="P7" s="31"/>
      <c r="Q7" s="31">
        <f>SQRT(3)*M21*M7*SIN(ACOS(S7))/1000</f>
        <v>1.160825265901589</v>
      </c>
      <c r="R7" s="31"/>
      <c r="S7" s="161">
        <v>0.8399999737739563</v>
      </c>
      <c r="T7" s="162"/>
      <c r="U7" s="33">
        <v>233</v>
      </c>
      <c r="V7" s="34"/>
      <c r="W7" s="31">
        <f>SQRT(3)*U21*U7*AA7/1000</f>
        <v>2.0404390755814203</v>
      </c>
      <c r="X7" s="31"/>
      <c r="Y7" s="31">
        <f>SQRT(3)*U21*U7*SIN(ACOS(AA7))/1000</f>
        <v>1.5835532506526881</v>
      </c>
      <c r="Z7" s="31"/>
      <c r="AA7" s="161">
        <v>0.79000002145767212</v>
      </c>
      <c r="AB7" s="162"/>
      <c r="AC7" s="33">
        <v>225</v>
      </c>
      <c r="AD7" s="34"/>
      <c r="AE7" s="31">
        <f>SQRT(3)*AC21*AC7*AI7/1000</f>
        <v>2.0950886226427965</v>
      </c>
      <c r="AF7" s="31"/>
      <c r="AG7" s="31">
        <f>SQRT(3)*AC21*AC7*SIN(ACOS(AI7))/1000</f>
        <v>1.3532937037712822</v>
      </c>
      <c r="AH7" s="31"/>
      <c r="AI7" s="161">
        <v>0.8399999737739563</v>
      </c>
      <c r="AJ7" s="162"/>
      <c r="AK7" s="33">
        <v>232</v>
      </c>
      <c r="AL7" s="34"/>
      <c r="AM7" s="31">
        <f>SQRT(3)*AK21*AK7*AQ7/1000</f>
        <v>2.1602691575694615</v>
      </c>
      <c r="AN7" s="31"/>
      <c r="AO7" s="31">
        <f>SQRT(3)*AK21*AK7*SIN(ACOS(AQ7))/1000</f>
        <v>1.3953961745552779</v>
      </c>
      <c r="AP7" s="31"/>
      <c r="AQ7" s="161">
        <v>0.8399999737739563</v>
      </c>
      <c r="AR7" s="162"/>
    </row>
    <row r="8" spans="1:44" ht="15.75" customHeight="1" thickBot="1" x14ac:dyDescent="0.25">
      <c r="A8" s="170"/>
      <c r="B8" s="171"/>
      <c r="C8" s="171"/>
      <c r="D8" s="171"/>
      <c r="E8" s="157" t="s">
        <v>17</v>
      </c>
      <c r="F8" s="158"/>
      <c r="G8" s="158"/>
      <c r="H8" s="158"/>
      <c r="I8" s="158"/>
      <c r="J8" s="158"/>
      <c r="K8" s="158"/>
      <c r="L8" s="163"/>
      <c r="M8" s="158">
        <v>8</v>
      </c>
      <c r="N8" s="158"/>
      <c r="O8" s="158"/>
      <c r="P8" s="142" t="s">
        <v>18</v>
      </c>
      <c r="Q8" s="142"/>
      <c r="R8" s="155"/>
      <c r="S8" s="155"/>
      <c r="T8" s="156"/>
      <c r="U8" s="157">
        <v>8</v>
      </c>
      <c r="V8" s="158"/>
      <c r="W8" s="158"/>
      <c r="X8" s="142" t="s">
        <v>18</v>
      </c>
      <c r="Y8" s="142"/>
      <c r="Z8" s="155"/>
      <c r="AA8" s="155"/>
      <c r="AB8" s="156"/>
      <c r="AC8" s="157">
        <v>8</v>
      </c>
      <c r="AD8" s="158"/>
      <c r="AE8" s="158"/>
      <c r="AF8" s="142" t="s">
        <v>18</v>
      </c>
      <c r="AG8" s="142"/>
      <c r="AH8" s="155"/>
      <c r="AI8" s="155"/>
      <c r="AJ8" s="156"/>
      <c r="AK8" s="157">
        <v>8</v>
      </c>
      <c r="AL8" s="158"/>
      <c r="AM8" s="158"/>
      <c r="AN8" s="142" t="s">
        <v>18</v>
      </c>
      <c r="AO8" s="142"/>
      <c r="AP8" s="155"/>
      <c r="AQ8" s="155"/>
      <c r="AR8" s="156"/>
    </row>
    <row r="9" spans="1:44" x14ac:dyDescent="0.2">
      <c r="A9" s="5" t="s">
        <v>19</v>
      </c>
      <c r="B9" s="6">
        <v>10</v>
      </c>
      <c r="C9" s="7">
        <v>1.3000000268220901E-2</v>
      </c>
      <c r="D9" s="8">
        <v>8.9000001549720764E-2</v>
      </c>
      <c r="E9" s="93">
        <v>110</v>
      </c>
      <c r="F9" s="94"/>
      <c r="G9" s="187" t="s">
        <v>92</v>
      </c>
      <c r="H9" s="187"/>
      <c r="I9" s="177">
        <v>6.1999998986721039E-2</v>
      </c>
      <c r="J9" s="177"/>
      <c r="K9" s="177">
        <v>11.100000381469727</v>
      </c>
      <c r="L9" s="178"/>
      <c r="M9" s="179"/>
      <c r="N9" s="176"/>
      <c r="O9" s="164">
        <f>M17</f>
        <v>2.8140111854079599</v>
      </c>
      <c r="P9" s="164"/>
      <c r="Q9" s="164">
        <f>R17</f>
        <v>2.3194284039598254</v>
      </c>
      <c r="R9" s="164"/>
      <c r="S9" s="165">
        <f>IF(O9=0,0,COS(ATAN(Q9/O9)))</f>
        <v>0.77166003436359487</v>
      </c>
      <c r="T9" s="166"/>
      <c r="U9" s="175"/>
      <c r="V9" s="176"/>
      <c r="W9" s="164">
        <f>U17</f>
        <v>2.7600776543582732</v>
      </c>
      <c r="X9" s="164"/>
      <c r="Y9" s="164">
        <f>Z17</f>
        <v>2.1997267663875668</v>
      </c>
      <c r="Z9" s="164"/>
      <c r="AA9" s="165">
        <f>IF(W9=0,0,COS(ATAN(Y9/W9)))</f>
        <v>0.78201951917083501</v>
      </c>
      <c r="AB9" s="166"/>
      <c r="AC9" s="175"/>
      <c r="AD9" s="176"/>
      <c r="AE9" s="164">
        <f>AC17</f>
        <v>2.7669246042806299</v>
      </c>
      <c r="AF9" s="164"/>
      <c r="AG9" s="164">
        <f>AH17</f>
        <v>2.1309614365147502</v>
      </c>
      <c r="AH9" s="164"/>
      <c r="AI9" s="165">
        <f>IF(AE9=0,0,COS(ATAN(AG9/AE9)))</f>
        <v>0.79226989929884661</v>
      </c>
      <c r="AJ9" s="166"/>
      <c r="AK9" s="175"/>
      <c r="AL9" s="176"/>
      <c r="AM9" s="164">
        <f>AK17</f>
        <v>2.7423090975025723</v>
      </c>
      <c r="AN9" s="164"/>
      <c r="AO9" s="164">
        <f>AP17</f>
        <v>2.1852950212470779</v>
      </c>
      <c r="AP9" s="164"/>
      <c r="AQ9" s="165">
        <f>IF(AM9=0,0,COS(ATAN(AO9/AM9)))</f>
        <v>0.78205712474003541</v>
      </c>
      <c r="AR9" s="166"/>
    </row>
    <row r="10" spans="1:44" x14ac:dyDescent="0.2">
      <c r="A10" s="167"/>
      <c r="B10" s="168"/>
      <c r="C10" s="168"/>
      <c r="D10" s="169"/>
      <c r="E10" s="86">
        <v>6</v>
      </c>
      <c r="F10" s="87"/>
      <c r="G10" s="88" t="s">
        <v>20</v>
      </c>
      <c r="H10" s="88"/>
      <c r="I10" s="172">
        <f>I9</f>
        <v>6.1999998986721039E-2</v>
      </c>
      <c r="J10" s="172"/>
      <c r="K10" s="172">
        <f>K9</f>
        <v>11.100000381469727</v>
      </c>
      <c r="L10" s="173"/>
      <c r="M10" s="174">
        <v>320</v>
      </c>
      <c r="N10" s="34"/>
      <c r="O10" s="31">
        <f>SQRT(3)*M22*M10*S10/1000</f>
        <v>2.7934516686455515</v>
      </c>
      <c r="P10" s="31"/>
      <c r="Q10" s="31">
        <f>SQRT(3)*M22*M10*SIN(ACOS(S10))/1000</f>
        <v>2.0950886647640106</v>
      </c>
      <c r="R10" s="31"/>
      <c r="S10" s="161">
        <v>0.80000001192092896</v>
      </c>
      <c r="T10" s="162"/>
      <c r="U10" s="33">
        <v>310</v>
      </c>
      <c r="V10" s="34"/>
      <c r="W10" s="31">
        <f>SQRT(3)*U22*U10*AA10/1000</f>
        <v>2.7399832250364251</v>
      </c>
      <c r="X10" s="31"/>
      <c r="Y10" s="31">
        <f>SQRT(3)*U22*U10*SIN(ACOS(AA10))/1000</f>
        <v>1.9837135930820877</v>
      </c>
      <c r="Z10" s="31"/>
      <c r="AA10" s="161">
        <v>0.81000000238418579</v>
      </c>
      <c r="AB10" s="162"/>
      <c r="AC10" s="33">
        <v>307</v>
      </c>
      <c r="AD10" s="34"/>
      <c r="AE10" s="31">
        <f>SQRT(3)*AC22*AC10*AI10/1000</f>
        <v>2.7469668220782224</v>
      </c>
      <c r="AF10" s="31"/>
      <c r="AG10" s="31">
        <f>SQRT(3)*AC22*AC10*SIN(ACOS(AI10))/1000</f>
        <v>1.9173946875684793</v>
      </c>
      <c r="AH10" s="31"/>
      <c r="AI10" s="161">
        <v>0.81999999284744263</v>
      </c>
      <c r="AJ10" s="162"/>
      <c r="AK10" s="33">
        <v>308</v>
      </c>
      <c r="AL10" s="34"/>
      <c r="AM10" s="31">
        <f>SQRT(3)*AK22*AK10*AQ10/1000</f>
        <v>2.7223059139071579</v>
      </c>
      <c r="AN10" s="31"/>
      <c r="AO10" s="31">
        <f>SQRT(3)*AK22*AK10*SIN(ACOS(AQ10))/1000</f>
        <v>1.9709154408686549</v>
      </c>
      <c r="AP10" s="31"/>
      <c r="AQ10" s="161">
        <v>0.81000000238418579</v>
      </c>
      <c r="AR10" s="162"/>
    </row>
    <row r="11" spans="1:44" ht="15.75" customHeight="1" thickBot="1" x14ac:dyDescent="0.25">
      <c r="A11" s="170"/>
      <c r="B11" s="171"/>
      <c r="C11" s="171"/>
      <c r="D11" s="171"/>
      <c r="E11" s="157" t="s">
        <v>17</v>
      </c>
      <c r="F11" s="158"/>
      <c r="G11" s="158"/>
      <c r="H11" s="158"/>
      <c r="I11" s="158"/>
      <c r="J11" s="158"/>
      <c r="K11" s="158"/>
      <c r="L11" s="163"/>
      <c r="M11" s="158">
        <v>8</v>
      </c>
      <c r="N11" s="158"/>
      <c r="O11" s="158"/>
      <c r="P11" s="142" t="s">
        <v>18</v>
      </c>
      <c r="Q11" s="142"/>
      <c r="R11" s="155"/>
      <c r="S11" s="155"/>
      <c r="T11" s="156"/>
      <c r="U11" s="157">
        <v>8</v>
      </c>
      <c r="V11" s="158"/>
      <c r="W11" s="158"/>
      <c r="X11" s="142" t="s">
        <v>18</v>
      </c>
      <c r="Y11" s="142"/>
      <c r="Z11" s="155"/>
      <c r="AA11" s="155"/>
      <c r="AB11" s="156"/>
      <c r="AC11" s="157">
        <v>8</v>
      </c>
      <c r="AD11" s="158"/>
      <c r="AE11" s="158"/>
      <c r="AF11" s="142" t="s">
        <v>18</v>
      </c>
      <c r="AG11" s="142"/>
      <c r="AH11" s="155"/>
      <c r="AI11" s="155"/>
      <c r="AJ11" s="156"/>
      <c r="AK11" s="157">
        <v>8</v>
      </c>
      <c r="AL11" s="158"/>
      <c r="AM11" s="158"/>
      <c r="AN11" s="142" t="s">
        <v>18</v>
      </c>
      <c r="AO11" s="142"/>
      <c r="AP11" s="155"/>
      <c r="AQ11" s="155"/>
      <c r="AR11" s="156"/>
    </row>
    <row r="12" spans="1:44" x14ac:dyDescent="0.2">
      <c r="A12" s="68" t="s">
        <v>21</v>
      </c>
      <c r="B12" s="61"/>
      <c r="C12" s="61"/>
      <c r="D12" s="61"/>
      <c r="E12" s="159" t="s">
        <v>93</v>
      </c>
      <c r="F12" s="95"/>
      <c r="G12" s="95"/>
      <c r="H12" s="95"/>
      <c r="I12" s="95"/>
      <c r="J12" s="95"/>
      <c r="K12" s="95"/>
      <c r="L12" s="96"/>
      <c r="M12" s="160">
        <f>SUM(M6,M9)</f>
        <v>0</v>
      </c>
      <c r="N12" s="149"/>
      <c r="O12" s="153">
        <f>SUM(O6,O9)</f>
        <v>4.6270152577721415</v>
      </c>
      <c r="P12" s="149"/>
      <c r="Q12" s="153">
        <f>SUM(Q6,Q9)</f>
        <v>3.6133138219477878</v>
      </c>
      <c r="R12" s="149"/>
      <c r="S12" s="149"/>
      <c r="T12" s="150"/>
      <c r="U12" s="154">
        <f>SUM(U6,U9)</f>
        <v>0</v>
      </c>
      <c r="V12" s="149"/>
      <c r="W12" s="153">
        <f>SUM(W6,W9)</f>
        <v>4.8177194807623618</v>
      </c>
      <c r="X12" s="149"/>
      <c r="Y12" s="153">
        <f>SUM(Y6,Y9)</f>
        <v>3.9383258593818535</v>
      </c>
      <c r="Z12" s="149"/>
      <c r="AA12" s="149"/>
      <c r="AB12" s="150"/>
      <c r="AC12" s="154">
        <f>SUM(AC6,AC9)</f>
        <v>0</v>
      </c>
      <c r="AD12" s="149"/>
      <c r="AE12" s="153">
        <f>SUM(AE6,AE9)</f>
        <v>4.8789323313714803</v>
      </c>
      <c r="AF12" s="149"/>
      <c r="AG12" s="153">
        <f>SUM(AG6,AG9)</f>
        <v>3.6345735431267423</v>
      </c>
      <c r="AH12" s="149"/>
      <c r="AI12" s="149"/>
      <c r="AJ12" s="150"/>
      <c r="AK12" s="154">
        <f>SUM(AK6,AK9)</f>
        <v>0</v>
      </c>
      <c r="AL12" s="149"/>
      <c r="AM12" s="153">
        <f>SUM(AM6,AM9)</f>
        <v>4.9197450081970509</v>
      </c>
      <c r="AN12" s="149"/>
      <c r="AO12" s="153">
        <f>SUM(AO6,AO9)</f>
        <v>3.7351370765260739</v>
      </c>
      <c r="AP12" s="149"/>
      <c r="AQ12" s="149"/>
      <c r="AR12" s="150"/>
    </row>
    <row r="13" spans="1:44" ht="13.5" thickBot="1" x14ac:dyDescent="0.25">
      <c r="A13" s="69"/>
      <c r="B13" s="64"/>
      <c r="C13" s="64"/>
      <c r="D13" s="64"/>
      <c r="E13" s="151" t="s">
        <v>23</v>
      </c>
      <c r="F13" s="81"/>
      <c r="G13" s="81"/>
      <c r="H13" s="81"/>
      <c r="I13" s="81"/>
      <c r="J13" s="81"/>
      <c r="K13" s="81"/>
      <c r="L13" s="82"/>
      <c r="M13" s="152">
        <f>SUM(M7,M10)</f>
        <v>513</v>
      </c>
      <c r="N13" s="147"/>
      <c r="O13" s="45">
        <f>SUM(O7,O10)</f>
        <v>4.5905721316235955</v>
      </c>
      <c r="P13" s="147"/>
      <c r="Q13" s="45">
        <f>SUM(Q7,Q10)</f>
        <v>3.2559139306655993</v>
      </c>
      <c r="R13" s="147"/>
      <c r="S13" s="147"/>
      <c r="T13" s="148"/>
      <c r="U13" s="47">
        <f>SUM(U7,U10)</f>
        <v>543</v>
      </c>
      <c r="V13" s="147"/>
      <c r="W13" s="45">
        <f>SUM(W7,W10)</f>
        <v>4.780422300617845</v>
      </c>
      <c r="X13" s="147"/>
      <c r="Y13" s="45">
        <f>SUM(Y7,Y10)</f>
        <v>3.5672668437347759</v>
      </c>
      <c r="Z13" s="147"/>
      <c r="AA13" s="147"/>
      <c r="AB13" s="148"/>
      <c r="AC13" s="47">
        <f>SUM(AC7,AC10)</f>
        <v>532</v>
      </c>
      <c r="AD13" s="147"/>
      <c r="AE13" s="45">
        <f>SUM(AE7,AE10)</f>
        <v>4.8420554447210193</v>
      </c>
      <c r="AF13" s="147"/>
      <c r="AG13" s="45">
        <f>SUM(AG7,AG10)</f>
        <v>3.2706883913397613</v>
      </c>
      <c r="AH13" s="147"/>
      <c r="AI13" s="147"/>
      <c r="AJ13" s="148"/>
      <c r="AK13" s="47">
        <f>SUM(AK7,AK10)</f>
        <v>540</v>
      </c>
      <c r="AL13" s="147"/>
      <c r="AM13" s="45">
        <f>SUM(AM7,AM10)</f>
        <v>4.8825750714766194</v>
      </c>
      <c r="AN13" s="147"/>
      <c r="AO13" s="45">
        <f>SUM(AO7,AO10)</f>
        <v>3.3663116154239328</v>
      </c>
      <c r="AP13" s="147"/>
      <c r="AQ13" s="147"/>
      <c r="AR13" s="148"/>
    </row>
    <row r="14" spans="1:44" x14ac:dyDescent="0.2">
      <c r="A14" s="68" t="s">
        <v>24</v>
      </c>
      <c r="B14" s="61"/>
      <c r="C14" s="61"/>
      <c r="D14" s="61"/>
      <c r="E14" s="61" t="s">
        <v>25</v>
      </c>
      <c r="F14" s="61"/>
      <c r="G14" s="61"/>
      <c r="H14" s="61"/>
      <c r="I14" s="136" t="s">
        <v>15</v>
      </c>
      <c r="J14" s="137"/>
      <c r="K14" s="137"/>
      <c r="L14" s="138"/>
      <c r="M14" s="145">
        <f>I6*(POWER(O7,2)+POWER(Q7,2))/POWER(B6,2)</f>
        <v>2.8836091179176167E-3</v>
      </c>
      <c r="N14" s="145"/>
      <c r="O14" s="145"/>
      <c r="P14" s="146" t="s">
        <v>26</v>
      </c>
      <c r="Q14" s="146"/>
      <c r="R14" s="139">
        <f>K6*(POWER(O7,2)+POWER(Q7,2))/(100*B6)</f>
        <v>4.8060151192304085E-2</v>
      </c>
      <c r="S14" s="139"/>
      <c r="T14" s="140"/>
      <c r="U14" s="144">
        <f>I6*(POWER(W7,2)+POWER(Y7,2))/POWER(B6,2)</f>
        <v>4.2027505544478903E-3</v>
      </c>
      <c r="V14" s="145"/>
      <c r="W14" s="145"/>
      <c r="X14" s="146" t="s">
        <v>26</v>
      </c>
      <c r="Y14" s="146"/>
      <c r="Z14" s="139">
        <f>K6*(POWER(W7,2)+POWER(Y7,2))/(100*B6)</f>
        <v>7.0045841447528692E-2</v>
      </c>
      <c r="AA14" s="139"/>
      <c r="AB14" s="140"/>
      <c r="AC14" s="144">
        <f>I6*(POWER(AE7,2)+POWER(AG7,2))/POWER(B6,2)</f>
        <v>3.9191041798324593E-3</v>
      </c>
      <c r="AD14" s="145"/>
      <c r="AE14" s="145"/>
      <c r="AF14" s="146" t="s">
        <v>26</v>
      </c>
      <c r="AG14" s="146"/>
      <c r="AH14" s="139">
        <f>K6*(POWER(AE7,2)+POWER(AG7,2))/(100*B6)</f>
        <v>6.5318401946640001E-2</v>
      </c>
      <c r="AI14" s="139"/>
      <c r="AJ14" s="140"/>
      <c r="AK14" s="144">
        <f>I6*(POWER(AM7,2)+POWER(AO7,2))/POWER(B6,2)</f>
        <v>4.1667528567960951E-3</v>
      </c>
      <c r="AL14" s="145"/>
      <c r="AM14" s="145"/>
      <c r="AN14" s="146" t="s">
        <v>26</v>
      </c>
      <c r="AO14" s="146"/>
      <c r="AP14" s="139">
        <f>K6*(POWER(AM7,2)+POWER(AO7,2))/(100*B6)</f>
        <v>6.9445879829648435E-2</v>
      </c>
      <c r="AQ14" s="139"/>
      <c r="AR14" s="140"/>
    </row>
    <row r="15" spans="1:44" ht="13.5" thickBot="1" x14ac:dyDescent="0.25">
      <c r="A15" s="69"/>
      <c r="B15" s="64"/>
      <c r="C15" s="64"/>
      <c r="D15" s="64"/>
      <c r="E15" s="64"/>
      <c r="F15" s="64"/>
      <c r="G15" s="64"/>
      <c r="H15" s="64"/>
      <c r="I15" s="141" t="s">
        <v>19</v>
      </c>
      <c r="J15" s="142"/>
      <c r="K15" s="142"/>
      <c r="L15" s="143"/>
      <c r="M15" s="127">
        <f>I9*(POWER(O10,2)+POWER(Q10,2))/POWER(B9,2)</f>
        <v>7.5595164941876201E-3</v>
      </c>
      <c r="N15" s="127"/>
      <c r="O15" s="127"/>
      <c r="P15" s="128" t="s">
        <v>26</v>
      </c>
      <c r="Q15" s="128"/>
      <c r="R15" s="124">
        <f>K9*(POWER(O10,2)+POWER(Q10,2))/(100*B9)</f>
        <v>0.13533973764609414</v>
      </c>
      <c r="S15" s="124"/>
      <c r="T15" s="125"/>
      <c r="U15" s="126">
        <f>I9*(POWER(W10,2)+POWER(Y10,2))/POWER(B9,2)</f>
        <v>7.0944290536272478E-3</v>
      </c>
      <c r="V15" s="127"/>
      <c r="W15" s="127"/>
      <c r="X15" s="128" t="s">
        <v>26</v>
      </c>
      <c r="Y15" s="128"/>
      <c r="Z15" s="124">
        <f>K9*(POWER(W10,2)+POWER(Y10,2))/(100*B9)</f>
        <v>0.12701317175575824</v>
      </c>
      <c r="AA15" s="124"/>
      <c r="AB15" s="125"/>
      <c r="AC15" s="126">
        <f>I9*(POWER(AE10,2)+POWER(AG10,2))/POWER(B9,2)</f>
        <v>6.9577819341864137E-3</v>
      </c>
      <c r="AD15" s="127"/>
      <c r="AE15" s="127"/>
      <c r="AF15" s="128" t="s">
        <v>26</v>
      </c>
      <c r="AG15" s="128"/>
      <c r="AH15" s="124">
        <f>K9*(POWER(AE10,2)+POWER(AG10,2))/(100*B9)</f>
        <v>0.12456674739655002</v>
      </c>
      <c r="AI15" s="124"/>
      <c r="AJ15" s="125"/>
      <c r="AK15" s="126">
        <f>I9*(POWER(AM10,2)+POWER(AO10,2))/POWER(B9,2)</f>
        <v>7.0031833271934985E-3</v>
      </c>
      <c r="AL15" s="127"/>
      <c r="AM15" s="127"/>
      <c r="AN15" s="128" t="s">
        <v>26</v>
      </c>
      <c r="AO15" s="128"/>
      <c r="AP15" s="124">
        <f>K9*(POWER(AM10,2)+POWER(AO10,2))/(100*B9)</f>
        <v>0.12537957882870188</v>
      </c>
      <c r="AQ15" s="124"/>
      <c r="AR15" s="125"/>
    </row>
    <row r="16" spans="1:44" x14ac:dyDescent="0.2">
      <c r="A16" s="129" t="s">
        <v>94</v>
      </c>
      <c r="B16" s="130"/>
      <c r="C16" s="130"/>
      <c r="D16" s="130"/>
      <c r="E16" s="61" t="s">
        <v>28</v>
      </c>
      <c r="F16" s="61"/>
      <c r="G16" s="61"/>
      <c r="H16" s="61"/>
      <c r="I16" s="136" t="s">
        <v>15</v>
      </c>
      <c r="J16" s="137"/>
      <c r="K16" s="137"/>
      <c r="L16" s="138"/>
      <c r="M16" s="117">
        <f>SUM(O7:P7)+C6+M14</f>
        <v>1.813004072364182</v>
      </c>
      <c r="N16" s="117"/>
      <c r="O16" s="117"/>
      <c r="P16" s="118" t="s">
        <v>26</v>
      </c>
      <c r="Q16" s="118"/>
      <c r="R16" s="119">
        <f>SUM(Q7:R7)+D6+R14</f>
        <v>1.2938854179879626</v>
      </c>
      <c r="S16" s="119"/>
      <c r="T16" s="120"/>
      <c r="U16" s="116">
        <f>SUM(W7:X7)+C6+U14</f>
        <v>2.057641826404089</v>
      </c>
      <c r="V16" s="117"/>
      <c r="W16" s="117"/>
      <c r="X16" s="118" t="s">
        <v>26</v>
      </c>
      <c r="Y16" s="118"/>
      <c r="Z16" s="119">
        <f>SUM(Y7:Z7)+D6+Z14</f>
        <v>1.7385990929942865</v>
      </c>
      <c r="AA16" s="119"/>
      <c r="AB16" s="120"/>
      <c r="AC16" s="116">
        <f>SUM(AE7:AF7)+C6+AC14</f>
        <v>2.1120077270908499</v>
      </c>
      <c r="AD16" s="117"/>
      <c r="AE16" s="117"/>
      <c r="AF16" s="118" t="s">
        <v>26</v>
      </c>
      <c r="AG16" s="118"/>
      <c r="AH16" s="119">
        <f>SUM(AG7:AH7)+D6+AH14</f>
        <v>1.5036121066119918</v>
      </c>
      <c r="AI16" s="119"/>
      <c r="AJ16" s="120"/>
      <c r="AK16" s="116">
        <f>SUM(AM7:AN7)+C6+AK14</f>
        <v>2.1774359106944785</v>
      </c>
      <c r="AL16" s="117"/>
      <c r="AM16" s="117"/>
      <c r="AN16" s="118" t="s">
        <v>26</v>
      </c>
      <c r="AO16" s="118"/>
      <c r="AP16" s="119">
        <f>SUM(AO7:AP7)+D6+AP14</f>
        <v>1.549842055278996</v>
      </c>
      <c r="AQ16" s="119"/>
      <c r="AR16" s="120"/>
    </row>
    <row r="17" spans="1:44" x14ac:dyDescent="0.2">
      <c r="A17" s="131"/>
      <c r="B17" s="132"/>
      <c r="C17" s="132"/>
      <c r="D17" s="132"/>
      <c r="E17" s="135"/>
      <c r="F17" s="135"/>
      <c r="G17" s="135"/>
      <c r="H17" s="135"/>
      <c r="I17" s="121" t="s">
        <v>19</v>
      </c>
      <c r="J17" s="122"/>
      <c r="K17" s="122"/>
      <c r="L17" s="123"/>
      <c r="M17" s="112">
        <f>SUM(O10:P10)+C9+M15</f>
        <v>2.8140111854079599</v>
      </c>
      <c r="N17" s="112"/>
      <c r="O17" s="112"/>
      <c r="P17" s="113" t="s">
        <v>26</v>
      </c>
      <c r="Q17" s="113"/>
      <c r="R17" s="114">
        <f>SUM(Q10:R10)+D9+R15</f>
        <v>2.3194284039598254</v>
      </c>
      <c r="S17" s="114"/>
      <c r="T17" s="115"/>
      <c r="U17" s="111">
        <f>SUM(W10:X10)+C9+U15</f>
        <v>2.7600776543582732</v>
      </c>
      <c r="V17" s="112"/>
      <c r="W17" s="112"/>
      <c r="X17" s="113" t="s">
        <v>26</v>
      </c>
      <c r="Y17" s="113"/>
      <c r="Z17" s="114">
        <f>SUM(Y10:Z10)+D9+Z15</f>
        <v>2.1997267663875668</v>
      </c>
      <c r="AA17" s="114"/>
      <c r="AB17" s="115"/>
      <c r="AC17" s="111">
        <f>SUM(AE10:AF10)+C9+AC15</f>
        <v>2.7669246042806299</v>
      </c>
      <c r="AD17" s="112"/>
      <c r="AE17" s="112"/>
      <c r="AF17" s="113" t="s">
        <v>26</v>
      </c>
      <c r="AG17" s="113"/>
      <c r="AH17" s="114">
        <f>SUM(AG10:AH10)+D9+AH15</f>
        <v>2.1309614365147502</v>
      </c>
      <c r="AI17" s="114"/>
      <c r="AJ17" s="115"/>
      <c r="AK17" s="111">
        <f>SUM(AM10:AN10)+C9+AK15</f>
        <v>2.7423090975025723</v>
      </c>
      <c r="AL17" s="112"/>
      <c r="AM17" s="112"/>
      <c r="AN17" s="113" t="s">
        <v>26</v>
      </c>
      <c r="AO17" s="113"/>
      <c r="AP17" s="114">
        <f>SUM(AO10:AP10)+D9+AP15</f>
        <v>2.1852950212470779</v>
      </c>
      <c r="AQ17" s="114"/>
      <c r="AR17" s="115"/>
    </row>
    <row r="18" spans="1:44" ht="13.5" thickBot="1" x14ac:dyDescent="0.25">
      <c r="A18" s="133"/>
      <c r="B18" s="134"/>
      <c r="C18" s="134"/>
      <c r="D18" s="134"/>
      <c r="E18" s="64"/>
      <c r="F18" s="64"/>
      <c r="G18" s="64"/>
      <c r="H18" s="64"/>
      <c r="I18" s="108" t="s">
        <v>29</v>
      </c>
      <c r="J18" s="109"/>
      <c r="K18" s="109"/>
      <c r="L18" s="110"/>
      <c r="M18" s="106">
        <f>SUM(M16,M17)</f>
        <v>4.6270152577721415</v>
      </c>
      <c r="N18" s="106"/>
      <c r="O18" s="106"/>
      <c r="P18" s="107" t="s">
        <v>26</v>
      </c>
      <c r="Q18" s="107"/>
      <c r="R18" s="97">
        <f>SUM(R16,R17)</f>
        <v>3.6133138219477878</v>
      </c>
      <c r="S18" s="97"/>
      <c r="T18" s="98"/>
      <c r="U18" s="105">
        <f>SUM(U16,U17)</f>
        <v>4.8177194807623618</v>
      </c>
      <c r="V18" s="106"/>
      <c r="W18" s="106"/>
      <c r="X18" s="107" t="s">
        <v>26</v>
      </c>
      <c r="Y18" s="107"/>
      <c r="Z18" s="97">
        <f>SUM(Z16,Z17)</f>
        <v>3.9383258593818535</v>
      </c>
      <c r="AA18" s="97"/>
      <c r="AB18" s="98"/>
      <c r="AC18" s="105">
        <f>SUM(AC16,AC17)</f>
        <v>4.8789323313714803</v>
      </c>
      <c r="AD18" s="106"/>
      <c r="AE18" s="106"/>
      <c r="AF18" s="107" t="s">
        <v>26</v>
      </c>
      <c r="AG18" s="107"/>
      <c r="AH18" s="97">
        <f>SUM(AH16,AH17)</f>
        <v>3.6345735431267423</v>
      </c>
      <c r="AI18" s="97"/>
      <c r="AJ18" s="98"/>
      <c r="AK18" s="105">
        <f>SUM(AK16,AK17)</f>
        <v>4.9197450081970509</v>
      </c>
      <c r="AL18" s="106"/>
      <c r="AM18" s="106"/>
      <c r="AN18" s="107" t="s">
        <v>26</v>
      </c>
      <c r="AO18" s="107"/>
      <c r="AP18" s="97">
        <f>SUM(AP16,AP17)</f>
        <v>3.7351370765260739</v>
      </c>
      <c r="AQ18" s="97"/>
      <c r="AR18" s="98"/>
    </row>
    <row r="19" spans="1:44" ht="30" customHeight="1" thickBot="1" x14ac:dyDescent="0.25">
      <c r="A19" s="70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1:44" ht="15.75" customHeight="1" thickBot="1" x14ac:dyDescent="0.25">
      <c r="A20" s="99" t="s">
        <v>7</v>
      </c>
      <c r="B20" s="100"/>
      <c r="C20" s="100" t="s">
        <v>3</v>
      </c>
      <c r="D20" s="100"/>
      <c r="E20" s="100" t="s">
        <v>31</v>
      </c>
      <c r="F20" s="100"/>
      <c r="G20" s="100"/>
      <c r="H20" s="100"/>
      <c r="I20" s="100"/>
      <c r="J20" s="100"/>
      <c r="K20" s="100"/>
      <c r="L20" s="101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93">
        <v>6</v>
      </c>
      <c r="B21" s="94"/>
      <c r="C21" s="94" t="s">
        <v>16</v>
      </c>
      <c r="D21" s="94"/>
      <c r="E21" s="95" t="s">
        <v>35</v>
      </c>
      <c r="F21" s="95"/>
      <c r="G21" s="95"/>
      <c r="H21" s="95"/>
      <c r="I21" s="95"/>
      <c r="J21" s="95"/>
      <c r="K21" s="95"/>
      <c r="L21" s="96"/>
      <c r="M21" s="90">
        <v>6.4000000953674316</v>
      </c>
      <c r="N21" s="91"/>
      <c r="O21" s="91"/>
      <c r="P21" s="91"/>
      <c r="Q21" s="91"/>
      <c r="R21" s="91"/>
      <c r="S21" s="91"/>
      <c r="T21" s="92"/>
      <c r="U21" s="90">
        <v>6.4000000953674316</v>
      </c>
      <c r="V21" s="91"/>
      <c r="W21" s="91"/>
      <c r="X21" s="91"/>
      <c r="Y21" s="91"/>
      <c r="Z21" s="91"/>
      <c r="AA21" s="91"/>
      <c r="AB21" s="92"/>
      <c r="AC21" s="90">
        <v>6.4000000953674316</v>
      </c>
      <c r="AD21" s="91"/>
      <c r="AE21" s="91"/>
      <c r="AF21" s="91"/>
      <c r="AG21" s="91"/>
      <c r="AH21" s="91"/>
      <c r="AI21" s="91"/>
      <c r="AJ21" s="92"/>
      <c r="AK21" s="90">
        <v>6.4000000953674316</v>
      </c>
      <c r="AL21" s="91"/>
      <c r="AM21" s="91"/>
      <c r="AN21" s="91"/>
      <c r="AO21" s="91"/>
      <c r="AP21" s="91"/>
      <c r="AQ21" s="91"/>
      <c r="AR21" s="92"/>
    </row>
    <row r="22" spans="1:44" ht="13.5" thickBot="1" x14ac:dyDescent="0.25">
      <c r="A22" s="79">
        <v>6</v>
      </c>
      <c r="B22" s="80"/>
      <c r="C22" s="80" t="s">
        <v>20</v>
      </c>
      <c r="D22" s="80"/>
      <c r="E22" s="81" t="s">
        <v>36</v>
      </c>
      <c r="F22" s="81"/>
      <c r="G22" s="81"/>
      <c r="H22" s="81"/>
      <c r="I22" s="81"/>
      <c r="J22" s="81"/>
      <c r="K22" s="81"/>
      <c r="L22" s="82"/>
      <c r="M22" s="83">
        <v>6.3000001907348633</v>
      </c>
      <c r="N22" s="84"/>
      <c r="O22" s="84"/>
      <c r="P22" s="84"/>
      <c r="Q22" s="84"/>
      <c r="R22" s="84"/>
      <c r="S22" s="84"/>
      <c r="T22" s="85"/>
      <c r="U22" s="83">
        <v>6.3000001907348633</v>
      </c>
      <c r="V22" s="84"/>
      <c r="W22" s="84"/>
      <c r="X22" s="84"/>
      <c r="Y22" s="84"/>
      <c r="Z22" s="84"/>
      <c r="AA22" s="84"/>
      <c r="AB22" s="85"/>
      <c r="AC22" s="83">
        <v>6.3000001907348633</v>
      </c>
      <c r="AD22" s="84"/>
      <c r="AE22" s="84"/>
      <c r="AF22" s="84"/>
      <c r="AG22" s="84"/>
      <c r="AH22" s="84"/>
      <c r="AI22" s="84"/>
      <c r="AJ22" s="85"/>
      <c r="AK22" s="83">
        <v>6.3000001907348633</v>
      </c>
      <c r="AL22" s="84"/>
      <c r="AM22" s="84"/>
      <c r="AN22" s="84"/>
      <c r="AO22" s="84"/>
      <c r="AP22" s="84"/>
      <c r="AQ22" s="84"/>
      <c r="AR22" s="85"/>
    </row>
    <row r="23" spans="1:44" ht="30" customHeight="1" thickBot="1" x14ac:dyDescent="0.25">
      <c r="A23" s="70" t="s">
        <v>37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1:44" ht="15" customHeight="1" x14ac:dyDescent="0.2">
      <c r="A24" s="71" t="s">
        <v>3</v>
      </c>
      <c r="B24" s="72"/>
      <c r="C24" s="72"/>
      <c r="D24" s="72"/>
      <c r="E24" s="72" t="s">
        <v>38</v>
      </c>
      <c r="F24" s="72"/>
      <c r="G24" s="72" t="s">
        <v>39</v>
      </c>
      <c r="H24" s="72"/>
      <c r="I24" s="72" t="s">
        <v>40</v>
      </c>
      <c r="J24" s="72"/>
      <c r="K24" s="72" t="s">
        <v>41</v>
      </c>
      <c r="L24" s="75"/>
      <c r="M24" s="68" t="s">
        <v>11</v>
      </c>
      <c r="N24" s="62"/>
      <c r="O24" s="60" t="s">
        <v>12</v>
      </c>
      <c r="P24" s="61"/>
      <c r="Q24" s="62"/>
      <c r="R24" s="60" t="s">
        <v>13</v>
      </c>
      <c r="S24" s="61"/>
      <c r="T24" s="66"/>
      <c r="U24" s="68" t="s">
        <v>11</v>
      </c>
      <c r="V24" s="62"/>
      <c r="W24" s="60" t="s">
        <v>12</v>
      </c>
      <c r="X24" s="61"/>
      <c r="Y24" s="62"/>
      <c r="Z24" s="60" t="s">
        <v>13</v>
      </c>
      <c r="AA24" s="61"/>
      <c r="AB24" s="66"/>
      <c r="AC24" s="68" t="s">
        <v>11</v>
      </c>
      <c r="AD24" s="62"/>
      <c r="AE24" s="60" t="s">
        <v>12</v>
      </c>
      <c r="AF24" s="61"/>
      <c r="AG24" s="62"/>
      <c r="AH24" s="60" t="s">
        <v>13</v>
      </c>
      <c r="AI24" s="61"/>
      <c r="AJ24" s="66"/>
      <c r="AK24" s="68" t="s">
        <v>11</v>
      </c>
      <c r="AL24" s="62"/>
      <c r="AM24" s="60" t="s">
        <v>12</v>
      </c>
      <c r="AN24" s="61"/>
      <c r="AO24" s="62"/>
      <c r="AP24" s="60" t="s">
        <v>13</v>
      </c>
      <c r="AQ24" s="61"/>
      <c r="AR24" s="66"/>
    </row>
    <row r="25" spans="1:44" ht="15.75" customHeight="1" thickBot="1" x14ac:dyDescent="0.25">
      <c r="A25" s="73"/>
      <c r="B25" s="74"/>
      <c r="C25" s="74"/>
      <c r="D25" s="74"/>
      <c r="E25" s="9" t="s">
        <v>42</v>
      </c>
      <c r="F25" s="9" t="s">
        <v>43</v>
      </c>
      <c r="G25" s="9" t="s">
        <v>42</v>
      </c>
      <c r="H25" s="9" t="s">
        <v>43</v>
      </c>
      <c r="I25" s="9" t="s">
        <v>42</v>
      </c>
      <c r="J25" s="9" t="s">
        <v>43</v>
      </c>
      <c r="K25" s="9" t="s">
        <v>42</v>
      </c>
      <c r="L25" s="10" t="s">
        <v>43</v>
      </c>
      <c r="M25" s="69"/>
      <c r="N25" s="65"/>
      <c r="O25" s="63"/>
      <c r="P25" s="64"/>
      <c r="Q25" s="65"/>
      <c r="R25" s="63"/>
      <c r="S25" s="64"/>
      <c r="T25" s="67"/>
      <c r="U25" s="69"/>
      <c r="V25" s="65"/>
      <c r="W25" s="63"/>
      <c r="X25" s="64"/>
      <c r="Y25" s="65"/>
      <c r="Z25" s="63"/>
      <c r="AA25" s="64"/>
      <c r="AB25" s="67"/>
      <c r="AC25" s="69"/>
      <c r="AD25" s="65"/>
      <c r="AE25" s="63"/>
      <c r="AF25" s="64"/>
      <c r="AG25" s="65"/>
      <c r="AH25" s="63"/>
      <c r="AI25" s="64"/>
      <c r="AJ25" s="67"/>
      <c r="AK25" s="69"/>
      <c r="AL25" s="65"/>
      <c r="AM25" s="63"/>
      <c r="AN25" s="64"/>
      <c r="AO25" s="65"/>
      <c r="AP25" s="63"/>
      <c r="AQ25" s="64"/>
      <c r="AR25" s="67"/>
    </row>
    <row r="26" spans="1:44" x14ac:dyDescent="0.2">
      <c r="A26" s="49" t="s">
        <v>53</v>
      </c>
      <c r="B26" s="50"/>
      <c r="C26" s="50"/>
      <c r="D26" s="50"/>
      <c r="E26" s="17"/>
      <c r="F26" s="17"/>
      <c r="G26" s="17"/>
      <c r="H26" s="17"/>
      <c r="I26" s="17"/>
      <c r="J26" s="17"/>
      <c r="K26" s="17"/>
      <c r="L26" s="51"/>
      <c r="M26" s="52"/>
      <c r="N26" s="53"/>
      <c r="O26" s="54"/>
      <c r="P26" s="54"/>
      <c r="Q26" s="54"/>
      <c r="R26" s="54"/>
      <c r="S26" s="54"/>
      <c r="T26" s="55"/>
      <c r="U26" s="52"/>
      <c r="V26" s="53"/>
      <c r="W26" s="54"/>
      <c r="X26" s="54"/>
      <c r="Y26" s="54"/>
      <c r="Z26" s="54"/>
      <c r="AA26" s="54"/>
      <c r="AB26" s="55"/>
      <c r="AC26" s="52"/>
      <c r="AD26" s="53"/>
      <c r="AE26" s="54"/>
      <c r="AF26" s="54"/>
      <c r="AG26" s="54"/>
      <c r="AH26" s="54"/>
      <c r="AI26" s="54"/>
      <c r="AJ26" s="55"/>
      <c r="AK26" s="52"/>
      <c r="AL26" s="53"/>
      <c r="AM26" s="54"/>
      <c r="AN26" s="54"/>
      <c r="AO26" s="54"/>
      <c r="AP26" s="54"/>
      <c r="AQ26" s="54"/>
      <c r="AR26" s="55"/>
    </row>
    <row r="27" spans="1:44" x14ac:dyDescent="0.2">
      <c r="A27" s="41" t="s">
        <v>54</v>
      </c>
      <c r="B27" s="42"/>
      <c r="C27" s="42"/>
      <c r="D27" s="42"/>
      <c r="E27" s="11"/>
      <c r="F27" s="11"/>
      <c r="G27" s="11"/>
      <c r="H27" s="11"/>
      <c r="I27" s="11"/>
      <c r="J27" s="11"/>
      <c r="K27" s="11"/>
      <c r="L27" s="12"/>
      <c r="M27" s="43">
        <f>M7</f>
        <v>193</v>
      </c>
      <c r="N27" s="44"/>
      <c r="O27" s="39">
        <f>O7</f>
        <v>1.7971204629780435</v>
      </c>
      <c r="P27" s="39"/>
      <c r="Q27" s="39"/>
      <c r="R27" s="39">
        <f>Q7</f>
        <v>1.160825265901589</v>
      </c>
      <c r="S27" s="39"/>
      <c r="T27" s="40"/>
      <c r="U27" s="43">
        <f>U7</f>
        <v>233</v>
      </c>
      <c r="V27" s="44"/>
      <c r="W27" s="39">
        <f>W7</f>
        <v>2.0404390755814203</v>
      </c>
      <c r="X27" s="39"/>
      <c r="Y27" s="39"/>
      <c r="Z27" s="39">
        <f>Y7</f>
        <v>1.5835532506526881</v>
      </c>
      <c r="AA27" s="39"/>
      <c r="AB27" s="40"/>
      <c r="AC27" s="43">
        <f>AC7</f>
        <v>225</v>
      </c>
      <c r="AD27" s="44"/>
      <c r="AE27" s="39">
        <f>AE7</f>
        <v>2.0950886226427965</v>
      </c>
      <c r="AF27" s="39"/>
      <c r="AG27" s="39"/>
      <c r="AH27" s="39">
        <f>AG7</f>
        <v>1.3532937037712822</v>
      </c>
      <c r="AI27" s="39"/>
      <c r="AJ27" s="40"/>
      <c r="AK27" s="43">
        <f>AK7</f>
        <v>232</v>
      </c>
      <c r="AL27" s="44"/>
      <c r="AM27" s="39">
        <f>AM7</f>
        <v>2.1602691575694615</v>
      </c>
      <c r="AN27" s="39"/>
      <c r="AO27" s="39"/>
      <c r="AP27" s="39">
        <f>AO7</f>
        <v>1.3953961745552779</v>
      </c>
      <c r="AQ27" s="39"/>
      <c r="AR27" s="40"/>
    </row>
    <row r="28" spans="1:44" x14ac:dyDescent="0.2">
      <c r="A28" s="41" t="s">
        <v>172</v>
      </c>
      <c r="B28" s="42"/>
      <c r="C28" s="42"/>
      <c r="D28" s="42"/>
      <c r="E28" s="11"/>
      <c r="F28" s="11"/>
      <c r="G28" s="11"/>
      <c r="H28" s="11"/>
      <c r="I28" s="11"/>
      <c r="J28" s="11"/>
      <c r="K28" s="11"/>
      <c r="L28" s="12"/>
      <c r="M28" s="33">
        <v>5</v>
      </c>
      <c r="N28" s="34"/>
      <c r="O28" s="31">
        <f>-SQRT(3)*M21*M28*S7/1000</f>
        <v>-4.6557524947617709E-2</v>
      </c>
      <c r="P28" s="31"/>
      <c r="Q28" s="31"/>
      <c r="R28" s="31">
        <f>-SQRT(3)*M21*M28*SIN(ACOS(S7))/1000</f>
        <v>-3.0073193417139609E-2</v>
      </c>
      <c r="S28" s="31"/>
      <c r="T28" s="32"/>
      <c r="U28" s="33">
        <v>40</v>
      </c>
      <c r="V28" s="34"/>
      <c r="W28" s="31">
        <f>-SQRT(3)*U21*U28*AA7/1000</f>
        <v>-0.35028997005689622</v>
      </c>
      <c r="X28" s="31"/>
      <c r="Y28" s="31"/>
      <c r="Z28" s="31">
        <f>-SQRT(3)*U21*U28*SIN(ACOS(AA7))/1000</f>
        <v>-0.2718546353051825</v>
      </c>
      <c r="AA28" s="31"/>
      <c r="AB28" s="32"/>
      <c r="AC28" s="33">
        <v>40</v>
      </c>
      <c r="AD28" s="34"/>
      <c r="AE28" s="31">
        <f>-SQRT(3)*AC21*AC28*AI7/1000</f>
        <v>-0.37246019958094168</v>
      </c>
      <c r="AF28" s="31"/>
      <c r="AG28" s="31"/>
      <c r="AH28" s="31">
        <f>-SQRT(3)*AC21*AC28*SIN(ACOS(AI7))/1000</f>
        <v>-0.24058554733711687</v>
      </c>
      <c r="AI28" s="31"/>
      <c r="AJ28" s="32"/>
      <c r="AK28" s="33">
        <v>10</v>
      </c>
      <c r="AL28" s="34"/>
      <c r="AM28" s="31">
        <f>-SQRT(3)*AK21*AK28*AQ7/1000</f>
        <v>-9.3115049895235419E-2</v>
      </c>
      <c r="AN28" s="31"/>
      <c r="AO28" s="31"/>
      <c r="AP28" s="31">
        <f>-SQRT(3)*AK21*AK28*SIN(ACOS(AQ7))/1000</f>
        <v>-6.0146386834279218E-2</v>
      </c>
      <c r="AQ28" s="31"/>
      <c r="AR28" s="32"/>
    </row>
    <row r="29" spans="1:44" x14ac:dyDescent="0.2">
      <c r="A29" s="41" t="s">
        <v>173</v>
      </c>
      <c r="B29" s="42"/>
      <c r="C29" s="42"/>
      <c r="D29" s="42"/>
      <c r="E29" s="11"/>
      <c r="F29" s="11"/>
      <c r="G29" s="11"/>
      <c r="H29" s="11"/>
      <c r="I29" s="11"/>
      <c r="J29" s="11"/>
      <c r="K29" s="11"/>
      <c r="L29" s="12"/>
      <c r="M29" s="33">
        <v>5</v>
      </c>
      <c r="N29" s="34"/>
      <c r="O29" s="31">
        <f>-SQRT(3)*M21*M29*S7/1000</f>
        <v>-4.6557524947617709E-2</v>
      </c>
      <c r="P29" s="31"/>
      <c r="Q29" s="31"/>
      <c r="R29" s="31">
        <f>-SQRT(3)*M21*M29*SIN(ACOS(S7))/1000</f>
        <v>-3.0073193417139609E-2</v>
      </c>
      <c r="S29" s="31"/>
      <c r="T29" s="32"/>
      <c r="U29" s="33">
        <v>10</v>
      </c>
      <c r="V29" s="34"/>
      <c r="W29" s="31">
        <f>-SQRT(3)*U21*U29*AA7/1000</f>
        <v>-8.7572492514224054E-2</v>
      </c>
      <c r="X29" s="31"/>
      <c r="Y29" s="31"/>
      <c r="Z29" s="31">
        <f>-SQRT(3)*U21*U29*SIN(ACOS(AA7))/1000</f>
        <v>-6.7963658826295625E-2</v>
      </c>
      <c r="AA29" s="31"/>
      <c r="AB29" s="32"/>
      <c r="AC29" s="33">
        <v>8</v>
      </c>
      <c r="AD29" s="34"/>
      <c r="AE29" s="31">
        <f>-SQRT(3)*AC21*AC29*AI7/1000</f>
        <v>-7.449203991618833E-2</v>
      </c>
      <c r="AF29" s="31"/>
      <c r="AG29" s="31"/>
      <c r="AH29" s="31">
        <f>-SQRT(3)*AC21*AC29*SIN(ACOS(AI7))/1000</f>
        <v>-4.8117109467423376E-2</v>
      </c>
      <c r="AI29" s="31"/>
      <c r="AJ29" s="32"/>
      <c r="AK29" s="33">
        <v>10</v>
      </c>
      <c r="AL29" s="34"/>
      <c r="AM29" s="31">
        <f>-SQRT(3)*AK21*AK29*AQ7/1000</f>
        <v>-9.3115049895235419E-2</v>
      </c>
      <c r="AN29" s="31"/>
      <c r="AO29" s="31"/>
      <c r="AP29" s="31">
        <f>-SQRT(3)*AK21*AK29*SIN(ACOS(AQ7))/1000</f>
        <v>-6.0146386834279218E-2</v>
      </c>
      <c r="AQ29" s="31"/>
      <c r="AR29" s="32"/>
    </row>
    <row r="30" spans="1:44" x14ac:dyDescent="0.2">
      <c r="A30" s="41" t="s">
        <v>174</v>
      </c>
      <c r="B30" s="42"/>
      <c r="C30" s="42"/>
      <c r="D30" s="42"/>
      <c r="E30" s="11"/>
      <c r="F30" s="11"/>
      <c r="G30" s="11"/>
      <c r="H30" s="11"/>
      <c r="I30" s="11"/>
      <c r="J30" s="11"/>
      <c r="K30" s="11"/>
      <c r="L30" s="12"/>
      <c r="M30" s="33">
        <v>2</v>
      </c>
      <c r="N30" s="34"/>
      <c r="O30" s="31">
        <f>-SQRT(3)*M21*M30*S7/1000</f>
        <v>-1.8623009979047082E-2</v>
      </c>
      <c r="P30" s="31"/>
      <c r="Q30" s="31"/>
      <c r="R30" s="31">
        <f>-SQRT(3)*M21*M30*SIN(ACOS(S7))/1000</f>
        <v>-1.2029277366855844E-2</v>
      </c>
      <c r="S30" s="31"/>
      <c r="T30" s="32"/>
      <c r="U30" s="33">
        <v>5</v>
      </c>
      <c r="V30" s="34"/>
      <c r="W30" s="31">
        <f>-SQRT(3)*U21*U30*AA7/1000</f>
        <v>-4.3786246257112027E-2</v>
      </c>
      <c r="X30" s="31"/>
      <c r="Y30" s="31"/>
      <c r="Z30" s="31">
        <f>-SQRT(3)*U21*U30*SIN(ACOS(AA7))/1000</f>
        <v>-3.3981829413147813E-2</v>
      </c>
      <c r="AA30" s="31"/>
      <c r="AB30" s="32"/>
      <c r="AC30" s="33">
        <v>2</v>
      </c>
      <c r="AD30" s="34"/>
      <c r="AE30" s="31">
        <f>-SQRT(3)*AC21*AC30*AI7/1000</f>
        <v>-1.8623009979047082E-2</v>
      </c>
      <c r="AF30" s="31"/>
      <c r="AG30" s="31"/>
      <c r="AH30" s="31">
        <f>-SQRT(3)*AC21*AC30*SIN(ACOS(AI7))/1000</f>
        <v>-1.2029277366855844E-2</v>
      </c>
      <c r="AI30" s="31"/>
      <c r="AJ30" s="32"/>
      <c r="AK30" s="33">
        <v>2</v>
      </c>
      <c r="AL30" s="34"/>
      <c r="AM30" s="31">
        <f>-SQRT(3)*AK21*AK30*AQ7/1000</f>
        <v>-1.8623009979047082E-2</v>
      </c>
      <c r="AN30" s="31"/>
      <c r="AO30" s="31"/>
      <c r="AP30" s="31">
        <f>-SQRT(3)*AK21*AK30*SIN(ACOS(AQ7))/1000</f>
        <v>-1.2029277366855844E-2</v>
      </c>
      <c r="AQ30" s="31"/>
      <c r="AR30" s="32"/>
    </row>
    <row r="31" spans="1:44" x14ac:dyDescent="0.2">
      <c r="A31" s="41" t="s">
        <v>175</v>
      </c>
      <c r="B31" s="42"/>
      <c r="C31" s="42"/>
      <c r="D31" s="42"/>
      <c r="E31" s="11"/>
      <c r="F31" s="11"/>
      <c r="G31" s="11"/>
      <c r="H31" s="11"/>
      <c r="I31" s="11"/>
      <c r="J31" s="11"/>
      <c r="K31" s="11"/>
      <c r="L31" s="12"/>
      <c r="M31" s="33">
        <v>2</v>
      </c>
      <c r="N31" s="34"/>
      <c r="O31" s="31">
        <f>-SQRT(3)*M21*M31*S7/1000</f>
        <v>-1.8623009979047082E-2</v>
      </c>
      <c r="P31" s="31"/>
      <c r="Q31" s="31"/>
      <c r="R31" s="31">
        <f>-SQRT(3)*M21*M31*SIN(ACOS(S7))/1000</f>
        <v>-1.2029277366855844E-2</v>
      </c>
      <c r="S31" s="31"/>
      <c r="T31" s="32"/>
      <c r="U31" s="33">
        <v>5</v>
      </c>
      <c r="V31" s="34"/>
      <c r="W31" s="31">
        <f>-SQRT(3)*U21*U31*AA7/1000</f>
        <v>-4.3786246257112027E-2</v>
      </c>
      <c r="X31" s="31"/>
      <c r="Y31" s="31"/>
      <c r="Z31" s="31">
        <f>-SQRT(3)*U21*U31*SIN(ACOS(AA7))/1000</f>
        <v>-3.3981829413147813E-2</v>
      </c>
      <c r="AA31" s="31"/>
      <c r="AB31" s="32"/>
      <c r="AC31" s="33">
        <v>2</v>
      </c>
      <c r="AD31" s="34"/>
      <c r="AE31" s="31">
        <f>-SQRT(3)*AC21*AC31*AI7/1000</f>
        <v>-1.8623009979047082E-2</v>
      </c>
      <c r="AF31" s="31"/>
      <c r="AG31" s="31"/>
      <c r="AH31" s="31">
        <f>-SQRT(3)*AC21*AC31*SIN(ACOS(AI7))/1000</f>
        <v>-1.2029277366855844E-2</v>
      </c>
      <c r="AI31" s="31"/>
      <c r="AJ31" s="32"/>
      <c r="AK31" s="33">
        <v>2</v>
      </c>
      <c r="AL31" s="34"/>
      <c r="AM31" s="31">
        <f>-SQRT(3)*AK21*AK31*AQ7/1000</f>
        <v>-1.8623009979047082E-2</v>
      </c>
      <c r="AN31" s="31"/>
      <c r="AO31" s="31"/>
      <c r="AP31" s="31">
        <f>-SQRT(3)*AK21*AK31*SIN(ACOS(AQ7))/1000</f>
        <v>-1.2029277366855844E-2</v>
      </c>
      <c r="AQ31" s="31"/>
      <c r="AR31" s="32"/>
    </row>
    <row r="32" spans="1:44" x14ac:dyDescent="0.2">
      <c r="A32" s="41" t="s">
        <v>176</v>
      </c>
      <c r="B32" s="42"/>
      <c r="C32" s="42"/>
      <c r="D32" s="42"/>
      <c r="E32" s="11"/>
      <c r="F32" s="11"/>
      <c r="G32" s="11"/>
      <c r="H32" s="11"/>
      <c r="I32" s="11"/>
      <c r="J32" s="11"/>
      <c r="K32" s="11"/>
      <c r="L32" s="12"/>
      <c r="M32" s="33">
        <v>140</v>
      </c>
      <c r="N32" s="34"/>
      <c r="O32" s="31">
        <f>-SQRT(3)*M21*M32*S7/1000</f>
        <v>-1.3036106985332956</v>
      </c>
      <c r="P32" s="31"/>
      <c r="Q32" s="31"/>
      <c r="R32" s="31">
        <f>-SQRT(3)*M21*M32*SIN(ACOS(S7))/1000</f>
        <v>-0.84204941567990899</v>
      </c>
      <c r="S32" s="31"/>
      <c r="T32" s="32"/>
      <c r="U32" s="33">
        <v>160</v>
      </c>
      <c r="V32" s="34"/>
      <c r="W32" s="31">
        <f>-SQRT(3)*U21*U32*AA7/1000</f>
        <v>-1.4011598802275849</v>
      </c>
      <c r="X32" s="31"/>
      <c r="Y32" s="31"/>
      <c r="Z32" s="31">
        <f>-SQRT(3)*U21*U32*SIN(ACOS(AA7))/1000</f>
        <v>-1.08741854122073</v>
      </c>
      <c r="AA32" s="31"/>
      <c r="AB32" s="32"/>
      <c r="AC32" s="33">
        <v>160</v>
      </c>
      <c r="AD32" s="34"/>
      <c r="AE32" s="31">
        <f>-SQRT(3)*AC21*AC32*AI7/1000</f>
        <v>-1.4898407983237667</v>
      </c>
      <c r="AF32" s="31"/>
      <c r="AG32" s="31"/>
      <c r="AH32" s="31">
        <f>-SQRT(3)*AC21*AC32*SIN(ACOS(AI7))/1000</f>
        <v>-0.96234218934846749</v>
      </c>
      <c r="AI32" s="31"/>
      <c r="AJ32" s="32"/>
      <c r="AK32" s="33">
        <v>170</v>
      </c>
      <c r="AL32" s="34"/>
      <c r="AM32" s="31">
        <f>-SQRT(3)*AK21*AK32*AQ7/1000</f>
        <v>-1.582955848219002</v>
      </c>
      <c r="AN32" s="31"/>
      <c r="AO32" s="31"/>
      <c r="AP32" s="31">
        <f>-SQRT(3)*AK21*AK32*SIN(ACOS(AQ7))/1000</f>
        <v>-1.0224885761827467</v>
      </c>
      <c r="AQ32" s="31"/>
      <c r="AR32" s="32"/>
    </row>
    <row r="33" spans="1:44" x14ac:dyDescent="0.2">
      <c r="A33" s="41" t="s">
        <v>177</v>
      </c>
      <c r="B33" s="42"/>
      <c r="C33" s="42"/>
      <c r="D33" s="42"/>
      <c r="E33" s="11"/>
      <c r="F33" s="11"/>
      <c r="G33" s="11"/>
      <c r="H33" s="11"/>
      <c r="I33" s="11"/>
      <c r="J33" s="11"/>
      <c r="K33" s="11"/>
      <c r="L33" s="12"/>
      <c r="M33" s="33">
        <v>30</v>
      </c>
      <c r="N33" s="34"/>
      <c r="O33" s="31">
        <f>-SQRT(3)*M21*M33*S7/1000</f>
        <v>-0.27934514968570623</v>
      </c>
      <c r="P33" s="31"/>
      <c r="Q33" s="31"/>
      <c r="R33" s="31">
        <f>-SQRT(3)*M21*M33*SIN(ACOS(S7))/1000</f>
        <v>-0.18043916050283768</v>
      </c>
      <c r="S33" s="31"/>
      <c r="T33" s="32"/>
      <c r="U33" s="33">
        <v>0</v>
      </c>
      <c r="V33" s="34"/>
      <c r="W33" s="31">
        <f>-SQRT(3)*U21*U33*AA7/1000</f>
        <v>0</v>
      </c>
      <c r="X33" s="31"/>
      <c r="Y33" s="31"/>
      <c r="Z33" s="31">
        <f>-SQRT(3)*U21*U33*SIN(ACOS(AA7))/1000</f>
        <v>0</v>
      </c>
      <c r="AA33" s="31"/>
      <c r="AB33" s="32"/>
      <c r="AC33" s="33">
        <v>0</v>
      </c>
      <c r="AD33" s="34"/>
      <c r="AE33" s="31">
        <f>-SQRT(3)*AC21*AC33*AI7/1000</f>
        <v>0</v>
      </c>
      <c r="AF33" s="31"/>
      <c r="AG33" s="31"/>
      <c r="AH33" s="31">
        <f>-SQRT(3)*AC21*AC33*SIN(ACOS(AI7))/1000</f>
        <v>0</v>
      </c>
      <c r="AI33" s="31"/>
      <c r="AJ33" s="32"/>
      <c r="AK33" s="33">
        <v>30</v>
      </c>
      <c r="AL33" s="34"/>
      <c r="AM33" s="31">
        <f>-SQRT(3)*AK21*AK33*AQ7/1000</f>
        <v>-0.27934514968570623</v>
      </c>
      <c r="AN33" s="31"/>
      <c r="AO33" s="31"/>
      <c r="AP33" s="31">
        <f>-SQRT(3)*AK21*AK33*SIN(ACOS(AQ7))/1000</f>
        <v>-0.18043916050283768</v>
      </c>
      <c r="AQ33" s="31"/>
      <c r="AR33" s="32"/>
    </row>
    <row r="34" spans="1:44" x14ac:dyDescent="0.2">
      <c r="A34" s="41" t="s">
        <v>178</v>
      </c>
      <c r="B34" s="42"/>
      <c r="C34" s="42"/>
      <c r="D34" s="42"/>
      <c r="E34" s="11"/>
      <c r="F34" s="11"/>
      <c r="G34" s="11">
        <v>49.1</v>
      </c>
      <c r="H34" s="11">
        <v>40</v>
      </c>
      <c r="I34" s="11"/>
      <c r="J34" s="11"/>
      <c r="K34" s="11"/>
      <c r="L34" s="12"/>
      <c r="M34" s="33">
        <v>1</v>
      </c>
      <c r="N34" s="34"/>
      <c r="O34" s="31">
        <f>-SQRT(3)*M21*M34*S7/1000</f>
        <v>-9.3115049895235412E-3</v>
      </c>
      <c r="P34" s="31"/>
      <c r="Q34" s="31"/>
      <c r="R34" s="31">
        <f>-SQRT(3)*M21*M34*SIN(ACOS(S7))/1000</f>
        <v>-6.014638683427922E-3</v>
      </c>
      <c r="S34" s="31"/>
      <c r="T34" s="32"/>
      <c r="U34" s="33">
        <v>1</v>
      </c>
      <c r="V34" s="34"/>
      <c r="W34" s="31">
        <f>-SQRT(3)*U21*U34*AA7/1000</f>
        <v>-8.7572492514224037E-3</v>
      </c>
      <c r="X34" s="31"/>
      <c r="Y34" s="31"/>
      <c r="Z34" s="31">
        <f>-SQRT(3)*U21*U34*SIN(ACOS(AA7))/1000</f>
        <v>-6.7963658826295627E-3</v>
      </c>
      <c r="AA34" s="31"/>
      <c r="AB34" s="32"/>
      <c r="AC34" s="33">
        <v>1</v>
      </c>
      <c r="AD34" s="34"/>
      <c r="AE34" s="31">
        <f>-SQRT(3)*AC21*AC34*AI7/1000</f>
        <v>-9.3115049895235412E-3</v>
      </c>
      <c r="AF34" s="31"/>
      <c r="AG34" s="31"/>
      <c r="AH34" s="31">
        <f>-SQRT(3)*AC21*AC34*SIN(ACOS(AI7))/1000</f>
        <v>-6.014638683427922E-3</v>
      </c>
      <c r="AI34" s="31"/>
      <c r="AJ34" s="32"/>
      <c r="AK34" s="33">
        <v>1</v>
      </c>
      <c r="AL34" s="34"/>
      <c r="AM34" s="31">
        <f>-SQRT(3)*AK21*AK34*AQ7/1000</f>
        <v>-9.3115049895235412E-3</v>
      </c>
      <c r="AN34" s="31"/>
      <c r="AO34" s="31"/>
      <c r="AP34" s="31">
        <f>-SQRT(3)*AK21*AK34*SIN(ACOS(AQ7))/1000</f>
        <v>-6.014638683427922E-3</v>
      </c>
      <c r="AQ34" s="31"/>
      <c r="AR34" s="32"/>
    </row>
    <row r="35" spans="1:44" x14ac:dyDescent="0.2">
      <c r="A35" s="41" t="s">
        <v>179</v>
      </c>
      <c r="B35" s="42"/>
      <c r="C35" s="42"/>
      <c r="D35" s="42"/>
      <c r="E35" s="11"/>
      <c r="F35" s="11"/>
      <c r="G35" s="11">
        <v>49.1</v>
      </c>
      <c r="H35" s="11">
        <v>40</v>
      </c>
      <c r="I35" s="11"/>
      <c r="J35" s="11"/>
      <c r="K35" s="11"/>
      <c r="L35" s="12"/>
      <c r="M35" s="33">
        <v>5</v>
      </c>
      <c r="N35" s="34"/>
      <c r="O35" s="31">
        <f>-SQRT(3)*M21*M35*S7/1000</f>
        <v>-4.6557524947617709E-2</v>
      </c>
      <c r="P35" s="31"/>
      <c r="Q35" s="31"/>
      <c r="R35" s="31">
        <f>-SQRT(3)*M21*M35*SIN(ACOS(S7))/1000</f>
        <v>-3.0073193417139609E-2</v>
      </c>
      <c r="S35" s="31"/>
      <c r="T35" s="32"/>
      <c r="U35" s="33">
        <v>10</v>
      </c>
      <c r="V35" s="34"/>
      <c r="W35" s="31">
        <f>-SQRT(3)*U21*U35*AA7/1000</f>
        <v>-8.7572492514224054E-2</v>
      </c>
      <c r="X35" s="31"/>
      <c r="Y35" s="31"/>
      <c r="Z35" s="31">
        <f>-SQRT(3)*U21*U35*SIN(ACOS(AA7))/1000</f>
        <v>-6.7963658826295625E-2</v>
      </c>
      <c r="AA35" s="31"/>
      <c r="AB35" s="32"/>
      <c r="AC35" s="33">
        <v>5</v>
      </c>
      <c r="AD35" s="34"/>
      <c r="AE35" s="31">
        <f>-SQRT(3)*AC21*AC35*AI7/1000</f>
        <v>-4.6557524947617709E-2</v>
      </c>
      <c r="AF35" s="31"/>
      <c r="AG35" s="31"/>
      <c r="AH35" s="31">
        <f>-SQRT(3)*AC21*AC35*SIN(ACOS(AI7))/1000</f>
        <v>-3.0073193417139609E-2</v>
      </c>
      <c r="AI35" s="31"/>
      <c r="AJ35" s="32"/>
      <c r="AK35" s="33">
        <v>5</v>
      </c>
      <c r="AL35" s="34"/>
      <c r="AM35" s="31">
        <f>-SQRT(3)*AK21*AK35*AQ7/1000</f>
        <v>-4.6557524947617709E-2</v>
      </c>
      <c r="AN35" s="31"/>
      <c r="AO35" s="31"/>
      <c r="AP35" s="31">
        <f>-SQRT(3)*AK21*AK35*SIN(ACOS(AQ7))/1000</f>
        <v>-3.0073193417139609E-2</v>
      </c>
      <c r="AQ35" s="31"/>
      <c r="AR35" s="32"/>
    </row>
    <row r="36" spans="1:44" x14ac:dyDescent="0.2">
      <c r="A36" s="41" t="s">
        <v>180</v>
      </c>
      <c r="B36" s="42"/>
      <c r="C36" s="42"/>
      <c r="D36" s="42"/>
      <c r="E36" s="11"/>
      <c r="F36" s="11"/>
      <c r="G36" s="11">
        <v>49.1</v>
      </c>
      <c r="H36" s="11">
        <v>40</v>
      </c>
      <c r="I36" s="11"/>
      <c r="J36" s="11"/>
      <c r="K36" s="11"/>
      <c r="L36" s="12"/>
      <c r="M36" s="33">
        <v>1</v>
      </c>
      <c r="N36" s="34"/>
      <c r="O36" s="31">
        <f>-SQRT(3)*M21*M36*S7/1000</f>
        <v>-9.3115049895235412E-3</v>
      </c>
      <c r="P36" s="31"/>
      <c r="Q36" s="31"/>
      <c r="R36" s="31">
        <f>-SQRT(3)*M21*M36*SIN(ACOS(S7))/1000</f>
        <v>-6.014638683427922E-3</v>
      </c>
      <c r="S36" s="31"/>
      <c r="T36" s="32"/>
      <c r="U36" s="33">
        <v>1</v>
      </c>
      <c r="V36" s="34"/>
      <c r="W36" s="31">
        <f>-SQRT(3)*U21*U36*AA7/1000</f>
        <v>-8.7572492514224037E-3</v>
      </c>
      <c r="X36" s="31"/>
      <c r="Y36" s="31"/>
      <c r="Z36" s="31">
        <f>-SQRT(3)*U21*U36*SIN(ACOS(AA7))/1000</f>
        <v>-6.7963658826295627E-3</v>
      </c>
      <c r="AA36" s="31"/>
      <c r="AB36" s="32"/>
      <c r="AC36" s="33">
        <v>1</v>
      </c>
      <c r="AD36" s="34"/>
      <c r="AE36" s="31">
        <f>-SQRT(3)*AC21*AC36*AI7/1000</f>
        <v>-9.3115049895235412E-3</v>
      </c>
      <c r="AF36" s="31"/>
      <c r="AG36" s="31"/>
      <c r="AH36" s="31">
        <f>-SQRT(3)*AC21*AC36*SIN(ACOS(AI7))/1000</f>
        <v>-6.014638683427922E-3</v>
      </c>
      <c r="AI36" s="31"/>
      <c r="AJ36" s="32"/>
      <c r="AK36" s="33">
        <v>1</v>
      </c>
      <c r="AL36" s="34"/>
      <c r="AM36" s="31">
        <f>-SQRT(3)*AK21*AK36*AQ7/1000</f>
        <v>-9.3115049895235412E-3</v>
      </c>
      <c r="AN36" s="31"/>
      <c r="AO36" s="31"/>
      <c r="AP36" s="31">
        <f>-SQRT(3)*AK21*AK36*SIN(ACOS(AQ7))/1000</f>
        <v>-6.014638683427922E-3</v>
      </c>
      <c r="AQ36" s="31"/>
      <c r="AR36" s="32"/>
    </row>
    <row r="37" spans="1:44" x14ac:dyDescent="0.2">
      <c r="A37" s="41" t="s">
        <v>181</v>
      </c>
      <c r="B37" s="42"/>
      <c r="C37" s="42"/>
      <c r="D37" s="42"/>
      <c r="E37" s="11"/>
      <c r="F37" s="11"/>
      <c r="G37" s="11">
        <v>49.1</v>
      </c>
      <c r="H37" s="11">
        <v>40</v>
      </c>
      <c r="I37" s="11"/>
      <c r="J37" s="11"/>
      <c r="K37" s="11"/>
      <c r="L37" s="12"/>
      <c r="M37" s="33" t="s">
        <v>59</v>
      </c>
      <c r="N37" s="34"/>
      <c r="O37" s="39">
        <v>0</v>
      </c>
      <c r="P37" s="39"/>
      <c r="Q37" s="39"/>
      <c r="R37" s="39">
        <v>0</v>
      </c>
      <c r="S37" s="39"/>
      <c r="T37" s="40"/>
      <c r="U37" s="33" t="s">
        <v>59</v>
      </c>
      <c r="V37" s="34"/>
      <c r="W37" s="39">
        <v>0</v>
      </c>
      <c r="X37" s="39"/>
      <c r="Y37" s="39"/>
      <c r="Z37" s="39">
        <v>0</v>
      </c>
      <c r="AA37" s="39"/>
      <c r="AB37" s="40"/>
      <c r="AC37" s="33" t="s">
        <v>59</v>
      </c>
      <c r="AD37" s="34"/>
      <c r="AE37" s="39">
        <v>0</v>
      </c>
      <c r="AF37" s="39"/>
      <c r="AG37" s="39"/>
      <c r="AH37" s="39">
        <v>0</v>
      </c>
      <c r="AI37" s="39"/>
      <c r="AJ37" s="40"/>
      <c r="AK37" s="33" t="s">
        <v>59</v>
      </c>
      <c r="AL37" s="34"/>
      <c r="AM37" s="39">
        <v>0</v>
      </c>
      <c r="AN37" s="39"/>
      <c r="AO37" s="39"/>
      <c r="AP37" s="39">
        <v>0</v>
      </c>
      <c r="AQ37" s="39"/>
      <c r="AR37" s="40"/>
    </row>
    <row r="38" spans="1:44" x14ac:dyDescent="0.2">
      <c r="A38" s="41" t="s">
        <v>182</v>
      </c>
      <c r="B38" s="42"/>
      <c r="C38" s="42"/>
      <c r="D38" s="42"/>
      <c r="E38" s="11"/>
      <c r="F38" s="11"/>
      <c r="G38" s="11">
        <v>49.1</v>
      </c>
      <c r="H38" s="11">
        <v>40</v>
      </c>
      <c r="I38" s="11"/>
      <c r="J38" s="11"/>
      <c r="K38" s="11"/>
      <c r="L38" s="12"/>
      <c r="M38" s="33" t="s">
        <v>59</v>
      </c>
      <c r="N38" s="34"/>
      <c r="O38" s="39">
        <v>0</v>
      </c>
      <c r="P38" s="39"/>
      <c r="Q38" s="39"/>
      <c r="R38" s="39">
        <v>0</v>
      </c>
      <c r="S38" s="39"/>
      <c r="T38" s="40"/>
      <c r="U38" s="33" t="s">
        <v>59</v>
      </c>
      <c r="V38" s="34"/>
      <c r="W38" s="39">
        <v>0</v>
      </c>
      <c r="X38" s="39"/>
      <c r="Y38" s="39"/>
      <c r="Z38" s="39">
        <v>0</v>
      </c>
      <c r="AA38" s="39"/>
      <c r="AB38" s="40"/>
      <c r="AC38" s="33" t="s">
        <v>59</v>
      </c>
      <c r="AD38" s="34"/>
      <c r="AE38" s="39">
        <v>0</v>
      </c>
      <c r="AF38" s="39"/>
      <c r="AG38" s="39"/>
      <c r="AH38" s="39">
        <v>0</v>
      </c>
      <c r="AI38" s="39"/>
      <c r="AJ38" s="40"/>
      <c r="AK38" s="33" t="s">
        <v>59</v>
      </c>
      <c r="AL38" s="34"/>
      <c r="AM38" s="39">
        <v>0</v>
      </c>
      <c r="AN38" s="39"/>
      <c r="AO38" s="39"/>
      <c r="AP38" s="39">
        <v>0</v>
      </c>
      <c r="AQ38" s="39"/>
      <c r="AR38" s="40"/>
    </row>
    <row r="39" spans="1:44" x14ac:dyDescent="0.2">
      <c r="A39" s="41" t="s">
        <v>183</v>
      </c>
      <c r="B39" s="42"/>
      <c r="C39" s="42"/>
      <c r="D39" s="42"/>
      <c r="E39" s="11"/>
      <c r="F39" s="11"/>
      <c r="G39" s="11">
        <v>49.1</v>
      </c>
      <c r="H39" s="11">
        <v>40</v>
      </c>
      <c r="I39" s="11"/>
      <c r="J39" s="11"/>
      <c r="K39" s="11"/>
      <c r="L39" s="12"/>
      <c r="M39" s="33" t="s">
        <v>59</v>
      </c>
      <c r="N39" s="34"/>
      <c r="O39" s="39">
        <v>0</v>
      </c>
      <c r="P39" s="39"/>
      <c r="Q39" s="39"/>
      <c r="R39" s="39">
        <v>0</v>
      </c>
      <c r="S39" s="39"/>
      <c r="T39" s="40"/>
      <c r="U39" s="33" t="s">
        <v>59</v>
      </c>
      <c r="V39" s="34"/>
      <c r="W39" s="39">
        <v>0</v>
      </c>
      <c r="X39" s="39"/>
      <c r="Y39" s="39"/>
      <c r="Z39" s="39">
        <v>0</v>
      </c>
      <c r="AA39" s="39"/>
      <c r="AB39" s="40"/>
      <c r="AC39" s="33" t="s">
        <v>59</v>
      </c>
      <c r="AD39" s="34"/>
      <c r="AE39" s="39">
        <v>0</v>
      </c>
      <c r="AF39" s="39"/>
      <c r="AG39" s="39"/>
      <c r="AH39" s="39">
        <v>0</v>
      </c>
      <c r="AI39" s="39"/>
      <c r="AJ39" s="40"/>
      <c r="AK39" s="33" t="s">
        <v>59</v>
      </c>
      <c r="AL39" s="34"/>
      <c r="AM39" s="39">
        <v>0</v>
      </c>
      <c r="AN39" s="39"/>
      <c r="AO39" s="39"/>
      <c r="AP39" s="39">
        <v>0</v>
      </c>
      <c r="AQ39" s="39"/>
      <c r="AR39" s="40"/>
    </row>
    <row r="40" spans="1:44" ht="13.5" thickBot="1" x14ac:dyDescent="0.25">
      <c r="A40" s="56" t="s">
        <v>65</v>
      </c>
      <c r="B40" s="57"/>
      <c r="C40" s="57"/>
      <c r="D40" s="57"/>
      <c r="E40" s="58"/>
      <c r="F40" s="58"/>
      <c r="G40" s="58"/>
      <c r="H40" s="58"/>
      <c r="I40" s="58"/>
      <c r="J40" s="58"/>
      <c r="K40" s="58"/>
      <c r="L40" s="59"/>
      <c r="M40" s="47"/>
      <c r="N40" s="48"/>
      <c r="O40" s="45">
        <f>SUM(O27:Q39)</f>
        <v>1.8623009979047384E-2</v>
      </c>
      <c r="P40" s="45"/>
      <c r="Q40" s="45"/>
      <c r="R40" s="45">
        <f>SUM(R27:T39)</f>
        <v>1.2029277366855998E-2</v>
      </c>
      <c r="S40" s="45"/>
      <c r="T40" s="46"/>
      <c r="U40" s="47"/>
      <c r="V40" s="48"/>
      <c r="W40" s="45">
        <f>SUM(W27:Y39)</f>
        <v>8.7572492514222961E-3</v>
      </c>
      <c r="X40" s="45"/>
      <c r="Y40" s="45"/>
      <c r="Z40" s="45">
        <f>SUM(Z27:AB39)</f>
        <v>6.7963658826298593E-3</v>
      </c>
      <c r="AA40" s="45"/>
      <c r="AB40" s="46"/>
      <c r="AC40" s="47"/>
      <c r="AD40" s="48"/>
      <c r="AE40" s="45">
        <f>SUM(AE27:AG39)</f>
        <v>5.5869029937140893E-2</v>
      </c>
      <c r="AF40" s="45"/>
      <c r="AG40" s="45"/>
      <c r="AH40" s="45">
        <f>SUM(AH27:AJ39)</f>
        <v>3.6087832100567617E-2</v>
      </c>
      <c r="AI40" s="45"/>
      <c r="AJ40" s="46"/>
      <c r="AK40" s="47"/>
      <c r="AL40" s="48"/>
      <c r="AM40" s="45">
        <f>SUM(AM27:AO39)</f>
        <v>9.311504989523562E-3</v>
      </c>
      <c r="AN40" s="45"/>
      <c r="AO40" s="45"/>
      <c r="AP40" s="45">
        <f>SUM(AP27:AR39)</f>
        <v>6.014638683427889E-3</v>
      </c>
      <c r="AQ40" s="45"/>
      <c r="AR40" s="46"/>
    </row>
    <row r="41" spans="1:44" x14ac:dyDescent="0.2">
      <c r="A41" s="49" t="s">
        <v>66</v>
      </c>
      <c r="B41" s="50"/>
      <c r="C41" s="50"/>
      <c r="D41" s="50"/>
      <c r="E41" s="17"/>
      <c r="F41" s="17"/>
      <c r="G41" s="17"/>
      <c r="H41" s="17"/>
      <c r="I41" s="17"/>
      <c r="J41" s="17"/>
      <c r="K41" s="17"/>
      <c r="L41" s="51"/>
      <c r="M41" s="52"/>
      <c r="N41" s="53"/>
      <c r="O41" s="54"/>
      <c r="P41" s="54"/>
      <c r="Q41" s="54"/>
      <c r="R41" s="54"/>
      <c r="S41" s="54"/>
      <c r="T41" s="55"/>
      <c r="U41" s="52"/>
      <c r="V41" s="53"/>
      <c r="W41" s="54"/>
      <c r="X41" s="54"/>
      <c r="Y41" s="54"/>
      <c r="Z41" s="54"/>
      <c r="AA41" s="54"/>
      <c r="AB41" s="55"/>
      <c r="AC41" s="52"/>
      <c r="AD41" s="53"/>
      <c r="AE41" s="54"/>
      <c r="AF41" s="54"/>
      <c r="AG41" s="54"/>
      <c r="AH41" s="54"/>
      <c r="AI41" s="54"/>
      <c r="AJ41" s="55"/>
      <c r="AK41" s="52"/>
      <c r="AL41" s="53"/>
      <c r="AM41" s="54"/>
      <c r="AN41" s="54"/>
      <c r="AO41" s="54"/>
      <c r="AP41" s="54"/>
      <c r="AQ41" s="54"/>
      <c r="AR41" s="55"/>
    </row>
    <row r="42" spans="1:44" x14ac:dyDescent="0.2">
      <c r="A42" s="41" t="s">
        <v>67</v>
      </c>
      <c r="B42" s="42"/>
      <c r="C42" s="42"/>
      <c r="D42" s="42"/>
      <c r="E42" s="11"/>
      <c r="F42" s="11"/>
      <c r="G42" s="11"/>
      <c r="H42" s="11"/>
      <c r="I42" s="11"/>
      <c r="J42" s="11"/>
      <c r="K42" s="11"/>
      <c r="L42" s="12"/>
      <c r="M42" s="43">
        <f>M10</f>
        <v>320</v>
      </c>
      <c r="N42" s="44"/>
      <c r="O42" s="39">
        <f>O10</f>
        <v>2.7934516686455515</v>
      </c>
      <c r="P42" s="39"/>
      <c r="Q42" s="39"/>
      <c r="R42" s="39">
        <f>Q10</f>
        <v>2.0950886647640106</v>
      </c>
      <c r="S42" s="39"/>
      <c r="T42" s="40"/>
      <c r="U42" s="43">
        <f>U10</f>
        <v>310</v>
      </c>
      <c r="V42" s="44"/>
      <c r="W42" s="39">
        <f>W10</f>
        <v>2.7399832250364251</v>
      </c>
      <c r="X42" s="39"/>
      <c r="Y42" s="39"/>
      <c r="Z42" s="39">
        <f>Y10</f>
        <v>1.9837135930820877</v>
      </c>
      <c r="AA42" s="39"/>
      <c r="AB42" s="40"/>
      <c r="AC42" s="43">
        <f>AC10</f>
        <v>307</v>
      </c>
      <c r="AD42" s="44"/>
      <c r="AE42" s="39">
        <f>AE10</f>
        <v>2.7469668220782224</v>
      </c>
      <c r="AF42" s="39"/>
      <c r="AG42" s="39"/>
      <c r="AH42" s="39">
        <f>AG10</f>
        <v>1.9173946875684793</v>
      </c>
      <c r="AI42" s="39"/>
      <c r="AJ42" s="40"/>
      <c r="AK42" s="43">
        <f>AK10</f>
        <v>308</v>
      </c>
      <c r="AL42" s="44"/>
      <c r="AM42" s="39">
        <f>AM10</f>
        <v>2.7223059139071579</v>
      </c>
      <c r="AN42" s="39"/>
      <c r="AO42" s="39"/>
      <c r="AP42" s="39">
        <f>AO10</f>
        <v>1.9709154408686549</v>
      </c>
      <c r="AQ42" s="39"/>
      <c r="AR42" s="40"/>
    </row>
    <row r="43" spans="1:44" x14ac:dyDescent="0.2">
      <c r="A43" s="41" t="s">
        <v>184</v>
      </c>
      <c r="B43" s="42"/>
      <c r="C43" s="42"/>
      <c r="D43" s="42"/>
      <c r="E43" s="11"/>
      <c r="F43" s="11"/>
      <c r="G43" s="11">
        <v>49.1</v>
      </c>
      <c r="H43" s="11">
        <v>40</v>
      </c>
      <c r="I43" s="11"/>
      <c r="J43" s="11"/>
      <c r="K43" s="11"/>
      <c r="L43" s="12"/>
      <c r="M43" s="33">
        <v>0</v>
      </c>
      <c r="N43" s="34"/>
      <c r="O43" s="31">
        <f>-SQRT(3)*M22*M43*S10/1000</f>
        <v>0</v>
      </c>
      <c r="P43" s="31"/>
      <c r="Q43" s="31"/>
      <c r="R43" s="31">
        <f>-SQRT(3)*M22*M43*SIN(ACOS(S10))/1000</f>
        <v>0</v>
      </c>
      <c r="S43" s="31"/>
      <c r="T43" s="32"/>
      <c r="U43" s="33">
        <v>0</v>
      </c>
      <c r="V43" s="34"/>
      <c r="W43" s="31">
        <f>-SQRT(3)*U22*U43*AA10/1000</f>
        <v>0</v>
      </c>
      <c r="X43" s="31"/>
      <c r="Y43" s="31"/>
      <c r="Z43" s="31">
        <f>-SQRT(3)*U22*U43*SIN(ACOS(AA10))/1000</f>
        <v>0</v>
      </c>
      <c r="AA43" s="31"/>
      <c r="AB43" s="32"/>
      <c r="AC43" s="33">
        <v>0</v>
      </c>
      <c r="AD43" s="34"/>
      <c r="AE43" s="31">
        <f>-SQRT(3)*AC22*AC43*AI10/1000</f>
        <v>0</v>
      </c>
      <c r="AF43" s="31"/>
      <c r="AG43" s="31"/>
      <c r="AH43" s="31">
        <f>-SQRT(3)*AC22*AC43*SIN(ACOS(AI10))/1000</f>
        <v>0</v>
      </c>
      <c r="AI43" s="31"/>
      <c r="AJ43" s="32"/>
      <c r="AK43" s="33">
        <v>0</v>
      </c>
      <c r="AL43" s="34"/>
      <c r="AM43" s="31">
        <f>-SQRT(3)*AK22*AK43*AQ10/1000</f>
        <v>0</v>
      </c>
      <c r="AN43" s="31"/>
      <c r="AO43" s="31"/>
      <c r="AP43" s="31">
        <f>-SQRT(3)*AK22*AK43*SIN(ACOS(AQ10))/1000</f>
        <v>0</v>
      </c>
      <c r="AQ43" s="31"/>
      <c r="AR43" s="32"/>
    </row>
    <row r="44" spans="1:44" x14ac:dyDescent="0.2">
      <c r="A44" s="41" t="s">
        <v>185</v>
      </c>
      <c r="B44" s="42"/>
      <c r="C44" s="42"/>
      <c r="D44" s="42"/>
      <c r="E44" s="11"/>
      <c r="F44" s="11"/>
      <c r="G44" s="11">
        <v>49.1</v>
      </c>
      <c r="H44" s="11">
        <v>40</v>
      </c>
      <c r="I44" s="11"/>
      <c r="J44" s="11"/>
      <c r="K44" s="11"/>
      <c r="L44" s="12"/>
      <c r="M44" s="33">
        <v>3</v>
      </c>
      <c r="N44" s="34"/>
      <c r="O44" s="31">
        <f>-SQRT(3)*M22*M44*S10/1000</f>
        <v>-2.6188609393552043E-2</v>
      </c>
      <c r="P44" s="31"/>
      <c r="Q44" s="31"/>
      <c r="R44" s="31">
        <f>-SQRT(3)*M22*M44*SIN(ACOS(S10))/1000</f>
        <v>-1.9641456232162596E-2</v>
      </c>
      <c r="S44" s="31"/>
      <c r="T44" s="32"/>
      <c r="U44" s="33">
        <v>3</v>
      </c>
      <c r="V44" s="34"/>
      <c r="W44" s="31">
        <f>-SQRT(3)*U22*U44*AA10/1000</f>
        <v>-2.651596669390089E-2</v>
      </c>
      <c r="X44" s="31"/>
      <c r="Y44" s="31"/>
      <c r="Z44" s="31">
        <f>-SQRT(3)*U22*U44*SIN(ACOS(AA10))/1000</f>
        <v>-1.9197228320149237E-2</v>
      </c>
      <c r="AA44" s="31"/>
      <c r="AB44" s="32"/>
      <c r="AC44" s="33">
        <v>3</v>
      </c>
      <c r="AD44" s="34"/>
      <c r="AE44" s="31">
        <f>-SQRT(3)*AC22*AC44*AI10/1000</f>
        <v>-2.6843323994249733E-2</v>
      </c>
      <c r="AF44" s="31"/>
      <c r="AG44" s="31"/>
      <c r="AH44" s="31">
        <f>-SQRT(3)*AC22*AC44*SIN(ACOS(AI10))/1000</f>
        <v>-1.8736755904577976E-2</v>
      </c>
      <c r="AI44" s="31"/>
      <c r="AJ44" s="32"/>
      <c r="AK44" s="33">
        <v>2</v>
      </c>
      <c r="AL44" s="34"/>
      <c r="AM44" s="31">
        <f>-SQRT(3)*AK22*AK44*AQ10/1000</f>
        <v>-1.7677311129267261E-2</v>
      </c>
      <c r="AN44" s="31"/>
      <c r="AO44" s="31"/>
      <c r="AP44" s="31">
        <f>-SQRT(3)*AK22*AK44*SIN(ACOS(AQ10))/1000</f>
        <v>-1.2798152213432824E-2</v>
      </c>
      <c r="AQ44" s="31"/>
      <c r="AR44" s="32"/>
    </row>
    <row r="45" spans="1:44" x14ac:dyDescent="0.2">
      <c r="A45" s="41" t="s">
        <v>186</v>
      </c>
      <c r="B45" s="42"/>
      <c r="C45" s="42"/>
      <c r="D45" s="42"/>
      <c r="E45" s="11"/>
      <c r="F45" s="11"/>
      <c r="G45" s="11">
        <v>49.1</v>
      </c>
      <c r="H45" s="11">
        <v>40</v>
      </c>
      <c r="I45" s="11"/>
      <c r="J45" s="11"/>
      <c r="K45" s="11"/>
      <c r="L45" s="12"/>
      <c r="M45" s="33">
        <v>1</v>
      </c>
      <c r="N45" s="34"/>
      <c r="O45" s="31">
        <f>-SQRT(3)*M22*M45*S10/1000</f>
        <v>-8.7295364645173477E-3</v>
      </c>
      <c r="P45" s="31"/>
      <c r="Q45" s="31"/>
      <c r="R45" s="31">
        <f>-SQRT(3)*M22*M45*SIN(ACOS(S10))/1000</f>
        <v>-6.5471520773875327E-3</v>
      </c>
      <c r="S45" s="31"/>
      <c r="T45" s="32"/>
      <c r="U45" s="33">
        <v>1</v>
      </c>
      <c r="V45" s="34"/>
      <c r="W45" s="31">
        <f>-SQRT(3)*U22*U45*AA10/1000</f>
        <v>-8.8386555646336306E-3</v>
      </c>
      <c r="X45" s="31"/>
      <c r="Y45" s="31"/>
      <c r="Z45" s="31">
        <f>-SQRT(3)*U22*U45*SIN(ACOS(AA10))/1000</f>
        <v>-6.3990761067164118E-3</v>
      </c>
      <c r="AA45" s="31"/>
      <c r="AB45" s="32"/>
      <c r="AC45" s="33">
        <v>1</v>
      </c>
      <c r="AD45" s="34"/>
      <c r="AE45" s="31">
        <f>-SQRT(3)*AC22*AC45*AI10/1000</f>
        <v>-8.9477746647499117E-3</v>
      </c>
      <c r="AF45" s="31"/>
      <c r="AG45" s="31"/>
      <c r="AH45" s="31">
        <f>-SQRT(3)*AC22*AC45*SIN(ACOS(AI10))/1000</f>
        <v>-6.2455853015259922E-3</v>
      </c>
      <c r="AI45" s="31"/>
      <c r="AJ45" s="32"/>
      <c r="AK45" s="33">
        <v>1</v>
      </c>
      <c r="AL45" s="34"/>
      <c r="AM45" s="31">
        <f>-SQRT(3)*AK22*AK45*AQ10/1000</f>
        <v>-8.8386555646336306E-3</v>
      </c>
      <c r="AN45" s="31"/>
      <c r="AO45" s="31"/>
      <c r="AP45" s="31">
        <f>-SQRT(3)*AK22*AK45*SIN(ACOS(AQ10))/1000</f>
        <v>-6.3990761067164118E-3</v>
      </c>
      <c r="AQ45" s="31"/>
      <c r="AR45" s="32"/>
    </row>
    <row r="46" spans="1:44" x14ac:dyDescent="0.2">
      <c r="A46" s="41" t="s">
        <v>187</v>
      </c>
      <c r="B46" s="42"/>
      <c r="C46" s="42"/>
      <c r="D46" s="42"/>
      <c r="E46" s="11"/>
      <c r="F46" s="11"/>
      <c r="G46" s="11"/>
      <c r="H46" s="11"/>
      <c r="I46" s="11"/>
      <c r="J46" s="11"/>
      <c r="K46" s="11"/>
      <c r="L46" s="12"/>
      <c r="M46" s="33">
        <v>1</v>
      </c>
      <c r="N46" s="34"/>
      <c r="O46" s="31">
        <f>-SQRT(3)*M22*M46*S10/1000</f>
        <v>-8.7295364645173477E-3</v>
      </c>
      <c r="P46" s="31"/>
      <c r="Q46" s="31"/>
      <c r="R46" s="31">
        <f>-SQRT(3)*M22*M46*SIN(ACOS(S10))/1000</f>
        <v>-6.5471520773875327E-3</v>
      </c>
      <c r="S46" s="31"/>
      <c r="T46" s="32"/>
      <c r="U46" s="33">
        <v>1</v>
      </c>
      <c r="V46" s="34"/>
      <c r="W46" s="31">
        <f>-SQRT(3)*U22*U46*AA10/1000</f>
        <v>-8.8386555646336306E-3</v>
      </c>
      <c r="X46" s="31"/>
      <c r="Y46" s="31"/>
      <c r="Z46" s="31">
        <f>-SQRT(3)*U22*U46*SIN(ACOS(AA10))/1000</f>
        <v>-6.3990761067164118E-3</v>
      </c>
      <c r="AA46" s="31"/>
      <c r="AB46" s="32"/>
      <c r="AC46" s="33">
        <v>1</v>
      </c>
      <c r="AD46" s="34"/>
      <c r="AE46" s="31">
        <f>-SQRT(3)*AC22*AC46*AI10/1000</f>
        <v>-8.9477746647499117E-3</v>
      </c>
      <c r="AF46" s="31"/>
      <c r="AG46" s="31"/>
      <c r="AH46" s="31">
        <f>-SQRT(3)*AC22*AC46*SIN(ACOS(AI10))/1000</f>
        <v>-6.2455853015259922E-3</v>
      </c>
      <c r="AI46" s="31"/>
      <c r="AJ46" s="32"/>
      <c r="AK46" s="33">
        <v>1</v>
      </c>
      <c r="AL46" s="34"/>
      <c r="AM46" s="31">
        <f>-SQRT(3)*AK22*AK46*AQ10/1000</f>
        <v>-8.8386555646336306E-3</v>
      </c>
      <c r="AN46" s="31"/>
      <c r="AO46" s="31"/>
      <c r="AP46" s="31">
        <f>-SQRT(3)*AK22*AK46*SIN(ACOS(AQ10))/1000</f>
        <v>-6.3990761067164118E-3</v>
      </c>
      <c r="AQ46" s="31"/>
      <c r="AR46" s="32"/>
    </row>
    <row r="47" spans="1:44" x14ac:dyDescent="0.2">
      <c r="A47" s="41" t="s">
        <v>188</v>
      </c>
      <c r="B47" s="42"/>
      <c r="C47" s="42"/>
      <c r="D47" s="42"/>
      <c r="E47" s="11"/>
      <c r="F47" s="11"/>
      <c r="G47" s="11"/>
      <c r="H47" s="11"/>
      <c r="I47" s="11"/>
      <c r="J47" s="11"/>
      <c r="K47" s="11"/>
      <c r="L47" s="12"/>
      <c r="M47" s="33">
        <v>60</v>
      </c>
      <c r="N47" s="34"/>
      <c r="O47" s="31">
        <f>-SQRT(3)*M22*M47*S10/1000</f>
        <v>-0.52377218787104085</v>
      </c>
      <c r="P47" s="31"/>
      <c r="Q47" s="31"/>
      <c r="R47" s="31">
        <f>-SQRT(3)*M22*M47*SIN(ACOS(S10))/1000</f>
        <v>-0.39282912464325193</v>
      </c>
      <c r="S47" s="31"/>
      <c r="T47" s="32"/>
      <c r="U47" s="33">
        <v>60</v>
      </c>
      <c r="V47" s="34"/>
      <c r="W47" s="31">
        <f>-SQRT(3)*U22*U47*AA10/1000</f>
        <v>-0.53031933387801766</v>
      </c>
      <c r="X47" s="31"/>
      <c r="Y47" s="31"/>
      <c r="Z47" s="31">
        <f>-SQRT(3)*U22*U47*SIN(ACOS(AA10))/1000</f>
        <v>-0.38394456640298474</v>
      </c>
      <c r="AA47" s="31"/>
      <c r="AB47" s="32"/>
      <c r="AC47" s="33">
        <v>60</v>
      </c>
      <c r="AD47" s="34"/>
      <c r="AE47" s="31">
        <f>-SQRT(3)*AC22*AC47*AI10/1000</f>
        <v>-0.5368664798849947</v>
      </c>
      <c r="AF47" s="31"/>
      <c r="AG47" s="31"/>
      <c r="AH47" s="31">
        <f>-SQRT(3)*AC22*AC47*SIN(ACOS(AI10))/1000</f>
        <v>-0.37473511809155952</v>
      </c>
      <c r="AI47" s="31"/>
      <c r="AJ47" s="32"/>
      <c r="AK47" s="33">
        <v>60</v>
      </c>
      <c r="AL47" s="34"/>
      <c r="AM47" s="31">
        <f>-SQRT(3)*AK22*AK47*AQ10/1000</f>
        <v>-0.53031933387801766</v>
      </c>
      <c r="AN47" s="31"/>
      <c r="AO47" s="31"/>
      <c r="AP47" s="31">
        <f>-SQRT(3)*AK22*AK47*SIN(ACOS(AQ10))/1000</f>
        <v>-0.38394456640298474</v>
      </c>
      <c r="AQ47" s="31"/>
      <c r="AR47" s="32"/>
    </row>
    <row r="48" spans="1:44" x14ac:dyDescent="0.2">
      <c r="A48" s="41" t="s">
        <v>189</v>
      </c>
      <c r="B48" s="42"/>
      <c r="C48" s="42"/>
      <c r="D48" s="42"/>
      <c r="E48" s="11"/>
      <c r="F48" s="11"/>
      <c r="G48" s="11"/>
      <c r="H48" s="11"/>
      <c r="I48" s="11"/>
      <c r="J48" s="11"/>
      <c r="K48" s="11"/>
      <c r="L48" s="12"/>
      <c r="M48" s="33">
        <v>250</v>
      </c>
      <c r="N48" s="34"/>
      <c r="O48" s="31">
        <f>-SQRT(3)*M22*M48*S10/1000</f>
        <v>-2.1823841161293371</v>
      </c>
      <c r="P48" s="31"/>
      <c r="Q48" s="31"/>
      <c r="R48" s="31">
        <f>-SQRT(3)*M22*M48*SIN(ACOS(S10))/1000</f>
        <v>-1.6367880193468831</v>
      </c>
      <c r="S48" s="31"/>
      <c r="T48" s="32"/>
      <c r="U48" s="33">
        <v>240</v>
      </c>
      <c r="V48" s="34"/>
      <c r="W48" s="31">
        <f>-SQRT(3)*U22*U48*AA10/1000</f>
        <v>-2.1212773355120706</v>
      </c>
      <c r="X48" s="31"/>
      <c r="Y48" s="31"/>
      <c r="Z48" s="31">
        <f>-SQRT(3)*U22*U48*SIN(ACOS(AA10))/1000</f>
        <v>-1.535778265611939</v>
      </c>
      <c r="AA48" s="31"/>
      <c r="AB48" s="32"/>
      <c r="AC48" s="33">
        <v>240</v>
      </c>
      <c r="AD48" s="34"/>
      <c r="AE48" s="31">
        <f>-SQRT(3)*AC22*AC48*AI10/1000</f>
        <v>-2.1474659195399788</v>
      </c>
      <c r="AF48" s="31"/>
      <c r="AG48" s="31"/>
      <c r="AH48" s="31">
        <f>-SQRT(3)*AC22*AC48*SIN(ACOS(AI10))/1000</f>
        <v>-1.4989404723662381</v>
      </c>
      <c r="AI48" s="31"/>
      <c r="AJ48" s="32"/>
      <c r="AK48" s="33">
        <v>260</v>
      </c>
      <c r="AL48" s="34"/>
      <c r="AM48" s="31">
        <f>-SQRT(3)*AK22*AK48*AQ10/1000</f>
        <v>-2.2980504468047438</v>
      </c>
      <c r="AN48" s="31"/>
      <c r="AO48" s="31"/>
      <c r="AP48" s="31">
        <f>-SQRT(3)*AK22*AK48*SIN(ACOS(AQ10))/1000</f>
        <v>-1.6637597877462671</v>
      </c>
      <c r="AQ48" s="31"/>
      <c r="AR48" s="32"/>
    </row>
    <row r="49" spans="1:44" x14ac:dyDescent="0.2">
      <c r="A49" s="41" t="s">
        <v>190</v>
      </c>
      <c r="B49" s="42"/>
      <c r="C49" s="42"/>
      <c r="D49" s="42"/>
      <c r="E49" s="11"/>
      <c r="F49" s="11"/>
      <c r="G49" s="11"/>
      <c r="H49" s="11"/>
      <c r="I49" s="11"/>
      <c r="J49" s="11"/>
      <c r="K49" s="11"/>
      <c r="L49" s="12"/>
      <c r="M49" s="33">
        <v>10</v>
      </c>
      <c r="N49" s="34"/>
      <c r="O49" s="31">
        <f>-SQRT(3)*M22*M49*S10/1000</f>
        <v>-8.7295364645173484E-2</v>
      </c>
      <c r="P49" s="31"/>
      <c r="Q49" s="31"/>
      <c r="R49" s="31">
        <f>-SQRT(3)*M22*M49*SIN(ACOS(S10))/1000</f>
        <v>-6.547152077387533E-2</v>
      </c>
      <c r="S49" s="31"/>
      <c r="T49" s="32"/>
      <c r="U49" s="33">
        <v>0</v>
      </c>
      <c r="V49" s="34"/>
      <c r="W49" s="31">
        <f>-SQRT(3)*U22*U49*AA10/1000</f>
        <v>0</v>
      </c>
      <c r="X49" s="31"/>
      <c r="Y49" s="31"/>
      <c r="Z49" s="31">
        <f>-SQRT(3)*U22*U49*SIN(ACOS(AA10))/1000</f>
        <v>0</v>
      </c>
      <c r="AA49" s="31"/>
      <c r="AB49" s="32"/>
      <c r="AC49" s="33">
        <v>0</v>
      </c>
      <c r="AD49" s="34"/>
      <c r="AE49" s="31">
        <f>-SQRT(3)*AC22*AC49*AI10/1000</f>
        <v>0</v>
      </c>
      <c r="AF49" s="31"/>
      <c r="AG49" s="31"/>
      <c r="AH49" s="31">
        <f>-SQRT(3)*AC22*AC49*SIN(ACOS(AI10))/1000</f>
        <v>0</v>
      </c>
      <c r="AI49" s="31"/>
      <c r="AJ49" s="32"/>
      <c r="AK49" s="33">
        <v>0</v>
      </c>
      <c r="AL49" s="34"/>
      <c r="AM49" s="31">
        <f>-SQRT(3)*AK22*AK49*AQ10/1000</f>
        <v>0</v>
      </c>
      <c r="AN49" s="31"/>
      <c r="AO49" s="31"/>
      <c r="AP49" s="31">
        <f>-SQRT(3)*AK22*AK49*SIN(ACOS(AQ10))/1000</f>
        <v>0</v>
      </c>
      <c r="AQ49" s="31"/>
      <c r="AR49" s="32"/>
    </row>
    <row r="50" spans="1:44" x14ac:dyDescent="0.2">
      <c r="A50" s="41" t="s">
        <v>191</v>
      </c>
      <c r="B50" s="42"/>
      <c r="C50" s="42"/>
      <c r="D50" s="42"/>
      <c r="E50" s="11"/>
      <c r="F50" s="11"/>
      <c r="G50" s="11"/>
      <c r="H50" s="11"/>
      <c r="I50" s="11"/>
      <c r="J50" s="11"/>
      <c r="K50" s="11"/>
      <c r="L50" s="12"/>
      <c r="M50" s="33">
        <v>20</v>
      </c>
      <c r="N50" s="34"/>
      <c r="O50" s="31">
        <f>-SQRT(3)*M22*M50*S10/1000</f>
        <v>-0.17459072929034697</v>
      </c>
      <c r="P50" s="31"/>
      <c r="Q50" s="31"/>
      <c r="R50" s="31">
        <f>-SQRT(3)*M22*M50*SIN(ACOS(S10))/1000</f>
        <v>-0.13094304154775066</v>
      </c>
      <c r="S50" s="31"/>
      <c r="T50" s="32"/>
      <c r="U50" s="33">
        <v>20</v>
      </c>
      <c r="V50" s="34"/>
      <c r="W50" s="31">
        <f>-SQRT(3)*U22*U50*AA10/1000</f>
        <v>-0.17677311129267259</v>
      </c>
      <c r="X50" s="31"/>
      <c r="Y50" s="31"/>
      <c r="Z50" s="31">
        <f>-SQRT(3)*U22*U50*SIN(ACOS(AA10))/1000</f>
        <v>-0.12798152213432826</v>
      </c>
      <c r="AA50" s="31"/>
      <c r="AB50" s="32"/>
      <c r="AC50" s="33">
        <v>20</v>
      </c>
      <c r="AD50" s="34"/>
      <c r="AE50" s="31">
        <f>-SQRT(3)*AC22*AC50*AI10/1000</f>
        <v>-0.17895549329499821</v>
      </c>
      <c r="AF50" s="31"/>
      <c r="AG50" s="31"/>
      <c r="AH50" s="31">
        <f>-SQRT(3)*AC22*AC50*SIN(ACOS(AI10))/1000</f>
        <v>-0.12491170603051983</v>
      </c>
      <c r="AI50" s="31"/>
      <c r="AJ50" s="32"/>
      <c r="AK50" s="33">
        <v>18</v>
      </c>
      <c r="AL50" s="34"/>
      <c r="AM50" s="31">
        <f>-SQRT(3)*AK22*AK50*AQ10/1000</f>
        <v>-0.15909580016340533</v>
      </c>
      <c r="AN50" s="31"/>
      <c r="AO50" s="31"/>
      <c r="AP50" s="31">
        <f>-SQRT(3)*AK22*AK50*SIN(ACOS(AQ10))/1000</f>
        <v>-0.11518336992089542</v>
      </c>
      <c r="AQ50" s="31"/>
      <c r="AR50" s="32"/>
    </row>
    <row r="51" spans="1:44" x14ac:dyDescent="0.2">
      <c r="A51" s="41" t="s">
        <v>192</v>
      </c>
      <c r="B51" s="42"/>
      <c r="C51" s="42"/>
      <c r="D51" s="42"/>
      <c r="E51" s="11"/>
      <c r="F51" s="11"/>
      <c r="G51" s="11"/>
      <c r="H51" s="11"/>
      <c r="I51" s="11"/>
      <c r="J51" s="11"/>
      <c r="K51" s="11"/>
      <c r="L51" s="12"/>
      <c r="M51" s="33">
        <v>1</v>
      </c>
      <c r="N51" s="34"/>
      <c r="O51" s="31">
        <f>-SQRT(3)*M22*M51*S10/1000</f>
        <v>-8.7295364645173477E-3</v>
      </c>
      <c r="P51" s="31"/>
      <c r="Q51" s="31"/>
      <c r="R51" s="31">
        <f>-SQRT(3)*M22*M51*SIN(ACOS(S10))/1000</f>
        <v>-6.5471520773875327E-3</v>
      </c>
      <c r="S51" s="31"/>
      <c r="T51" s="32"/>
      <c r="U51" s="33">
        <v>1</v>
      </c>
      <c r="V51" s="34"/>
      <c r="W51" s="31">
        <f>-SQRT(3)*U22*U51*AA10/1000</f>
        <v>-8.8386555646336306E-3</v>
      </c>
      <c r="X51" s="31"/>
      <c r="Y51" s="31"/>
      <c r="Z51" s="31">
        <f>-SQRT(3)*U22*U51*SIN(ACOS(AA10))/1000</f>
        <v>-6.3990761067164118E-3</v>
      </c>
      <c r="AA51" s="31"/>
      <c r="AB51" s="32"/>
      <c r="AC51" s="33">
        <v>1</v>
      </c>
      <c r="AD51" s="34"/>
      <c r="AE51" s="31">
        <f>-SQRT(3)*AC22*AC51*AI10/1000</f>
        <v>-8.9477746647499117E-3</v>
      </c>
      <c r="AF51" s="31"/>
      <c r="AG51" s="31"/>
      <c r="AH51" s="31">
        <f>-SQRT(3)*AC22*AC51*SIN(ACOS(AI10))/1000</f>
        <v>-6.2455853015259922E-3</v>
      </c>
      <c r="AI51" s="31"/>
      <c r="AJ51" s="32"/>
      <c r="AK51" s="33">
        <v>1</v>
      </c>
      <c r="AL51" s="34"/>
      <c r="AM51" s="31">
        <f>-SQRT(3)*AK22*AK51*AQ10/1000</f>
        <v>-8.8386555646336306E-3</v>
      </c>
      <c r="AN51" s="31"/>
      <c r="AO51" s="31"/>
      <c r="AP51" s="31">
        <f>-SQRT(3)*AK22*AK51*SIN(ACOS(AQ10))/1000</f>
        <v>-6.3990761067164118E-3</v>
      </c>
      <c r="AQ51" s="31"/>
      <c r="AR51" s="32"/>
    </row>
    <row r="52" spans="1:44" x14ac:dyDescent="0.2">
      <c r="A52" s="41" t="s">
        <v>193</v>
      </c>
      <c r="B52" s="42"/>
      <c r="C52" s="42"/>
      <c r="D52" s="42"/>
      <c r="E52" s="11"/>
      <c r="F52" s="11"/>
      <c r="G52" s="11"/>
      <c r="H52" s="11"/>
      <c r="I52" s="11"/>
      <c r="J52" s="11"/>
      <c r="K52" s="11"/>
      <c r="L52" s="12"/>
      <c r="M52" s="33">
        <v>0</v>
      </c>
      <c r="N52" s="34"/>
      <c r="O52" s="31">
        <f>-SQRT(3)*M22*M52*S10/1000</f>
        <v>0</v>
      </c>
      <c r="P52" s="31"/>
      <c r="Q52" s="31"/>
      <c r="R52" s="31">
        <f>-SQRT(3)*M22*M52*SIN(ACOS(S10))/1000</f>
        <v>0</v>
      </c>
      <c r="S52" s="31"/>
      <c r="T52" s="32"/>
      <c r="U52" s="33">
        <v>0</v>
      </c>
      <c r="V52" s="34"/>
      <c r="W52" s="31">
        <f>-SQRT(3)*U22*U52*AA10/1000</f>
        <v>0</v>
      </c>
      <c r="X52" s="31"/>
      <c r="Y52" s="31"/>
      <c r="Z52" s="31">
        <f>-SQRT(3)*U22*U52*SIN(ACOS(AA10))/1000</f>
        <v>0</v>
      </c>
      <c r="AA52" s="31"/>
      <c r="AB52" s="32"/>
      <c r="AC52" s="33">
        <v>0</v>
      </c>
      <c r="AD52" s="34"/>
      <c r="AE52" s="31">
        <f>-SQRT(3)*AC22*AC52*AI10/1000</f>
        <v>0</v>
      </c>
      <c r="AF52" s="31"/>
      <c r="AG52" s="31"/>
      <c r="AH52" s="31">
        <f>-SQRT(3)*AC22*AC52*SIN(ACOS(AI10))/1000</f>
        <v>0</v>
      </c>
      <c r="AI52" s="31"/>
      <c r="AJ52" s="32"/>
      <c r="AK52" s="33">
        <v>0</v>
      </c>
      <c r="AL52" s="34"/>
      <c r="AM52" s="31">
        <f>-SQRT(3)*AK22*AK52*AQ10/1000</f>
        <v>0</v>
      </c>
      <c r="AN52" s="31"/>
      <c r="AO52" s="31"/>
      <c r="AP52" s="31">
        <f>-SQRT(3)*AK22*AK52*SIN(ACOS(AQ10))/1000</f>
        <v>0</v>
      </c>
      <c r="AQ52" s="31"/>
      <c r="AR52" s="32"/>
    </row>
    <row r="53" spans="1:44" x14ac:dyDescent="0.2">
      <c r="A53" s="41" t="s">
        <v>194</v>
      </c>
      <c r="B53" s="42"/>
      <c r="C53" s="42"/>
      <c r="D53" s="42"/>
      <c r="E53" s="11"/>
      <c r="F53" s="11"/>
      <c r="G53" s="11">
        <v>49.1</v>
      </c>
      <c r="H53" s="11">
        <v>40</v>
      </c>
      <c r="I53" s="11"/>
      <c r="J53" s="11"/>
      <c r="K53" s="11"/>
      <c r="L53" s="12"/>
      <c r="M53" s="33" t="s">
        <v>59</v>
      </c>
      <c r="N53" s="34"/>
      <c r="O53" s="39">
        <v>0</v>
      </c>
      <c r="P53" s="39"/>
      <c r="Q53" s="39"/>
      <c r="R53" s="39">
        <v>0</v>
      </c>
      <c r="S53" s="39"/>
      <c r="T53" s="40"/>
      <c r="U53" s="33" t="s">
        <v>59</v>
      </c>
      <c r="V53" s="34"/>
      <c r="W53" s="39">
        <v>0</v>
      </c>
      <c r="X53" s="39"/>
      <c r="Y53" s="39"/>
      <c r="Z53" s="39">
        <v>0</v>
      </c>
      <c r="AA53" s="39"/>
      <c r="AB53" s="40"/>
      <c r="AC53" s="33" t="s">
        <v>59</v>
      </c>
      <c r="AD53" s="34"/>
      <c r="AE53" s="39">
        <v>0</v>
      </c>
      <c r="AF53" s="39"/>
      <c r="AG53" s="39"/>
      <c r="AH53" s="39">
        <v>0</v>
      </c>
      <c r="AI53" s="39"/>
      <c r="AJ53" s="40"/>
      <c r="AK53" s="33" t="s">
        <v>59</v>
      </c>
      <c r="AL53" s="34"/>
      <c r="AM53" s="39">
        <v>0</v>
      </c>
      <c r="AN53" s="39"/>
      <c r="AO53" s="39"/>
      <c r="AP53" s="39">
        <v>0</v>
      </c>
      <c r="AQ53" s="39"/>
      <c r="AR53" s="40"/>
    </row>
    <row r="54" spans="1:44" x14ac:dyDescent="0.2">
      <c r="A54" s="41" t="s">
        <v>195</v>
      </c>
      <c r="B54" s="42"/>
      <c r="C54" s="42"/>
      <c r="D54" s="42"/>
      <c r="E54" s="11"/>
      <c r="F54" s="11"/>
      <c r="G54" s="11">
        <v>49.1</v>
      </c>
      <c r="H54" s="11">
        <v>40</v>
      </c>
      <c r="I54" s="11"/>
      <c r="J54" s="11"/>
      <c r="K54" s="11"/>
      <c r="L54" s="12"/>
      <c r="M54" s="33" t="s">
        <v>59</v>
      </c>
      <c r="N54" s="34"/>
      <c r="O54" s="39">
        <v>0</v>
      </c>
      <c r="P54" s="39"/>
      <c r="Q54" s="39"/>
      <c r="R54" s="39">
        <v>0</v>
      </c>
      <c r="S54" s="39"/>
      <c r="T54" s="40"/>
      <c r="U54" s="33" t="s">
        <v>59</v>
      </c>
      <c r="V54" s="34"/>
      <c r="W54" s="39">
        <v>0</v>
      </c>
      <c r="X54" s="39"/>
      <c r="Y54" s="39"/>
      <c r="Z54" s="39">
        <v>0</v>
      </c>
      <c r="AA54" s="39"/>
      <c r="AB54" s="40"/>
      <c r="AC54" s="33" t="s">
        <v>59</v>
      </c>
      <c r="AD54" s="34"/>
      <c r="AE54" s="39">
        <v>0</v>
      </c>
      <c r="AF54" s="39"/>
      <c r="AG54" s="39"/>
      <c r="AH54" s="39">
        <v>0</v>
      </c>
      <c r="AI54" s="39"/>
      <c r="AJ54" s="40"/>
      <c r="AK54" s="33" t="s">
        <v>59</v>
      </c>
      <c r="AL54" s="34"/>
      <c r="AM54" s="39">
        <v>0</v>
      </c>
      <c r="AN54" s="39"/>
      <c r="AO54" s="39"/>
      <c r="AP54" s="39">
        <v>0</v>
      </c>
      <c r="AQ54" s="39"/>
      <c r="AR54" s="40"/>
    </row>
    <row r="55" spans="1:44" ht="13.5" thickBot="1" x14ac:dyDescent="0.25">
      <c r="A55" s="35" t="s">
        <v>77</v>
      </c>
      <c r="B55" s="36"/>
      <c r="C55" s="36"/>
      <c r="D55" s="36"/>
      <c r="E55" s="37"/>
      <c r="F55" s="37"/>
      <c r="G55" s="37"/>
      <c r="H55" s="37"/>
      <c r="I55" s="37"/>
      <c r="J55" s="37"/>
      <c r="K55" s="37"/>
      <c r="L55" s="38"/>
      <c r="M55" s="29"/>
      <c r="N55" s="30"/>
      <c r="O55" s="24">
        <f>SUM(O42:Q54)</f>
        <v>-0.22696794807745094</v>
      </c>
      <c r="P55" s="24"/>
      <c r="Q55" s="24"/>
      <c r="R55" s="24">
        <f>SUM(R42:T54)</f>
        <v>-0.17022595401207571</v>
      </c>
      <c r="S55" s="24"/>
      <c r="T55" s="25"/>
      <c r="U55" s="29"/>
      <c r="V55" s="30"/>
      <c r="W55" s="24">
        <f>SUM(W42:Y54)</f>
        <v>-0.14141848903413737</v>
      </c>
      <c r="X55" s="24"/>
      <c r="Y55" s="24"/>
      <c r="Z55" s="24">
        <f>SUM(Z42:AB54)</f>
        <v>-0.10238521770746248</v>
      </c>
      <c r="AA55" s="24"/>
      <c r="AB55" s="25"/>
      <c r="AC55" s="29"/>
      <c r="AD55" s="30"/>
      <c r="AE55" s="24">
        <f>SUM(AE42:AG54)</f>
        <v>-0.17000771863024824</v>
      </c>
      <c r="AF55" s="24"/>
      <c r="AG55" s="24"/>
      <c r="AH55" s="24">
        <f>SUM(AH42:AJ54)</f>
        <v>-0.11866612072899389</v>
      </c>
      <c r="AI55" s="24"/>
      <c r="AJ55" s="25"/>
      <c r="AK55" s="29"/>
      <c r="AL55" s="30"/>
      <c r="AM55" s="24">
        <f>SUM(AM42:AO54)</f>
        <v>-0.30935294476217684</v>
      </c>
      <c r="AN55" s="24"/>
      <c r="AO55" s="24"/>
      <c r="AP55" s="24">
        <f>SUM(AP42:AR54)</f>
        <v>-0.22396766373507429</v>
      </c>
      <c r="AQ55" s="24"/>
      <c r="AR55" s="25"/>
    </row>
    <row r="56" spans="1:44" ht="13.5" thickBot="1" x14ac:dyDescent="0.25">
      <c r="A56" s="26" t="s">
        <v>78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8"/>
      <c r="M56" s="15"/>
      <c r="N56" s="16"/>
      <c r="O56" s="13">
        <f>SUM(O27:Q39)+SUM(O42:Q54)</f>
        <v>-0.20834493809840354</v>
      </c>
      <c r="P56" s="13"/>
      <c r="Q56" s="13"/>
      <c r="R56" s="13">
        <f>SUM(R27:T39)+SUM(R42:T54)</f>
        <v>-0.15819667664521972</v>
      </c>
      <c r="S56" s="13"/>
      <c r="T56" s="14"/>
      <c r="U56" s="15"/>
      <c r="V56" s="16"/>
      <c r="W56" s="13">
        <f>SUM(W27:Y39)+SUM(W42:Y54)</f>
        <v>-0.13266123978271507</v>
      </c>
      <c r="X56" s="13"/>
      <c r="Y56" s="13"/>
      <c r="Z56" s="13">
        <f>SUM(Z27:AB39)+SUM(Z42:AB54)</f>
        <v>-9.5588851824832621E-2</v>
      </c>
      <c r="AA56" s="13"/>
      <c r="AB56" s="14"/>
      <c r="AC56" s="15"/>
      <c r="AD56" s="16"/>
      <c r="AE56" s="13">
        <f>SUM(AE27:AG39)+SUM(AE42:AG54)</f>
        <v>-0.11413868869310735</v>
      </c>
      <c r="AF56" s="13"/>
      <c r="AG56" s="13"/>
      <c r="AH56" s="13">
        <f>SUM(AH27:AJ39)+SUM(AH42:AJ54)</f>
        <v>-8.2578288628426283E-2</v>
      </c>
      <c r="AI56" s="13"/>
      <c r="AJ56" s="14"/>
      <c r="AK56" s="15"/>
      <c r="AL56" s="16"/>
      <c r="AM56" s="13">
        <f>SUM(AM27:AO39)+SUM(AM42:AO54)</f>
        <v>-0.3000414397726533</v>
      </c>
      <c r="AN56" s="13"/>
      <c r="AO56" s="13"/>
      <c r="AP56" s="13">
        <f>SUM(AP27:AR39)+SUM(AP42:AR54)</f>
        <v>-0.2179530250516464</v>
      </c>
      <c r="AQ56" s="13"/>
      <c r="AR56" s="14"/>
    </row>
    <row r="57" spans="1:44" ht="13.5" thickBo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</row>
    <row r="58" spans="1:44" ht="13.5" thickBot="1" x14ac:dyDescent="0.25">
      <c r="A58" s="18" t="s">
        <v>79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1" t="s">
        <v>80</v>
      </c>
      <c r="N58" s="22"/>
      <c r="O58" s="22"/>
      <c r="P58" s="22"/>
      <c r="Q58" s="22"/>
      <c r="R58" s="22"/>
      <c r="S58" s="22"/>
      <c r="T58" s="23"/>
      <c r="U58" s="21" t="s">
        <v>196</v>
      </c>
      <c r="V58" s="22"/>
      <c r="W58" s="22"/>
      <c r="X58" s="22"/>
      <c r="Y58" s="22"/>
      <c r="Z58" s="22"/>
      <c r="AA58" s="22"/>
      <c r="AB58" s="23"/>
      <c r="AC58" s="21"/>
      <c r="AD58" s="22"/>
      <c r="AE58" s="22"/>
      <c r="AF58" s="22"/>
      <c r="AG58" s="22"/>
      <c r="AH58" s="22"/>
      <c r="AI58" s="22"/>
      <c r="AJ58" s="23"/>
      <c r="AK58" s="21"/>
      <c r="AL58" s="22"/>
      <c r="AM58" s="22"/>
      <c r="AN58" s="22"/>
      <c r="AO58" s="22"/>
      <c r="AP58" s="22"/>
      <c r="AQ58" s="22"/>
      <c r="AR58" s="23"/>
    </row>
  </sheetData>
  <mergeCells count="667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AC16:AE16"/>
    <mergeCell ref="AF16:AG16"/>
    <mergeCell ref="AH16:AJ16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23:AR23"/>
    <mergeCell ref="A24:D25"/>
    <mergeCell ref="E24:F24"/>
    <mergeCell ref="G24:H24"/>
    <mergeCell ref="I24:J24"/>
    <mergeCell ref="K24:L24"/>
    <mergeCell ref="M24:N25"/>
    <mergeCell ref="O24:Q25"/>
    <mergeCell ref="R24:T25"/>
    <mergeCell ref="U24:V25"/>
    <mergeCell ref="AM24:AO25"/>
    <mergeCell ref="AP24:AR25"/>
    <mergeCell ref="A26:D26"/>
    <mergeCell ref="E26:AR26"/>
    <mergeCell ref="A27:D27"/>
    <mergeCell ref="M27:N27"/>
    <mergeCell ref="O27:Q27"/>
    <mergeCell ref="R27:T27"/>
    <mergeCell ref="U27:V27"/>
    <mergeCell ref="W27:Y27"/>
    <mergeCell ref="W24:Y25"/>
    <mergeCell ref="Z24:AB25"/>
    <mergeCell ref="AC24:AD25"/>
    <mergeCell ref="AE24:AG25"/>
    <mergeCell ref="AH24:AJ25"/>
    <mergeCell ref="AK24:AL25"/>
    <mergeCell ref="AP27:AR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Z27:AB27"/>
    <mergeCell ref="AC27:AD27"/>
    <mergeCell ref="AE27:AG27"/>
    <mergeCell ref="AH27:AJ27"/>
    <mergeCell ref="AK27:AL27"/>
    <mergeCell ref="AM27:AO27"/>
    <mergeCell ref="AH28:AJ28"/>
    <mergeCell ref="AK28:AL28"/>
    <mergeCell ref="AM28:AO28"/>
    <mergeCell ref="AP28:AR28"/>
    <mergeCell ref="A29:D29"/>
    <mergeCell ref="M29:N29"/>
    <mergeCell ref="O29:Q29"/>
    <mergeCell ref="R29:T29"/>
    <mergeCell ref="U29:V29"/>
    <mergeCell ref="W29:Y29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W31:Y31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5:AR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Z37:AB37"/>
    <mergeCell ref="AC37:AD37"/>
    <mergeCell ref="AE37:AG37"/>
    <mergeCell ref="AH37:AJ37"/>
    <mergeCell ref="AK37:AL37"/>
    <mergeCell ref="AM37:AO37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H40:AJ40"/>
    <mergeCell ref="AK40:AL40"/>
    <mergeCell ref="AM40:AO40"/>
    <mergeCell ref="AP40:AR40"/>
    <mergeCell ref="A41:D41"/>
    <mergeCell ref="E41:AR41"/>
    <mergeCell ref="AP39:AR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4:AR54"/>
    <mergeCell ref="A55:L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5:AJ55"/>
    <mergeCell ref="AK55:AL55"/>
    <mergeCell ref="AM55:AO55"/>
    <mergeCell ref="AP55:AR55"/>
    <mergeCell ref="A56:L56"/>
    <mergeCell ref="M56:N56"/>
    <mergeCell ref="O56:Q56"/>
    <mergeCell ref="R56:T56"/>
    <mergeCell ref="U56:V56"/>
    <mergeCell ref="W56:Y56"/>
    <mergeCell ref="AP56:AR56"/>
    <mergeCell ref="A57:AR57"/>
    <mergeCell ref="A58:L58"/>
    <mergeCell ref="M58:T58"/>
    <mergeCell ref="U58:AB58"/>
    <mergeCell ref="AC58:AJ58"/>
    <mergeCell ref="AK58:AR58"/>
    <mergeCell ref="Z56:AB56"/>
    <mergeCell ref="AC56:AD56"/>
    <mergeCell ref="AE56:AG56"/>
    <mergeCell ref="AH56:AJ56"/>
    <mergeCell ref="AK56:AL56"/>
    <mergeCell ref="AM56:AO5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89" customWidth="1"/>
    <col min="5" max="12" width="5.28515625" style="189" customWidth="1"/>
    <col min="13" max="44" width="3.28515625" style="189" customWidth="1"/>
    <col min="45" max="16384" width="9.140625" style="189"/>
  </cols>
  <sheetData>
    <row r="1" spans="1:44" ht="30" customHeight="1" x14ac:dyDescent="0.2">
      <c r="A1" s="188" t="s">
        <v>472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ht="30" customHeight="1" thickBot="1" x14ac:dyDescent="0.2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</row>
    <row r="3" spans="1:44" ht="24.95" customHeight="1" thickBo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>
        <v>0.16666666666666666</v>
      </c>
      <c r="N3" s="192"/>
      <c r="O3" s="192"/>
      <c r="P3" s="192"/>
      <c r="Q3" s="192"/>
      <c r="R3" s="192"/>
      <c r="S3" s="192"/>
      <c r="T3" s="192"/>
      <c r="U3" s="191">
        <v>0.45833333333333331</v>
      </c>
      <c r="V3" s="192"/>
      <c r="W3" s="192"/>
      <c r="X3" s="192"/>
      <c r="Y3" s="192"/>
      <c r="Z3" s="192"/>
      <c r="AA3" s="192"/>
      <c r="AB3" s="192"/>
      <c r="AC3" s="191">
        <v>0.75</v>
      </c>
      <c r="AD3" s="192"/>
      <c r="AE3" s="192"/>
      <c r="AF3" s="192"/>
      <c r="AG3" s="192"/>
      <c r="AH3" s="192"/>
      <c r="AI3" s="192"/>
      <c r="AJ3" s="192"/>
      <c r="AK3" s="191">
        <v>0.83333333333333337</v>
      </c>
      <c r="AL3" s="192"/>
      <c r="AM3" s="192"/>
      <c r="AN3" s="192"/>
      <c r="AO3" s="192"/>
      <c r="AP3" s="192"/>
      <c r="AQ3" s="192"/>
      <c r="AR3" s="192"/>
    </row>
    <row r="4" spans="1:44" ht="30" customHeight="1" thickBot="1" x14ac:dyDescent="0.25">
      <c r="A4" s="193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</row>
    <row r="5" spans="1:44" ht="15.75" customHeight="1" thickBot="1" x14ac:dyDescent="0.25">
      <c r="A5" s="194" t="s">
        <v>3</v>
      </c>
      <c r="B5" s="195" t="s">
        <v>4</v>
      </c>
      <c r="C5" s="195" t="s">
        <v>5</v>
      </c>
      <c r="D5" s="196" t="s">
        <v>6</v>
      </c>
      <c r="E5" s="197" t="s">
        <v>7</v>
      </c>
      <c r="F5" s="198"/>
      <c r="G5" s="199" t="s">
        <v>8</v>
      </c>
      <c r="H5" s="198"/>
      <c r="I5" s="199" t="s">
        <v>9</v>
      </c>
      <c r="J5" s="198"/>
      <c r="K5" s="199" t="s">
        <v>10</v>
      </c>
      <c r="L5" s="200"/>
      <c r="M5" s="197" t="s">
        <v>11</v>
      </c>
      <c r="N5" s="198"/>
      <c r="O5" s="199" t="s">
        <v>12</v>
      </c>
      <c r="P5" s="198"/>
      <c r="Q5" s="199" t="s">
        <v>13</v>
      </c>
      <c r="R5" s="198"/>
      <c r="S5" s="199" t="s">
        <v>14</v>
      </c>
      <c r="T5" s="200"/>
      <c r="U5" s="197" t="s">
        <v>11</v>
      </c>
      <c r="V5" s="198"/>
      <c r="W5" s="199" t="s">
        <v>12</v>
      </c>
      <c r="X5" s="198"/>
      <c r="Y5" s="199" t="s">
        <v>13</v>
      </c>
      <c r="Z5" s="198"/>
      <c r="AA5" s="199" t="s">
        <v>14</v>
      </c>
      <c r="AB5" s="200"/>
      <c r="AC5" s="197" t="s">
        <v>11</v>
      </c>
      <c r="AD5" s="198"/>
      <c r="AE5" s="199" t="s">
        <v>12</v>
      </c>
      <c r="AF5" s="198"/>
      <c r="AG5" s="199" t="s">
        <v>13</v>
      </c>
      <c r="AH5" s="198"/>
      <c r="AI5" s="199" t="s">
        <v>14</v>
      </c>
      <c r="AJ5" s="200"/>
      <c r="AK5" s="197" t="s">
        <v>11</v>
      </c>
      <c r="AL5" s="198"/>
      <c r="AM5" s="199" t="s">
        <v>12</v>
      </c>
      <c r="AN5" s="198"/>
      <c r="AO5" s="199" t="s">
        <v>13</v>
      </c>
      <c r="AP5" s="198"/>
      <c r="AQ5" s="199" t="s">
        <v>14</v>
      </c>
      <c r="AR5" s="200"/>
    </row>
    <row r="6" spans="1:44" x14ac:dyDescent="0.2">
      <c r="A6" s="201" t="s">
        <v>15</v>
      </c>
      <c r="B6" s="202">
        <v>40</v>
      </c>
      <c r="C6" s="203">
        <v>4.3000001460313797E-2</v>
      </c>
      <c r="D6" s="204">
        <v>0.15199999511241913</v>
      </c>
      <c r="E6" s="205">
        <v>110</v>
      </c>
      <c r="F6" s="206"/>
      <c r="G6" s="241" t="s">
        <v>198</v>
      </c>
      <c r="H6" s="241"/>
      <c r="I6" s="208">
        <v>0.15800000727176666</v>
      </c>
      <c r="J6" s="208"/>
      <c r="K6" s="208">
        <v>10.600000381469727</v>
      </c>
      <c r="L6" s="209"/>
      <c r="M6" s="378">
        <f>IF(OR(M36=0,O6=0),0,ABS(1000*O6/(SQRT(3)*M36*COS(ATAN(Q6/O6)))))</f>
        <v>25.213397114830592</v>
      </c>
      <c r="N6" s="379"/>
      <c r="O6" s="380">
        <f>M29</f>
        <v>4.3653510379993383</v>
      </c>
      <c r="P6" s="380"/>
      <c r="Q6" s="380">
        <f>R29</f>
        <v>2.4830865016690815</v>
      </c>
      <c r="R6" s="380"/>
      <c r="S6" s="213">
        <f>IF(O6=0,0,COS(ATAN(Q6/O6)))</f>
        <v>0.86921926101347935</v>
      </c>
      <c r="T6" s="214"/>
      <c r="U6" s="381">
        <f>IF(OR(U36=0,W6=0),0,ABS(1000*W6/(SQRT(3)*U36*COS(ATAN(Y6/W6)))))</f>
        <v>26.268422365604433</v>
      </c>
      <c r="V6" s="379"/>
      <c r="W6" s="380">
        <f>U29</f>
        <v>4.3655437845722895</v>
      </c>
      <c r="X6" s="380"/>
      <c r="Y6" s="380">
        <f>Z29</f>
        <v>2.8842621679869795</v>
      </c>
      <c r="Z6" s="380"/>
      <c r="AA6" s="213">
        <f>IF(W6=0,0,COS(ATAN(Y6/W6)))</f>
        <v>0.83434542717496707</v>
      </c>
      <c r="AB6" s="214"/>
      <c r="AC6" s="381">
        <f>IF(OR(AC36=0,AE6=0),0,ABS(1000*AE6/(SQRT(3)*AC36*COS(ATAN(AG6/AE6)))))</f>
        <v>23.831684962414549</v>
      </c>
      <c r="AD6" s="379"/>
      <c r="AE6" s="380">
        <f>AC29</f>
        <v>4.0050894325512267</v>
      </c>
      <c r="AF6" s="380"/>
      <c r="AG6" s="380">
        <f>AH29</f>
        <v>2.548066614225283</v>
      </c>
      <c r="AH6" s="380"/>
      <c r="AI6" s="213">
        <f>IF(AE6=0,0,COS(ATAN(AG6/AE6)))</f>
        <v>0.84372127700500421</v>
      </c>
      <c r="AJ6" s="214"/>
      <c r="AK6" s="381">
        <f>IF(OR(AK36=0,AM6=0),0,ABS(1000*AM6/(SQRT(3)*AK36*COS(ATAN(AO6/AM6)))))</f>
        <v>23.930481848280174</v>
      </c>
      <c r="AL6" s="379"/>
      <c r="AM6" s="380">
        <f>AK29</f>
        <v>4.0051061979385008</v>
      </c>
      <c r="AN6" s="380"/>
      <c r="AO6" s="380">
        <f>AP29</f>
        <v>2.584516534167415</v>
      </c>
      <c r="AP6" s="380"/>
      <c r="AQ6" s="213">
        <f>IF(AM6=0,0,COS(ATAN(AO6/AM6)))</f>
        <v>0.84024149478992161</v>
      </c>
      <c r="AR6" s="214"/>
    </row>
    <row r="7" spans="1:44" x14ac:dyDescent="0.2">
      <c r="A7" s="216"/>
      <c r="B7" s="217"/>
      <c r="C7" s="217"/>
      <c r="D7" s="218"/>
      <c r="E7" s="219">
        <v>6</v>
      </c>
      <c r="F7" s="220"/>
      <c r="G7" s="221" t="s">
        <v>16</v>
      </c>
      <c r="H7" s="221"/>
      <c r="I7" s="222">
        <f>I6</f>
        <v>0.15800000727176666</v>
      </c>
      <c r="J7" s="222"/>
      <c r="K7" s="222">
        <f>K6</f>
        <v>10.600000381469727</v>
      </c>
      <c r="L7" s="223"/>
      <c r="M7" s="382">
        <f>IF(OR(M42=0,O7=0),0,ABS(1000*O7/(SQRT(3)*M42*COS(ATAN(Q7/O7)))))</f>
        <v>142.45065200435823</v>
      </c>
      <c r="N7" s="348"/>
      <c r="O7" s="226">
        <v>1.440000057220459</v>
      </c>
      <c r="P7" s="226"/>
      <c r="Q7" s="226">
        <v>0.64800000190734863</v>
      </c>
      <c r="R7" s="226"/>
      <c r="S7" s="227">
        <f>IF(O7=0,0,COS(ATAN(Q7/O7)))</f>
        <v>0.91192151082528883</v>
      </c>
      <c r="T7" s="228"/>
      <c r="U7" s="347">
        <f>IF(OR(U42=0,W7=0),0,ABS(1000*W7/(SQRT(3)*U42*COS(ATAN(Y7/W7)))))</f>
        <v>113.61943227176636</v>
      </c>
      <c r="V7" s="348"/>
      <c r="W7" s="226">
        <v>1.0800000429153442</v>
      </c>
      <c r="X7" s="226"/>
      <c r="Y7" s="226">
        <v>0.64800000190734863</v>
      </c>
      <c r="Z7" s="226"/>
      <c r="AA7" s="227">
        <f>IF(W7=0,0,COS(ATAN(Y7/W7)))</f>
        <v>0.85749293406394267</v>
      </c>
      <c r="AB7" s="228"/>
      <c r="AC7" s="347">
        <f>IF(OR(AC42=0,AE7=0),0,ABS(1000*AE7/(SQRT(3)*AC42*COS(ATAN(AG7/AE7)))))</f>
        <v>111.98318910287071</v>
      </c>
      <c r="AD7" s="348"/>
      <c r="AE7" s="226">
        <v>1.0800000429153442</v>
      </c>
      <c r="AF7" s="226"/>
      <c r="AG7" s="226">
        <v>0.6119999885559082</v>
      </c>
      <c r="AH7" s="226"/>
      <c r="AI7" s="227">
        <f>IF(AE7=0,0,COS(ATAN(AG7/AE7)))</f>
        <v>0.87002219820598736</v>
      </c>
      <c r="AJ7" s="228"/>
      <c r="AK7" s="347">
        <f>IF(OR(AK42=0,AM7=0),0,ABS(1000*AM7/(SQRT(3)*AK42*COS(ATAN(AO7/AM7)))))</f>
        <v>111.98318910287071</v>
      </c>
      <c r="AL7" s="348"/>
      <c r="AM7" s="226">
        <v>1.0800000429153442</v>
      </c>
      <c r="AN7" s="226"/>
      <c r="AO7" s="226">
        <v>0.6119999885559082</v>
      </c>
      <c r="AP7" s="226"/>
      <c r="AQ7" s="227">
        <f>IF(AM7=0,0,COS(ATAN(AO7/AM7)))</f>
        <v>0.87002219820598736</v>
      </c>
      <c r="AR7" s="228"/>
    </row>
    <row r="8" spans="1:44" x14ac:dyDescent="0.2">
      <c r="A8" s="216"/>
      <c r="B8" s="217"/>
      <c r="C8" s="217"/>
      <c r="D8" s="218"/>
      <c r="E8" s="219">
        <v>6</v>
      </c>
      <c r="F8" s="220"/>
      <c r="G8" s="221" t="s">
        <v>20</v>
      </c>
      <c r="H8" s="221"/>
      <c r="I8" s="222">
        <f>I6</f>
        <v>0.15800000727176666</v>
      </c>
      <c r="J8" s="222"/>
      <c r="K8" s="222">
        <f>K6</f>
        <v>10.600000381469727</v>
      </c>
      <c r="L8" s="223"/>
      <c r="M8" s="382">
        <f>IF(OR(M43=0,O8=0),0,ABS(1000*O8/(SQRT(3)*M43*COS(ATAN(Q8/O8)))))</f>
        <v>293.50363544723496</v>
      </c>
      <c r="N8" s="348"/>
      <c r="O8" s="226">
        <v>2.880000114440918</v>
      </c>
      <c r="P8" s="226"/>
      <c r="Q8" s="226">
        <v>1.6200000047683716</v>
      </c>
      <c r="R8" s="226"/>
      <c r="S8" s="227">
        <f>IF(O8=0,0,COS(ATAN(Q8/O8)))</f>
        <v>0.87157554483225674</v>
      </c>
      <c r="T8" s="228"/>
      <c r="U8" s="347">
        <f>IF(OR(U43=0,W8=0),0,ABS(1000*W8/(SQRT(3)*U43*COS(ATAN(Y8/W8)))))</f>
        <v>338.9490218142538</v>
      </c>
      <c r="V8" s="348"/>
      <c r="W8" s="226">
        <v>3.2400000095367432</v>
      </c>
      <c r="X8" s="226"/>
      <c r="Y8" s="226">
        <v>2.0160000324249268</v>
      </c>
      <c r="Z8" s="226"/>
      <c r="AA8" s="227">
        <f>IF(W8=0,0,COS(ATAN(Y8/W8)))</f>
        <v>0.84905660065966071</v>
      </c>
      <c r="AB8" s="228"/>
      <c r="AC8" s="347">
        <f>IF(OR(AC43=0,AE8=0),0,ABS(1000*AE8/(SQRT(3)*AC43*COS(ATAN(AG8/AE8)))))</f>
        <v>298.32384894408307</v>
      </c>
      <c r="AD8" s="348"/>
      <c r="AE8" s="226">
        <v>2.880000114440918</v>
      </c>
      <c r="AF8" s="226"/>
      <c r="AG8" s="226">
        <v>1.7280000448226929</v>
      </c>
      <c r="AH8" s="226"/>
      <c r="AI8" s="227">
        <f>IF(AE8=0,0,COS(ATAN(AG8/AE8)))</f>
        <v>0.8574929288443186</v>
      </c>
      <c r="AJ8" s="228"/>
      <c r="AK8" s="347">
        <f>IF(OR(AK43=0,AM8=0),0,ABS(1000*AM8/(SQRT(3)*AK43*COS(ATAN(AO8/AM8)))))</f>
        <v>304.6687564278779</v>
      </c>
      <c r="AL8" s="348"/>
      <c r="AM8" s="226">
        <v>2.880000114440918</v>
      </c>
      <c r="AN8" s="226"/>
      <c r="AO8" s="226">
        <v>1.7640000581741333</v>
      </c>
      <c r="AP8" s="226"/>
      <c r="AQ8" s="227">
        <f>IF(AM8=0,0,COS(ATAN(AO8/AM8)))</f>
        <v>0.85275441641560668</v>
      </c>
      <c r="AR8" s="228"/>
    </row>
    <row r="9" spans="1:44" ht="15.75" customHeight="1" thickBot="1" x14ac:dyDescent="0.25">
      <c r="A9" s="230"/>
      <c r="B9" s="231"/>
      <c r="C9" s="231"/>
      <c r="D9" s="231"/>
      <c r="E9" s="232" t="s">
        <v>17</v>
      </c>
      <c r="F9" s="233"/>
      <c r="G9" s="233"/>
      <c r="H9" s="233"/>
      <c r="I9" s="233"/>
      <c r="J9" s="233"/>
      <c r="K9" s="233"/>
      <c r="L9" s="234"/>
      <c r="M9" s="233">
        <v>13</v>
      </c>
      <c r="N9" s="233"/>
      <c r="O9" s="233"/>
      <c r="P9" s="235" t="s">
        <v>18</v>
      </c>
      <c r="Q9" s="235"/>
      <c r="R9" s="236"/>
      <c r="S9" s="236"/>
      <c r="T9" s="237"/>
      <c r="U9" s="232">
        <v>13</v>
      </c>
      <c r="V9" s="233"/>
      <c r="W9" s="233"/>
      <c r="X9" s="235" t="s">
        <v>18</v>
      </c>
      <c r="Y9" s="235"/>
      <c r="Z9" s="236"/>
      <c r="AA9" s="236"/>
      <c r="AB9" s="237"/>
      <c r="AC9" s="232">
        <v>13</v>
      </c>
      <c r="AD9" s="233"/>
      <c r="AE9" s="233"/>
      <c r="AF9" s="235" t="s">
        <v>18</v>
      </c>
      <c r="AG9" s="235"/>
      <c r="AH9" s="236"/>
      <c r="AI9" s="236"/>
      <c r="AJ9" s="237"/>
      <c r="AK9" s="232">
        <v>13</v>
      </c>
      <c r="AL9" s="233"/>
      <c r="AM9" s="233"/>
      <c r="AN9" s="235" t="s">
        <v>18</v>
      </c>
      <c r="AO9" s="235"/>
      <c r="AP9" s="236"/>
      <c r="AQ9" s="236"/>
      <c r="AR9" s="237"/>
    </row>
    <row r="10" spans="1:44" x14ac:dyDescent="0.2">
      <c r="A10" s="201" t="s">
        <v>19</v>
      </c>
      <c r="B10" s="202">
        <v>40</v>
      </c>
      <c r="C10" s="203">
        <v>4.1999999433755875E-2</v>
      </c>
      <c r="D10" s="204">
        <v>0.14000000059604645</v>
      </c>
      <c r="E10" s="205">
        <v>110</v>
      </c>
      <c r="F10" s="206"/>
      <c r="G10" s="241" t="s">
        <v>199</v>
      </c>
      <c r="H10" s="241"/>
      <c r="I10" s="208">
        <v>1.6000000759959221E-2</v>
      </c>
      <c r="J10" s="208"/>
      <c r="K10" s="208">
        <v>10.5</v>
      </c>
      <c r="L10" s="209"/>
      <c r="M10" s="378">
        <f>IF(OR(M37=0,O10=0),0,ABS(1000*O10/(SQRT(3)*M37*COS(ATAN(Q10/O10)))))</f>
        <v>68.109457752732283</v>
      </c>
      <c r="N10" s="379"/>
      <c r="O10" s="380">
        <f>M30</f>
        <v>11.923812429993163</v>
      </c>
      <c r="P10" s="380"/>
      <c r="Q10" s="380">
        <f>R30</f>
        <v>6.9518580945190891</v>
      </c>
      <c r="R10" s="380"/>
      <c r="S10" s="213">
        <f>IF(O10=0,0,COS(ATAN(Q10/O10)))</f>
        <v>0.86389552399357672</v>
      </c>
      <c r="T10" s="214"/>
      <c r="U10" s="381">
        <f>IF(OR(U37=0,W10=0),0,ABS(1000*W10/(SQRT(3)*U37*COS(ATAN(Y10/W10)))))</f>
        <v>79.26555403525451</v>
      </c>
      <c r="V10" s="379"/>
      <c r="W10" s="380">
        <f>U30</f>
        <v>14.0844147334022</v>
      </c>
      <c r="X10" s="380"/>
      <c r="Y10" s="380">
        <f>Z30</f>
        <v>7.433877736615992</v>
      </c>
      <c r="Z10" s="380"/>
      <c r="AA10" s="213">
        <f>IF(W10=0,0,COS(ATAN(Y10/W10)))</f>
        <v>0.88437343532465074</v>
      </c>
      <c r="AB10" s="214"/>
      <c r="AC10" s="381">
        <f>IF(OR(AC37=0,AE10=0),0,ABS(1000*AE10/(SQRT(3)*AC37*COS(ATAN(AG10/AE10)))))</f>
        <v>74.182452603386764</v>
      </c>
      <c r="AD10" s="379"/>
      <c r="AE10" s="380">
        <f>AC30</f>
        <v>13.0041136711388</v>
      </c>
      <c r="AF10" s="380"/>
      <c r="AG10" s="380">
        <f>AH30</f>
        <v>7.2828288423644274</v>
      </c>
      <c r="AH10" s="380"/>
      <c r="AI10" s="213">
        <f>IF(AE10=0,0,COS(ATAN(AG10/AE10)))</f>
        <v>0.87249099385209006</v>
      </c>
      <c r="AJ10" s="214"/>
      <c r="AK10" s="381">
        <f>IF(OR(AK37=0,AM10=0),0,ABS(1000*AM10/(SQRT(3)*AK37*COS(ATAN(AO10/AM10)))))</f>
        <v>94.140073826461048</v>
      </c>
      <c r="AL10" s="379"/>
      <c r="AM10" s="380">
        <f>AK30</f>
        <v>17.325415480522832</v>
      </c>
      <c r="AN10" s="380"/>
      <c r="AO10" s="380">
        <f>AP30</f>
        <v>7.5885087149808426</v>
      </c>
      <c r="AP10" s="380"/>
      <c r="AQ10" s="213">
        <f>IF(AM10=0,0,COS(ATAN(AO10/AM10)))</f>
        <v>0.91598952468876427</v>
      </c>
      <c r="AR10" s="214"/>
    </row>
    <row r="11" spans="1:44" x14ac:dyDescent="0.2">
      <c r="A11" s="216"/>
      <c r="B11" s="217"/>
      <c r="C11" s="217"/>
      <c r="D11" s="218"/>
      <c r="E11" s="219">
        <v>6</v>
      </c>
      <c r="F11" s="220"/>
      <c r="G11" s="221" t="s">
        <v>133</v>
      </c>
      <c r="H11" s="221"/>
      <c r="I11" s="222">
        <f>I10</f>
        <v>1.6000000759959221E-2</v>
      </c>
      <c r="J11" s="222"/>
      <c r="K11" s="222">
        <f>K10</f>
        <v>10.5</v>
      </c>
      <c r="L11" s="223"/>
      <c r="M11" s="382">
        <f>IF(OR(M44=0,O11=0),0,ABS(1000*O11/(SQRT(3)*M44*COS(ATAN(Q11/O11)))))</f>
        <v>708.31084843846998</v>
      </c>
      <c r="N11" s="348"/>
      <c r="O11" s="226">
        <v>7.1999998092651367</v>
      </c>
      <c r="P11" s="226"/>
      <c r="Q11" s="226">
        <v>3.1319999694824219</v>
      </c>
      <c r="R11" s="226"/>
      <c r="S11" s="227">
        <f>IF(O11=0,0,COS(ATAN(Q11/O11)))</f>
        <v>0.91699714522978304</v>
      </c>
      <c r="T11" s="228"/>
      <c r="U11" s="347">
        <f>IF(OR(U44=0,W11=0),0,ABS(1000*W11/(SQRT(3)*U44*COS(ATAN(Y11/W11)))))</f>
        <v>748.53370991740258</v>
      </c>
      <c r="V11" s="348"/>
      <c r="W11" s="226">
        <v>7.559999942779541</v>
      </c>
      <c r="X11" s="226"/>
      <c r="Y11" s="226">
        <v>3.4200000762939453</v>
      </c>
      <c r="Z11" s="226"/>
      <c r="AA11" s="227">
        <f>IF(W11=0,0,COS(ATAN(Y11/W11)))</f>
        <v>0.91110791821395687</v>
      </c>
      <c r="AB11" s="228"/>
      <c r="AC11" s="347">
        <f>IF(OR(AC44=0,AE11=0),0,ABS(1000*AE11/(SQRT(3)*AC44*COS(ATAN(AG11/AE11)))))</f>
        <v>719.06919928507955</v>
      </c>
      <c r="AD11" s="348"/>
      <c r="AE11" s="226">
        <v>7.1999998092651367</v>
      </c>
      <c r="AF11" s="226"/>
      <c r="AG11" s="226">
        <v>3.4200000762939453</v>
      </c>
      <c r="AH11" s="226"/>
      <c r="AI11" s="227">
        <f>IF(AE11=0,0,COS(ATAN(AG11/AE11)))</f>
        <v>0.90327749623976961</v>
      </c>
      <c r="AJ11" s="228"/>
      <c r="AK11" s="347">
        <f>IF(OR(AK44=0,AM11=0),0,ABS(1000*AM11/(SQRT(3)*AK44*COS(ATAN(AO11/AM11)))))</f>
        <v>659.47777067696234</v>
      </c>
      <c r="AL11" s="348"/>
      <c r="AM11" s="226">
        <v>6.4800000190734863</v>
      </c>
      <c r="AN11" s="226"/>
      <c r="AO11" s="226">
        <v>3.3840000629425049</v>
      </c>
      <c r="AP11" s="226"/>
      <c r="AQ11" s="227">
        <f>IF(AM11=0,0,COS(ATAN(AO11/AM11)))</f>
        <v>0.88640916579241058</v>
      </c>
      <c r="AR11" s="228"/>
    </row>
    <row r="12" spans="1:44" x14ac:dyDescent="0.2">
      <c r="A12" s="216"/>
      <c r="B12" s="217"/>
      <c r="C12" s="217"/>
      <c r="D12" s="218"/>
      <c r="E12" s="219">
        <v>6</v>
      </c>
      <c r="F12" s="220"/>
      <c r="G12" s="221" t="s">
        <v>134</v>
      </c>
      <c r="H12" s="221"/>
      <c r="I12" s="222">
        <f>I10</f>
        <v>1.6000000759959221E-2</v>
      </c>
      <c r="J12" s="222"/>
      <c r="K12" s="222">
        <f>K10</f>
        <v>10.5</v>
      </c>
      <c r="L12" s="223"/>
      <c r="M12" s="382">
        <f>IF(OR(M45=0,O12=0),0,ABS(1000*O12/(SQRT(3)*M45*COS(ATAN(Q12/O12)))))</f>
        <v>511.64828085172991</v>
      </c>
      <c r="N12" s="348"/>
      <c r="O12" s="226">
        <v>4.679999828338623</v>
      </c>
      <c r="P12" s="226"/>
      <c r="Q12" s="226">
        <v>3.2039999961853027</v>
      </c>
      <c r="R12" s="226"/>
      <c r="S12" s="227">
        <f>IF(O12=0,0,COS(ATAN(Q12/O12)))</f>
        <v>0.82515153156634224</v>
      </c>
      <c r="T12" s="228"/>
      <c r="U12" s="347">
        <f>IF(OR(U45=0,W12=0),0,ABS(1000*W12/(SQRT(3)*U45*COS(ATAN(Y12/W12)))))</f>
        <v>653.56593185734209</v>
      </c>
      <c r="V12" s="348"/>
      <c r="W12" s="226">
        <v>6.4800000190734863</v>
      </c>
      <c r="X12" s="226"/>
      <c r="Y12" s="226">
        <v>3.2400000095367432</v>
      </c>
      <c r="Z12" s="226"/>
      <c r="AA12" s="227">
        <f>IF(W12=0,0,COS(ATAN(Y12/W12)))</f>
        <v>0.89442719099991586</v>
      </c>
      <c r="AB12" s="228"/>
      <c r="AC12" s="347">
        <f>IF(OR(AC45=0,AE12=0),0,ABS(1000*AE12/(SQRT(3)*AC45*COS(ATAN(AG12/AE12)))))</f>
        <v>593.02193053192514</v>
      </c>
      <c r="AD12" s="348"/>
      <c r="AE12" s="226">
        <v>5.7600002288818359</v>
      </c>
      <c r="AF12" s="226"/>
      <c r="AG12" s="226">
        <v>3.1679999828338623</v>
      </c>
      <c r="AH12" s="226"/>
      <c r="AI12" s="227">
        <f>IF(AE12=0,0,COS(ATAN(AG12/AE12)))</f>
        <v>0.87621591786557684</v>
      </c>
      <c r="AJ12" s="228"/>
      <c r="AK12" s="347">
        <f>IF(OR(AK45=0,AM12=0),0,ABS(1000*AM12/(SQRT(3)*AK45*COS(ATAN(AO12/AM12)))))</f>
        <v>1015.3293809988245</v>
      </c>
      <c r="AL12" s="348"/>
      <c r="AM12" s="226">
        <v>10.800000190734863</v>
      </c>
      <c r="AN12" s="226"/>
      <c r="AO12" s="226">
        <v>3.1679999828338623</v>
      </c>
      <c r="AP12" s="226"/>
      <c r="AQ12" s="227">
        <f>IF(AM12=0,0,COS(ATAN(AO12/AM12)))</f>
        <v>0.95956898340472452</v>
      </c>
      <c r="AR12" s="228"/>
    </row>
    <row r="13" spans="1:44" ht="15.75" customHeight="1" thickBot="1" x14ac:dyDescent="0.25">
      <c r="A13" s="230"/>
      <c r="B13" s="231"/>
      <c r="C13" s="231"/>
      <c r="D13" s="231"/>
      <c r="E13" s="232" t="s">
        <v>17</v>
      </c>
      <c r="F13" s="233"/>
      <c r="G13" s="233"/>
      <c r="H13" s="233"/>
      <c r="I13" s="233"/>
      <c r="J13" s="233"/>
      <c r="K13" s="233"/>
      <c r="L13" s="234"/>
      <c r="M13" s="233">
        <v>10</v>
      </c>
      <c r="N13" s="233"/>
      <c r="O13" s="233"/>
      <c r="P13" s="235" t="s">
        <v>18</v>
      </c>
      <c r="Q13" s="235"/>
      <c r="R13" s="236"/>
      <c r="S13" s="236"/>
      <c r="T13" s="237"/>
      <c r="U13" s="232">
        <v>10</v>
      </c>
      <c r="V13" s="233"/>
      <c r="W13" s="233"/>
      <c r="X13" s="235" t="s">
        <v>18</v>
      </c>
      <c r="Y13" s="235"/>
      <c r="Z13" s="236"/>
      <c r="AA13" s="236"/>
      <c r="AB13" s="237"/>
      <c r="AC13" s="232">
        <v>10</v>
      </c>
      <c r="AD13" s="233"/>
      <c r="AE13" s="233"/>
      <c r="AF13" s="235" t="s">
        <v>18</v>
      </c>
      <c r="AG13" s="235"/>
      <c r="AH13" s="236"/>
      <c r="AI13" s="236"/>
      <c r="AJ13" s="237"/>
      <c r="AK13" s="232">
        <v>10</v>
      </c>
      <c r="AL13" s="233"/>
      <c r="AM13" s="233"/>
      <c r="AN13" s="235" t="s">
        <v>18</v>
      </c>
      <c r="AO13" s="235"/>
      <c r="AP13" s="236"/>
      <c r="AQ13" s="236"/>
      <c r="AR13" s="237"/>
    </row>
    <row r="14" spans="1:44" x14ac:dyDescent="0.2">
      <c r="A14" s="201" t="s">
        <v>312</v>
      </c>
      <c r="B14" s="202">
        <v>80</v>
      </c>
      <c r="C14" s="203">
        <v>7.9000003635883331E-2</v>
      </c>
      <c r="D14" s="204">
        <v>0.31200000643730164</v>
      </c>
      <c r="E14" s="205">
        <v>110</v>
      </c>
      <c r="F14" s="206"/>
      <c r="G14" s="241" t="s">
        <v>198</v>
      </c>
      <c r="H14" s="241"/>
      <c r="I14" s="208">
        <v>0.29300001263618469</v>
      </c>
      <c r="J14" s="208"/>
      <c r="K14" s="208">
        <v>10.600000381469727</v>
      </c>
      <c r="L14" s="209"/>
      <c r="M14" s="378">
        <f>IF(OR(M36=0,O14=0),0,ABS(1000*O14/(SQRT(3)*M36*COS(ATAN(Q14/O14)))))</f>
        <v>39.438349848861456</v>
      </c>
      <c r="N14" s="379"/>
      <c r="O14" s="380">
        <f>M31</f>
        <v>3.0815539383415906</v>
      </c>
      <c r="P14" s="380"/>
      <c r="Q14" s="380">
        <f>R31</f>
        <v>7.2259160844510655</v>
      </c>
      <c r="R14" s="380"/>
      <c r="S14" s="213">
        <f>IF(O14=0,0,COS(ATAN(Q14/O14)))</f>
        <v>0.39227675217297153</v>
      </c>
      <c r="T14" s="214"/>
      <c r="U14" s="381">
        <f>IF(OR(U36=0,W14=0),0,ABS(1000*W14/(SQRT(3)*U36*COS(ATAN(Y14/W14)))))</f>
        <v>43.012698615643849</v>
      </c>
      <c r="V14" s="379"/>
      <c r="W14" s="380">
        <f>U31</f>
        <v>4.2820637511735526</v>
      </c>
      <c r="X14" s="380"/>
      <c r="Y14" s="380">
        <f>Z31</f>
        <v>7.4206697635846046</v>
      </c>
      <c r="Z14" s="380"/>
      <c r="AA14" s="213">
        <f>IF(W14=0,0,COS(ATAN(Y14/W14)))</f>
        <v>0.49980197739295462</v>
      </c>
      <c r="AB14" s="214"/>
      <c r="AC14" s="381">
        <f>IF(OR(AC36=0,AE14=0),0,ABS(1000*AE14/(SQRT(3)*AC36*COS(ATAN(AG14/AE14)))))</f>
        <v>49.820231892328671</v>
      </c>
      <c r="AD14" s="379"/>
      <c r="AE14" s="380">
        <f>AC31</f>
        <v>4.2831309120012087</v>
      </c>
      <c r="AF14" s="380"/>
      <c r="AG14" s="380">
        <f>AH31</f>
        <v>8.9515552717664146</v>
      </c>
      <c r="AH14" s="380"/>
      <c r="AI14" s="213">
        <f>IF(AE14=0,0,COS(ATAN(AG14/AE14)))</f>
        <v>0.4316156031030608</v>
      </c>
      <c r="AJ14" s="214"/>
      <c r="AK14" s="381">
        <f>IF(OR(AK36=0,AM14=0),0,ABS(1000*AM14/(SQRT(3)*AK36*COS(ATAN(AO14/AM14)))))</f>
        <v>27.993008267084889</v>
      </c>
      <c r="AL14" s="379"/>
      <c r="AM14" s="380">
        <f>AK31</f>
        <v>3.6802685438006222</v>
      </c>
      <c r="AN14" s="380"/>
      <c r="AO14" s="380">
        <f>AP31</f>
        <v>4.1887099628413775</v>
      </c>
      <c r="AP14" s="380"/>
      <c r="AQ14" s="213">
        <f>IF(AM14=0,0,COS(ATAN(AO14/AM14)))</f>
        <v>0.66004184491522744</v>
      </c>
      <c r="AR14" s="214"/>
    </row>
    <row r="15" spans="1:44" x14ac:dyDescent="0.2">
      <c r="A15" s="216"/>
      <c r="B15" s="217"/>
      <c r="C15" s="217"/>
      <c r="D15" s="218"/>
      <c r="E15" s="219">
        <v>10</v>
      </c>
      <c r="F15" s="220"/>
      <c r="G15" s="221" t="s">
        <v>16</v>
      </c>
      <c r="H15" s="221"/>
      <c r="I15" s="222">
        <f>I14</f>
        <v>0.29300001263618469</v>
      </c>
      <c r="J15" s="222"/>
      <c r="K15" s="222">
        <f>K14</f>
        <v>10.600000381469727</v>
      </c>
      <c r="L15" s="223"/>
      <c r="M15" s="382">
        <f>IF(OR(M38=0,O15=0),0,ABS(1000*O15/(SQRT(3)*M38*COS(ATAN(Q15/O15)))))</f>
        <v>265.15509061816658</v>
      </c>
      <c r="N15" s="348"/>
      <c r="O15" s="226">
        <v>1.2000000476837158</v>
      </c>
      <c r="P15" s="226"/>
      <c r="Q15" s="226">
        <v>4.8600001335144043</v>
      </c>
      <c r="R15" s="226"/>
      <c r="S15" s="227">
        <f>IF(O15=0,0,COS(ATAN(Q15/O15)))</f>
        <v>0.23971443326795266</v>
      </c>
      <c r="T15" s="228"/>
      <c r="U15" s="347">
        <f>IF(OR(U38=0,W15=0),0,ABS(1000*W15/(SQRT(3)*U38*COS(ATAN(Y15/W15)))))</f>
        <v>271.53485453347861</v>
      </c>
      <c r="V15" s="348"/>
      <c r="W15" s="226">
        <v>1.7999999523162842</v>
      </c>
      <c r="X15" s="226"/>
      <c r="Y15" s="226">
        <v>4.8000001907348633</v>
      </c>
      <c r="Z15" s="226"/>
      <c r="AA15" s="227">
        <f>IF(W15=0,0,COS(ATAN(Y15/W15)))</f>
        <v>0.35112342120133544</v>
      </c>
      <c r="AB15" s="228"/>
      <c r="AC15" s="347">
        <f>IF(OR(AC38=0,AE15=0),0,ABS(1000*AE15/(SQRT(3)*AC38*COS(ATAN(AG15/AE15)))))</f>
        <v>334.84605520089889</v>
      </c>
      <c r="AD15" s="348"/>
      <c r="AE15" s="226">
        <v>1.7999999523162842</v>
      </c>
      <c r="AF15" s="226"/>
      <c r="AG15" s="226">
        <v>6.059999942779541</v>
      </c>
      <c r="AH15" s="226"/>
      <c r="AI15" s="227">
        <f>IF(AE15=0,0,COS(ATAN(AG15/AE15)))</f>
        <v>0.28473456867215918</v>
      </c>
      <c r="AJ15" s="228"/>
      <c r="AK15" s="347">
        <f>IF(OR(AK38=0,AM15=0),0,ABS(1000*AM15/(SQRT(3)*AK38*COS(ATAN(AO15/AM15)))))</f>
        <v>136.16665776848791</v>
      </c>
      <c r="AL15" s="348"/>
      <c r="AM15" s="226">
        <v>1.2000000476837158</v>
      </c>
      <c r="AN15" s="226"/>
      <c r="AO15" s="226">
        <v>2.2200000286102295</v>
      </c>
      <c r="AP15" s="226"/>
      <c r="AQ15" s="227">
        <f>IF(AM15=0,0,COS(ATAN(AO15/AM15)))</f>
        <v>0.4755170442457442</v>
      </c>
      <c r="AR15" s="228"/>
    </row>
    <row r="16" spans="1:44" x14ac:dyDescent="0.2">
      <c r="A16" s="216"/>
      <c r="B16" s="217"/>
      <c r="C16" s="217"/>
      <c r="D16" s="218"/>
      <c r="E16" s="219">
        <v>10</v>
      </c>
      <c r="F16" s="220"/>
      <c r="G16" s="221" t="s">
        <v>20</v>
      </c>
      <c r="H16" s="221"/>
      <c r="I16" s="222">
        <f>I14</f>
        <v>0.29300001263618469</v>
      </c>
      <c r="J16" s="222"/>
      <c r="K16" s="222">
        <f>K14</f>
        <v>10.600000381469727</v>
      </c>
      <c r="L16" s="223"/>
      <c r="M16" s="382">
        <f>IF(OR(M39=0,O16=0),0,ABS(1000*O16/(SQRT(3)*M39*COS(ATAN(Q16/O16)))))</f>
        <v>141.73644279336432</v>
      </c>
      <c r="N16" s="348"/>
      <c r="O16" s="226">
        <v>1.7999999523162842</v>
      </c>
      <c r="P16" s="226"/>
      <c r="Q16" s="226">
        <v>1.9800000190734863</v>
      </c>
      <c r="R16" s="226"/>
      <c r="S16" s="227">
        <f>IF(O16=0,0,COS(ATAN(Q16/O16)))</f>
        <v>0.67267278069197878</v>
      </c>
      <c r="T16" s="228"/>
      <c r="U16" s="347">
        <f>IF(OR(U39=0,W16=0),0,ABS(1000*W16/(SQRT(3)*U39*COS(ATAN(Y16/W16)))))</f>
        <v>171.5943755202187</v>
      </c>
      <c r="V16" s="348"/>
      <c r="W16" s="226">
        <v>2.4000000953674316</v>
      </c>
      <c r="X16" s="226"/>
      <c r="Y16" s="226">
        <v>2.2200000286102295</v>
      </c>
      <c r="Z16" s="226"/>
      <c r="AA16" s="227">
        <f>IF(W16=0,0,COS(ATAN(Y16/W16)))</f>
        <v>0.7340994486745529</v>
      </c>
      <c r="AB16" s="228"/>
      <c r="AC16" s="347">
        <f>IF(OR(AC39=0,AE16=0),0,ABS(1000*AE16/(SQRT(3)*AC39*COS(ATAN(AG16/AE16)))))</f>
        <v>180.3852675616746</v>
      </c>
      <c r="AD16" s="348"/>
      <c r="AE16" s="226">
        <v>2.4000000953674316</v>
      </c>
      <c r="AF16" s="226"/>
      <c r="AG16" s="226">
        <v>2.4600000381469727</v>
      </c>
      <c r="AH16" s="226"/>
      <c r="AI16" s="227">
        <f>IF(AE16=0,0,COS(ATAN(AG16/AE16)))</f>
        <v>0.6983238607442146</v>
      </c>
      <c r="AJ16" s="228"/>
      <c r="AK16" s="347">
        <f>IF(OR(AK39=0,AM16=0),0,ABS(1000*AM16/(SQRT(3)*AK39*COS(ATAN(AO16/AM16)))))</f>
        <v>151.97868917968293</v>
      </c>
      <c r="AL16" s="348"/>
      <c r="AM16" s="226">
        <v>2.4000000953674316</v>
      </c>
      <c r="AN16" s="226"/>
      <c r="AO16" s="226">
        <v>1.6200000047683716</v>
      </c>
      <c r="AP16" s="226"/>
      <c r="AQ16" s="227">
        <f>IF(AM16=0,0,COS(ATAN(AO16/AM16)))</f>
        <v>0.82884868362114106</v>
      </c>
      <c r="AR16" s="228"/>
    </row>
    <row r="17" spans="1:44" ht="15.75" customHeight="1" thickBot="1" x14ac:dyDescent="0.25">
      <c r="A17" s="230"/>
      <c r="B17" s="231"/>
      <c r="C17" s="231"/>
      <c r="D17" s="231"/>
      <c r="E17" s="232" t="s">
        <v>17</v>
      </c>
      <c r="F17" s="233"/>
      <c r="G17" s="233"/>
      <c r="H17" s="233"/>
      <c r="I17" s="233"/>
      <c r="J17" s="233"/>
      <c r="K17" s="233"/>
      <c r="L17" s="234"/>
      <c r="M17" s="233">
        <v>12</v>
      </c>
      <c r="N17" s="233"/>
      <c r="O17" s="233"/>
      <c r="P17" s="235" t="s">
        <v>18</v>
      </c>
      <c r="Q17" s="235"/>
      <c r="R17" s="236"/>
      <c r="S17" s="236"/>
      <c r="T17" s="237"/>
      <c r="U17" s="232">
        <v>12</v>
      </c>
      <c r="V17" s="233"/>
      <c r="W17" s="233"/>
      <c r="X17" s="235" t="s">
        <v>18</v>
      </c>
      <c r="Y17" s="235"/>
      <c r="Z17" s="236"/>
      <c r="AA17" s="236"/>
      <c r="AB17" s="237"/>
      <c r="AC17" s="232">
        <v>12</v>
      </c>
      <c r="AD17" s="233"/>
      <c r="AE17" s="233"/>
      <c r="AF17" s="235" t="s">
        <v>18</v>
      </c>
      <c r="AG17" s="235"/>
      <c r="AH17" s="236"/>
      <c r="AI17" s="236"/>
      <c r="AJ17" s="237"/>
      <c r="AK17" s="232">
        <v>12</v>
      </c>
      <c r="AL17" s="233"/>
      <c r="AM17" s="233"/>
      <c r="AN17" s="235" t="s">
        <v>18</v>
      </c>
      <c r="AO17" s="235"/>
      <c r="AP17" s="236"/>
      <c r="AQ17" s="236"/>
      <c r="AR17" s="237"/>
    </row>
    <row r="18" spans="1:44" x14ac:dyDescent="0.2">
      <c r="A18" s="201" t="s">
        <v>313</v>
      </c>
      <c r="B18" s="202">
        <v>80</v>
      </c>
      <c r="C18" s="203">
        <v>7.9000003635883331E-2</v>
      </c>
      <c r="D18" s="204">
        <v>0.31200000643730164</v>
      </c>
      <c r="E18" s="205">
        <v>110</v>
      </c>
      <c r="F18" s="206"/>
      <c r="G18" s="241" t="s">
        <v>199</v>
      </c>
      <c r="H18" s="241"/>
      <c r="I18" s="208">
        <v>0.28600001335144043</v>
      </c>
      <c r="J18" s="208"/>
      <c r="K18" s="208">
        <v>10.600000381469727</v>
      </c>
      <c r="L18" s="209"/>
      <c r="M18" s="378">
        <f>IF(OR(M37=0,O18=0),0,ABS(1000*O18/(SQRT(3)*M37*COS(ATAN(Q18/O18)))))</f>
        <v>41.055893072568239</v>
      </c>
      <c r="N18" s="379"/>
      <c r="O18" s="380">
        <f>M32</f>
        <v>6.6818757098717123</v>
      </c>
      <c r="P18" s="380"/>
      <c r="Q18" s="380">
        <f>R32</f>
        <v>4.9572685905758478</v>
      </c>
      <c r="R18" s="380"/>
      <c r="S18" s="213">
        <f>IF(O18=0,0,COS(ATAN(Q18/O18)))</f>
        <v>0.80311252738243954</v>
      </c>
      <c r="T18" s="214"/>
      <c r="U18" s="381">
        <f>IF(OR(U37=0,W18=0),0,ABS(1000*W18/(SQRT(3)*U37*COS(ATAN(Y18/W18)))))</f>
        <v>47.232628442850661</v>
      </c>
      <c r="V18" s="379"/>
      <c r="W18" s="380">
        <f>U32</f>
        <v>7.8827744830093422</v>
      </c>
      <c r="X18" s="380"/>
      <c r="Y18" s="380">
        <f>Z32</f>
        <v>5.2839088781519035</v>
      </c>
      <c r="Z18" s="380"/>
      <c r="AA18" s="213">
        <f>IF(W18=0,0,COS(ATAN(Y18/W18)))</f>
        <v>0.83065057730845449</v>
      </c>
      <c r="AB18" s="214"/>
      <c r="AC18" s="381">
        <f>IF(OR(AC37=0,AE18=0),0,ABS(1000*AE18/(SQRT(3)*AC37*COS(ATAN(AG18/AE18)))))</f>
        <v>45.464433017991169</v>
      </c>
      <c r="AD18" s="379"/>
      <c r="AE18" s="380">
        <f>AC32</f>
        <v>7.882507269685334</v>
      </c>
      <c r="AF18" s="380"/>
      <c r="AG18" s="380">
        <f>AH32</f>
        <v>4.6159860623364448</v>
      </c>
      <c r="AH18" s="380"/>
      <c r="AI18" s="213">
        <f>IF(AE18=0,0,COS(ATAN(AG18/AE18)))</f>
        <v>0.8629268532948986</v>
      </c>
      <c r="AJ18" s="214"/>
      <c r="AK18" s="381">
        <f>IF(OR(AK37=0,AM18=0),0,ABS(1000*AM18/(SQRT(3)*AK37*COS(ATAN(AO18/AM18)))))</f>
        <v>38.807802188956252</v>
      </c>
      <c r="AL18" s="379"/>
      <c r="AM18" s="380">
        <f>AK32</f>
        <v>7.2815738128805458</v>
      </c>
      <c r="AN18" s="380"/>
      <c r="AO18" s="380">
        <f>AP32</f>
        <v>2.7883199215674401</v>
      </c>
      <c r="AP18" s="380"/>
      <c r="AQ18" s="213">
        <f>IF(AM18=0,0,COS(ATAN(AO18/AM18)))</f>
        <v>0.93387251066813814</v>
      </c>
      <c r="AR18" s="214"/>
    </row>
    <row r="19" spans="1:44" x14ac:dyDescent="0.2">
      <c r="A19" s="216"/>
      <c r="B19" s="217"/>
      <c r="C19" s="217"/>
      <c r="D19" s="218"/>
      <c r="E19" s="219">
        <v>10</v>
      </c>
      <c r="F19" s="220"/>
      <c r="G19" s="221" t="s">
        <v>133</v>
      </c>
      <c r="H19" s="221"/>
      <c r="I19" s="222">
        <f>I18</f>
        <v>0.28600001335144043</v>
      </c>
      <c r="J19" s="222"/>
      <c r="K19" s="222">
        <f>K18</f>
        <v>10.600000381469727</v>
      </c>
      <c r="L19" s="223"/>
      <c r="M19" s="382">
        <f>IF(OR(M40=0,O19=0),0,ABS(1000*O19/(SQRT(3)*M40*COS(ATAN(Q19/O19)))))</f>
        <v>242.79551077148827</v>
      </c>
      <c r="N19" s="348"/>
      <c r="O19" s="226">
        <v>3</v>
      </c>
      <c r="P19" s="226"/>
      <c r="Q19" s="226">
        <v>3.2400000095367432</v>
      </c>
      <c r="R19" s="226"/>
      <c r="S19" s="227">
        <f>IF(O19=0,0,COS(ATAN(Q19/O19)))</f>
        <v>0.67940803042160525</v>
      </c>
      <c r="T19" s="228"/>
      <c r="U19" s="347">
        <f>IF(OR(U40=0,W19=0),0,ABS(1000*W19/(SQRT(3)*U40*COS(ATAN(Y19/W19)))))</f>
        <v>237.99616532978337</v>
      </c>
      <c r="V19" s="348"/>
      <c r="W19" s="226">
        <v>3</v>
      </c>
      <c r="X19" s="226"/>
      <c r="Y19" s="226">
        <v>3.119999885559082</v>
      </c>
      <c r="Z19" s="226"/>
      <c r="AA19" s="227">
        <f>IF(W19=0,0,COS(ATAN(Y19/W19)))</f>
        <v>0.69310872946162294</v>
      </c>
      <c r="AB19" s="228"/>
      <c r="AC19" s="347">
        <f>IF(OR(AC40=0,AE19=0),0,ABS(1000*AE19/(SQRT(3)*AC40*COS(ATAN(AG19/AE19)))))</f>
        <v>238.11738781323501</v>
      </c>
      <c r="AD19" s="348"/>
      <c r="AE19" s="226">
        <v>3</v>
      </c>
      <c r="AF19" s="226"/>
      <c r="AG19" s="226">
        <v>3.1800000667572021</v>
      </c>
      <c r="AH19" s="226"/>
      <c r="AI19" s="227">
        <f>IF(AE19=0,0,COS(ATAN(AG19/AE19)))</f>
        <v>0.68622041927363664</v>
      </c>
      <c r="AJ19" s="228"/>
      <c r="AK19" s="347">
        <f>IF(OR(AK40=0,AM19=0),0,ABS(1000*AM19/(SQRT(3)*AK40*COS(ATAN(AO19/AM19)))))</f>
        <v>197.59228572890302</v>
      </c>
      <c r="AL19" s="348"/>
      <c r="AM19" s="226">
        <v>3</v>
      </c>
      <c r="AN19" s="226"/>
      <c r="AO19" s="226">
        <v>2.0999999046325684</v>
      </c>
      <c r="AP19" s="226"/>
      <c r="AQ19" s="227">
        <f>IF(AM19=0,0,COS(ATAN(AO19/AM19)))</f>
        <v>0.81923193275385731</v>
      </c>
      <c r="AR19" s="228"/>
    </row>
    <row r="20" spans="1:44" x14ac:dyDescent="0.2">
      <c r="A20" s="216"/>
      <c r="B20" s="217"/>
      <c r="C20" s="217"/>
      <c r="D20" s="218"/>
      <c r="E20" s="219">
        <v>10</v>
      </c>
      <c r="F20" s="220"/>
      <c r="G20" s="221" t="s">
        <v>134</v>
      </c>
      <c r="H20" s="221"/>
      <c r="I20" s="222">
        <f>I18</f>
        <v>0.28600001335144043</v>
      </c>
      <c r="J20" s="222"/>
      <c r="K20" s="222">
        <f>K18</f>
        <v>10.600000381469727</v>
      </c>
      <c r="L20" s="223"/>
      <c r="M20" s="382">
        <f>IF(OR(M41=0,O20=0),0,ABS(1000*O20/(SQRT(3)*M41*COS(ATAN(Q20/O20)))))</f>
        <v>208.84669201745365</v>
      </c>
      <c r="N20" s="348"/>
      <c r="O20" s="226">
        <v>3.5999999046325684</v>
      </c>
      <c r="P20" s="226"/>
      <c r="Q20" s="226">
        <v>1.3200000524520874</v>
      </c>
      <c r="R20" s="226"/>
      <c r="S20" s="227">
        <f>IF(O20=0,0,COS(ATAN(Q20/O20)))</f>
        <v>0.93887630851765835</v>
      </c>
      <c r="T20" s="228"/>
      <c r="U20" s="347">
        <f>IF(OR(U41=0,W20=0),0,ABS(1000*W20/(SQRT(3)*U41*COS(ATAN(Y20/W20)))))</f>
        <v>275.49019240354801</v>
      </c>
      <c r="V20" s="348"/>
      <c r="W20" s="226">
        <v>4.8000001907348633</v>
      </c>
      <c r="X20" s="226"/>
      <c r="Y20" s="226">
        <v>1.7400000095367432</v>
      </c>
      <c r="Z20" s="226"/>
      <c r="AA20" s="227">
        <f>IF(W20=0,0,COS(ATAN(Y20/W20)))</f>
        <v>0.94013606890289103</v>
      </c>
      <c r="AB20" s="228"/>
      <c r="AC20" s="347">
        <f>IF(OR(AC41=0,AE20=0),0,ABS(1000*AE20/(SQRT(3)*AC41*COS(ATAN(AG20/AE20)))))</f>
        <v>267.2793191063256</v>
      </c>
      <c r="AD20" s="348"/>
      <c r="AE20" s="226">
        <v>4.8000001907348633</v>
      </c>
      <c r="AF20" s="226"/>
      <c r="AG20" s="226">
        <v>1.0199999809265137</v>
      </c>
      <c r="AH20" s="226"/>
      <c r="AI20" s="227">
        <f>IF(AE20=0,0,COS(ATAN(AG20/AE20)))</f>
        <v>0.97815885338745345</v>
      </c>
      <c r="AJ20" s="228"/>
      <c r="AK20" s="347">
        <f>IF(OR(AK41=0,AM20=0),0,ABS(1000*AM20/(SQRT(3)*AK41*COS(ATAN(AO20/AM20)))))</f>
        <v>229.34424145190056</v>
      </c>
      <c r="AL20" s="348"/>
      <c r="AM20" s="226">
        <v>4.1999998092651367</v>
      </c>
      <c r="AN20" s="226"/>
      <c r="AO20" s="226">
        <v>0.30000001192092896</v>
      </c>
      <c r="AP20" s="226"/>
      <c r="AQ20" s="227">
        <f>IF(AM20=0,0,COS(ATAN(AO20/AM20)))</f>
        <v>0.99745869939960241</v>
      </c>
      <c r="AR20" s="228"/>
    </row>
    <row r="21" spans="1:44" ht="15.75" customHeight="1" thickBot="1" x14ac:dyDescent="0.25">
      <c r="A21" s="230"/>
      <c r="B21" s="231"/>
      <c r="C21" s="231"/>
      <c r="D21" s="231"/>
      <c r="E21" s="232" t="s">
        <v>17</v>
      </c>
      <c r="F21" s="233"/>
      <c r="G21" s="233"/>
      <c r="H21" s="233"/>
      <c r="I21" s="233"/>
      <c r="J21" s="233"/>
      <c r="K21" s="233"/>
      <c r="L21" s="234"/>
      <c r="M21" s="233">
        <v>12</v>
      </c>
      <c r="N21" s="233"/>
      <c r="O21" s="233"/>
      <c r="P21" s="235" t="s">
        <v>18</v>
      </c>
      <c r="Q21" s="235"/>
      <c r="R21" s="236"/>
      <c r="S21" s="236"/>
      <c r="T21" s="237"/>
      <c r="U21" s="232">
        <v>12</v>
      </c>
      <c r="V21" s="233"/>
      <c r="W21" s="233"/>
      <c r="X21" s="235" t="s">
        <v>18</v>
      </c>
      <c r="Y21" s="235"/>
      <c r="Z21" s="236"/>
      <c r="AA21" s="236"/>
      <c r="AB21" s="237"/>
      <c r="AC21" s="232">
        <v>12</v>
      </c>
      <c r="AD21" s="233"/>
      <c r="AE21" s="233"/>
      <c r="AF21" s="235" t="s">
        <v>18</v>
      </c>
      <c r="AG21" s="235"/>
      <c r="AH21" s="236"/>
      <c r="AI21" s="236"/>
      <c r="AJ21" s="237"/>
      <c r="AK21" s="232">
        <v>12</v>
      </c>
      <c r="AL21" s="233"/>
      <c r="AM21" s="233"/>
      <c r="AN21" s="235" t="s">
        <v>18</v>
      </c>
      <c r="AO21" s="235"/>
      <c r="AP21" s="236"/>
      <c r="AQ21" s="236"/>
      <c r="AR21" s="237"/>
    </row>
    <row r="22" spans="1:44" x14ac:dyDescent="0.2">
      <c r="A22" s="238" t="s">
        <v>21</v>
      </c>
      <c r="B22" s="239"/>
      <c r="C22" s="239"/>
      <c r="D22" s="239"/>
      <c r="E22" s="240" t="s">
        <v>93</v>
      </c>
      <c r="F22" s="241"/>
      <c r="G22" s="241"/>
      <c r="H22" s="241"/>
      <c r="I22" s="241"/>
      <c r="J22" s="241"/>
      <c r="K22" s="241"/>
      <c r="L22" s="242"/>
      <c r="M22" s="243">
        <f>SUM(M6,M10,M14,M18)</f>
        <v>173.81709778899258</v>
      </c>
      <c r="N22" s="244"/>
      <c r="O22" s="245">
        <f>SUM(O6,O10,O14,O18)</f>
        <v>26.052593116205806</v>
      </c>
      <c r="P22" s="244"/>
      <c r="Q22" s="245">
        <f>SUM(Q6,Q10,Q14,Q18)</f>
        <v>21.618129271215082</v>
      </c>
      <c r="R22" s="244"/>
      <c r="S22" s="244"/>
      <c r="T22" s="246"/>
      <c r="U22" s="247">
        <f>SUM(U6,U10,U14,U18)</f>
        <v>195.77930345935346</v>
      </c>
      <c r="V22" s="244"/>
      <c r="W22" s="245">
        <f>SUM(W6,W10,W14,W18)</f>
        <v>30.614796752157385</v>
      </c>
      <c r="X22" s="244"/>
      <c r="Y22" s="245">
        <f>SUM(Y6,Y10,Y14,Y18)</f>
        <v>23.022718546339483</v>
      </c>
      <c r="Z22" s="244"/>
      <c r="AA22" s="244"/>
      <c r="AB22" s="246"/>
      <c r="AC22" s="247">
        <f>SUM(AC6,AC10,AC14,AC18)</f>
        <v>193.29880247612118</v>
      </c>
      <c r="AD22" s="244"/>
      <c r="AE22" s="245">
        <f>SUM(AE6,AE10,AE14,AE18)</f>
        <v>29.174841285376569</v>
      </c>
      <c r="AF22" s="244"/>
      <c r="AG22" s="245">
        <f>SUM(AG6,AG10,AG14,AG18)</f>
        <v>23.398436790692571</v>
      </c>
      <c r="AH22" s="244"/>
      <c r="AI22" s="244"/>
      <c r="AJ22" s="246"/>
      <c r="AK22" s="247">
        <f>SUM(AK6,AK10,AK14,AK18)</f>
        <v>184.87136613078238</v>
      </c>
      <c r="AL22" s="244"/>
      <c r="AM22" s="245">
        <f>SUM(AM6,AM10,AM14,AM18)</f>
        <v>32.292364035142498</v>
      </c>
      <c r="AN22" s="244"/>
      <c r="AO22" s="245">
        <f>SUM(AO6,AO10,AO14,AO18)</f>
        <v>17.150055133557075</v>
      </c>
      <c r="AP22" s="244"/>
      <c r="AQ22" s="244"/>
      <c r="AR22" s="246"/>
    </row>
    <row r="23" spans="1:44" x14ac:dyDescent="0.2">
      <c r="A23" s="390"/>
      <c r="B23" s="282"/>
      <c r="C23" s="282"/>
      <c r="D23" s="282"/>
      <c r="E23" s="391" t="s">
        <v>215</v>
      </c>
      <c r="F23" s="221"/>
      <c r="G23" s="221"/>
      <c r="H23" s="221"/>
      <c r="I23" s="221"/>
      <c r="J23" s="221"/>
      <c r="K23" s="221"/>
      <c r="L23" s="309"/>
      <c r="M23" s="392">
        <f>SUM(M15,M16,M19,M20)</f>
        <v>858.53373620047273</v>
      </c>
      <c r="N23" s="393"/>
      <c r="O23" s="394">
        <f>SUM(O15,O16,O19,O20)</f>
        <v>9.5999999046325684</v>
      </c>
      <c r="P23" s="393"/>
      <c r="Q23" s="394">
        <f>SUM(Q15,Q16,Q19,Q20)</f>
        <v>11.400000214576721</v>
      </c>
      <c r="R23" s="393"/>
      <c r="S23" s="393"/>
      <c r="T23" s="395"/>
      <c r="U23" s="396">
        <f>SUM(U15,U16,U19,U20)</f>
        <v>956.61558778702874</v>
      </c>
      <c r="V23" s="393"/>
      <c r="W23" s="394">
        <f>SUM(W15,W16,W19,W20)</f>
        <v>12.000000238418579</v>
      </c>
      <c r="X23" s="393"/>
      <c r="Y23" s="394">
        <f>SUM(Y15,Y16,Y19,Y20)</f>
        <v>11.880000114440918</v>
      </c>
      <c r="Z23" s="393"/>
      <c r="AA23" s="393"/>
      <c r="AB23" s="395"/>
      <c r="AC23" s="396">
        <f>SUM(AC15,AC16,AC19,AC20)</f>
        <v>1020.6280296821341</v>
      </c>
      <c r="AD23" s="393"/>
      <c r="AE23" s="394">
        <f>SUM(AE15,AE16,AE19,AE20)</f>
        <v>12.000000238418579</v>
      </c>
      <c r="AF23" s="393"/>
      <c r="AG23" s="394">
        <f>SUM(AG15,AG16,AG19,AG20)</f>
        <v>12.720000028610229</v>
      </c>
      <c r="AH23" s="393"/>
      <c r="AI23" s="393"/>
      <c r="AJ23" s="395"/>
      <c r="AK23" s="396">
        <f>SUM(AK15,AK16,AK19,AK20)</f>
        <v>715.08187412897439</v>
      </c>
      <c r="AL23" s="393"/>
      <c r="AM23" s="394">
        <f>SUM(AM15,AM16,AM19,AM20)</f>
        <v>10.799999952316284</v>
      </c>
      <c r="AN23" s="393"/>
      <c r="AO23" s="394">
        <f>SUM(AO15,AO16,AO19,AO20)</f>
        <v>6.2399999499320984</v>
      </c>
      <c r="AP23" s="393"/>
      <c r="AQ23" s="393"/>
      <c r="AR23" s="395"/>
    </row>
    <row r="24" spans="1:44" ht="13.5" thickBot="1" x14ac:dyDescent="0.25">
      <c r="A24" s="248"/>
      <c r="B24" s="249"/>
      <c r="C24" s="249"/>
      <c r="D24" s="249"/>
      <c r="E24" s="250" t="s">
        <v>23</v>
      </c>
      <c r="F24" s="251"/>
      <c r="G24" s="251"/>
      <c r="H24" s="251"/>
      <c r="I24" s="251"/>
      <c r="J24" s="251"/>
      <c r="K24" s="251"/>
      <c r="L24" s="252"/>
      <c r="M24" s="253">
        <f>SUM(M7,M8,M11,M12)</f>
        <v>1655.9134167417931</v>
      </c>
      <c r="N24" s="254"/>
      <c r="O24" s="255">
        <f>SUM(O7,O8,O11,O12)</f>
        <v>16.199999809265137</v>
      </c>
      <c r="P24" s="254"/>
      <c r="Q24" s="255">
        <f>SUM(Q7,Q8,Q11,Q12)</f>
        <v>8.6039999723434448</v>
      </c>
      <c r="R24" s="254"/>
      <c r="S24" s="254"/>
      <c r="T24" s="256"/>
      <c r="U24" s="257">
        <f>SUM(U7,U8,U11,U12)</f>
        <v>1854.6680958607649</v>
      </c>
      <c r="V24" s="254"/>
      <c r="W24" s="255">
        <f>SUM(W7,W8,W11,W12)</f>
        <v>18.360000014305115</v>
      </c>
      <c r="X24" s="254"/>
      <c r="Y24" s="255">
        <f>SUM(Y7,Y8,Y11,Y12)</f>
        <v>9.3240001201629639</v>
      </c>
      <c r="Z24" s="254"/>
      <c r="AA24" s="254"/>
      <c r="AB24" s="256"/>
      <c r="AC24" s="257">
        <f>SUM(AC7,AC8,AC11,AC12)</f>
        <v>1722.3981678639584</v>
      </c>
      <c r="AD24" s="254"/>
      <c r="AE24" s="255">
        <f>SUM(AE7,AE8,AE11,AE12)</f>
        <v>16.920000195503235</v>
      </c>
      <c r="AF24" s="254"/>
      <c r="AG24" s="255">
        <f>SUM(AG7,AG8,AG11,AG12)</f>
        <v>8.9280000925064087</v>
      </c>
      <c r="AH24" s="254"/>
      <c r="AI24" s="254"/>
      <c r="AJ24" s="256"/>
      <c r="AK24" s="257">
        <f>SUM(AK7,AK8,AK11,AK12)</f>
        <v>2091.4590972065353</v>
      </c>
      <c r="AL24" s="254"/>
      <c r="AM24" s="255">
        <f>SUM(AM7,AM8,AM11,AM12)</f>
        <v>21.240000367164612</v>
      </c>
      <c r="AN24" s="254"/>
      <c r="AO24" s="255">
        <f>SUM(AO7,AO8,AO11,AO12)</f>
        <v>8.9280000925064087</v>
      </c>
      <c r="AP24" s="254"/>
      <c r="AQ24" s="254"/>
      <c r="AR24" s="256"/>
    </row>
    <row r="25" spans="1:44" x14ac:dyDescent="0.2">
      <c r="A25" s="238" t="s">
        <v>24</v>
      </c>
      <c r="B25" s="239"/>
      <c r="C25" s="239"/>
      <c r="D25" s="239"/>
      <c r="E25" s="239" t="s">
        <v>25</v>
      </c>
      <c r="F25" s="239"/>
      <c r="G25" s="239"/>
      <c r="H25" s="239"/>
      <c r="I25" s="258" t="s">
        <v>15</v>
      </c>
      <c r="J25" s="259"/>
      <c r="K25" s="259"/>
      <c r="L25" s="260"/>
      <c r="M25" s="261">
        <f>I6*(POWER(O7+O8,2)+POWER(Q7+Q8,2))/POWER(B6,2)</f>
        <v>2.3508648776475682E-3</v>
      </c>
      <c r="N25" s="261"/>
      <c r="O25" s="261"/>
      <c r="P25" s="262" t="s">
        <v>26</v>
      </c>
      <c r="Q25" s="262"/>
      <c r="R25" s="263">
        <f>K6*(POWER(O7+O8,2)+POWER(Q7+Q8,2))/(100*B6)</f>
        <v>6.3086499880942379E-2</v>
      </c>
      <c r="S25" s="263"/>
      <c r="T25" s="264"/>
      <c r="U25" s="265">
        <f>I6*(POWER(W7+W8,2)+POWER(Y7+Y8,2))/POWER(B6,2)</f>
        <v>2.5437306598879513E-3</v>
      </c>
      <c r="V25" s="261"/>
      <c r="W25" s="261"/>
      <c r="X25" s="262" t="s">
        <v>26</v>
      </c>
      <c r="Y25" s="262"/>
      <c r="Z25" s="263">
        <f>K6*(POWER(W7+W8,2)+POWER(Y7+Y8,2))/(100*B6)</f>
        <v>6.8262138542285231E-2</v>
      </c>
      <c r="AA25" s="263"/>
      <c r="AB25" s="264"/>
      <c r="AC25" s="265">
        <f>I6*(POWER(AE7+AE8,2)+POWER(AG7+AG8,2))/POWER(B6,2)</f>
        <v>2.0892737346506506E-3</v>
      </c>
      <c r="AD25" s="261"/>
      <c r="AE25" s="261"/>
      <c r="AF25" s="262" t="s">
        <v>26</v>
      </c>
      <c r="AG25" s="262"/>
      <c r="AH25" s="263">
        <f>K6*(POWER(AE7+AE8,2)+POWER(AG7+AG8,2))/(100*B6)</f>
        <v>5.6066585734262667E-2</v>
      </c>
      <c r="AI25" s="263"/>
      <c r="AJ25" s="264"/>
      <c r="AK25" s="265">
        <f>I6*(POWER(AM7+AM8,2)+POWER(AO7+AO8,2))/POWER(B6,2)</f>
        <v>2.106039121924877E-3</v>
      </c>
      <c r="AL25" s="261"/>
      <c r="AM25" s="261"/>
      <c r="AN25" s="262" t="s">
        <v>26</v>
      </c>
      <c r="AO25" s="262"/>
      <c r="AP25" s="263">
        <f>K6*(POWER(AM7+AM8,2)+POWER(AO7+AO8,2))/(100*B6)</f>
        <v>5.6516492324954433E-2</v>
      </c>
      <c r="AQ25" s="263"/>
      <c r="AR25" s="264"/>
    </row>
    <row r="26" spans="1:44" x14ac:dyDescent="0.2">
      <c r="A26" s="390"/>
      <c r="B26" s="282"/>
      <c r="C26" s="282"/>
      <c r="D26" s="282"/>
      <c r="E26" s="282"/>
      <c r="F26" s="282"/>
      <c r="G26" s="282"/>
      <c r="H26" s="282"/>
      <c r="I26" s="283" t="s">
        <v>19</v>
      </c>
      <c r="J26" s="284"/>
      <c r="K26" s="284"/>
      <c r="L26" s="285"/>
      <c r="M26" s="397">
        <f>I10*(POWER(O11+O12,2)+POWER(Q11+Q12,2))/POWER(B10,2)</f>
        <v>1.8127929556471098E-3</v>
      </c>
      <c r="N26" s="397"/>
      <c r="O26" s="397"/>
      <c r="P26" s="398" t="s">
        <v>26</v>
      </c>
      <c r="Q26" s="398"/>
      <c r="R26" s="399">
        <f>K10*(POWER(O11+O12,2)+POWER(Q11+Q12,2))/(100*B10)</f>
        <v>0.47585812825531804</v>
      </c>
      <c r="S26" s="399"/>
      <c r="T26" s="400"/>
      <c r="U26" s="401">
        <f>I10*(POWER(W11+W12,2)+POWER(Y11+Y12,2))/POWER(B10,2)</f>
        <v>2.4147721154164931E-3</v>
      </c>
      <c r="V26" s="397"/>
      <c r="W26" s="397"/>
      <c r="X26" s="398" t="s">
        <v>26</v>
      </c>
      <c r="Y26" s="398"/>
      <c r="Z26" s="399">
        <f>K10*(POWER(W11+W12,2)+POWER(Y11+Y12,2))/(100*B10)</f>
        <v>0.63387765018925668</v>
      </c>
      <c r="AA26" s="399"/>
      <c r="AB26" s="400"/>
      <c r="AC26" s="401">
        <f>I10*(POWER(AE11+AE12,2)+POWER(AG11+AG12,2))/POWER(B10,2)</f>
        <v>2.1136335580705778E-3</v>
      </c>
      <c r="AD26" s="397"/>
      <c r="AE26" s="397"/>
      <c r="AF26" s="398" t="s">
        <v>26</v>
      </c>
      <c r="AG26" s="398"/>
      <c r="AH26" s="399">
        <f>K10*(POWER(AE11+AE12,2)+POWER(AG11+AG12,2))/(100*B10)</f>
        <v>0.55482878264057356</v>
      </c>
      <c r="AI26" s="399"/>
      <c r="AJ26" s="400"/>
      <c r="AK26" s="401">
        <f>I10*(POWER(AM11+AM12,2)+POWER(AO11+AO12,2))/POWER(B10,2)</f>
        <v>3.4152712807249746E-3</v>
      </c>
      <c r="AL26" s="397"/>
      <c r="AM26" s="397"/>
      <c r="AN26" s="398" t="s">
        <v>26</v>
      </c>
      <c r="AO26" s="398"/>
      <c r="AP26" s="399">
        <f>K10*(POWER(AM11+AM12,2)+POWER(AO11+AO12,2))/(100*B10)</f>
        <v>0.89650866860842904</v>
      </c>
      <c r="AQ26" s="399"/>
      <c r="AR26" s="400"/>
    </row>
    <row r="27" spans="1:44" x14ac:dyDescent="0.2">
      <c r="A27" s="390"/>
      <c r="B27" s="282"/>
      <c r="C27" s="282"/>
      <c r="D27" s="282"/>
      <c r="E27" s="282"/>
      <c r="F27" s="282"/>
      <c r="G27" s="282"/>
      <c r="H27" s="282"/>
      <c r="I27" s="283" t="s">
        <v>312</v>
      </c>
      <c r="J27" s="284"/>
      <c r="K27" s="284"/>
      <c r="L27" s="285"/>
      <c r="M27" s="397">
        <f>I14*(POWER(O15+O16,2)+POWER(Q15+Q16,2))/POWER(B14,2)</f>
        <v>2.5539347057071974E-3</v>
      </c>
      <c r="N27" s="397"/>
      <c r="O27" s="397"/>
      <c r="P27" s="398" t="s">
        <v>26</v>
      </c>
      <c r="Q27" s="398"/>
      <c r="R27" s="399">
        <f>K14*(POWER(O15+O16,2)+POWER(Q15+Q16,2))/(100*B14)</f>
        <v>7.3915925425872928E-2</v>
      </c>
      <c r="S27" s="399"/>
      <c r="T27" s="400"/>
      <c r="U27" s="401">
        <f>I14*(POWER(W15+W16,2)+POWER(Y15+Y16,2))/POWER(B14,2)</f>
        <v>3.0636998539534453E-3</v>
      </c>
      <c r="V27" s="397"/>
      <c r="W27" s="397"/>
      <c r="X27" s="398" t="s">
        <v>26</v>
      </c>
      <c r="Y27" s="398"/>
      <c r="Z27" s="399">
        <f>K14*(POWER(W15+W16,2)+POWER(Y15+Y16,2))/(100*B14)</f>
        <v>8.8669537802210083E-2</v>
      </c>
      <c r="AA27" s="399"/>
      <c r="AB27" s="400"/>
      <c r="AC27" s="401">
        <f>I14*(POWER(AE15+AE16,2)+POWER(AG15+AG16,2))/POWER(B14,2)</f>
        <v>4.1308606816091546E-3</v>
      </c>
      <c r="AD27" s="397"/>
      <c r="AE27" s="397"/>
      <c r="AF27" s="398" t="s">
        <v>26</v>
      </c>
      <c r="AG27" s="398"/>
      <c r="AH27" s="399">
        <f>K14*(POWER(AE15+AE16,2)+POWER(AG15+AG16,2))/(100*B14)</f>
        <v>0.11955528440259934</v>
      </c>
      <c r="AI27" s="399"/>
      <c r="AJ27" s="400"/>
      <c r="AK27" s="401">
        <f>I14*(POWER(AM15+AM16,2)+POWER(AO15+AO16,2))/POWER(B14,2)</f>
        <v>1.2683971135911975E-3</v>
      </c>
      <c r="AL27" s="397"/>
      <c r="AM27" s="397"/>
      <c r="AN27" s="398" t="s">
        <v>26</v>
      </c>
      <c r="AO27" s="398"/>
      <c r="AP27" s="399">
        <f>K14*(POWER(AM15+AM16,2)+POWER(AO15+AO16,2))/(100*B14)</f>
        <v>3.6709923025474635E-2</v>
      </c>
      <c r="AQ27" s="399"/>
      <c r="AR27" s="400"/>
    </row>
    <row r="28" spans="1:44" ht="13.5" thickBot="1" x14ac:dyDescent="0.25">
      <c r="A28" s="248"/>
      <c r="B28" s="249"/>
      <c r="C28" s="249"/>
      <c r="D28" s="249"/>
      <c r="E28" s="249"/>
      <c r="F28" s="249"/>
      <c r="G28" s="249"/>
      <c r="H28" s="249"/>
      <c r="I28" s="266" t="s">
        <v>313</v>
      </c>
      <c r="J28" s="235"/>
      <c r="K28" s="235"/>
      <c r="L28" s="267"/>
      <c r="M28" s="268">
        <f>I18*(POWER(O19+O20,2)+POWER(Q19+Q20,2))/POWER(B18,2)</f>
        <v>2.8758016032607546E-3</v>
      </c>
      <c r="N28" s="268"/>
      <c r="O28" s="268"/>
      <c r="P28" s="269" t="s">
        <v>26</v>
      </c>
      <c r="Q28" s="269"/>
      <c r="R28" s="270">
        <f>K18*(POWER(O19+O20,2)+POWER(Q19+Q20,2))/(100*B18)</f>
        <v>8.5268522149715406E-2</v>
      </c>
      <c r="S28" s="270"/>
      <c r="T28" s="271"/>
      <c r="U28" s="272">
        <f>I18*(POWER(W19+W20,2)+POWER(Y19+Y20,2))/POWER(B18,2)</f>
        <v>3.7742886385960638E-3</v>
      </c>
      <c r="V28" s="268"/>
      <c r="W28" s="268"/>
      <c r="X28" s="269" t="s">
        <v>26</v>
      </c>
      <c r="Y28" s="269"/>
      <c r="Z28" s="270">
        <f>K18*(POWER(W19+W20,2)+POWER(Y19+Y20,2))/(100*B18)</f>
        <v>0.11190897661877648</v>
      </c>
      <c r="AA28" s="270"/>
      <c r="AB28" s="271"/>
      <c r="AC28" s="272">
        <f>I18*(POWER(AE19+AE20,2)+POWER(AG19+AG20,2))/POWER(B18,2)</f>
        <v>3.5070753145873632E-3</v>
      </c>
      <c r="AD28" s="268"/>
      <c r="AE28" s="268"/>
      <c r="AF28" s="269" t="s">
        <v>26</v>
      </c>
      <c r="AG28" s="269"/>
      <c r="AH28" s="270">
        <f>K18*(POWER(AE19+AE20,2)+POWER(AG19+AG20,2))/(100*B18)</f>
        <v>0.10398600821542761</v>
      </c>
      <c r="AI28" s="270"/>
      <c r="AJ28" s="271"/>
      <c r="AK28" s="272">
        <f>I18*(POWER(AM19+AM20,2)+POWER(AO19+AO20,2))/POWER(B18,2)</f>
        <v>2.5739999795257994E-3</v>
      </c>
      <c r="AL28" s="268"/>
      <c r="AM28" s="268"/>
      <c r="AN28" s="269" t="s">
        <v>26</v>
      </c>
      <c r="AO28" s="269"/>
      <c r="AP28" s="270">
        <f>K18*(POWER(AM19+AM20,2)+POWER(AO19+AO20,2))/(100*B18)</f>
        <v>7.6319998576640985E-2</v>
      </c>
      <c r="AQ28" s="270"/>
      <c r="AR28" s="271"/>
    </row>
    <row r="29" spans="1:44" x14ac:dyDescent="0.2">
      <c r="A29" s="273" t="s">
        <v>94</v>
      </c>
      <c r="B29" s="274"/>
      <c r="C29" s="274"/>
      <c r="D29" s="274"/>
      <c r="E29" s="239" t="s">
        <v>28</v>
      </c>
      <c r="F29" s="239"/>
      <c r="G29" s="239"/>
      <c r="H29" s="239"/>
      <c r="I29" s="258" t="s">
        <v>15</v>
      </c>
      <c r="J29" s="259"/>
      <c r="K29" s="259"/>
      <c r="L29" s="260"/>
      <c r="M29" s="275">
        <f>SUM(O7:P8)+C6+M25</f>
        <v>4.3653510379993383</v>
      </c>
      <c r="N29" s="275"/>
      <c r="O29" s="275"/>
      <c r="P29" s="276" t="s">
        <v>26</v>
      </c>
      <c r="Q29" s="276"/>
      <c r="R29" s="277">
        <f>SUM(Q7:R8)+D6+R25</f>
        <v>2.4830865016690815</v>
      </c>
      <c r="S29" s="277"/>
      <c r="T29" s="278"/>
      <c r="U29" s="279">
        <f>SUM(W7:X8)+C6+U25</f>
        <v>4.3655437845722895</v>
      </c>
      <c r="V29" s="275"/>
      <c r="W29" s="275"/>
      <c r="X29" s="276" t="s">
        <v>26</v>
      </c>
      <c r="Y29" s="276"/>
      <c r="Z29" s="277">
        <f>SUM(Y7:Z8)+D6+Z25</f>
        <v>2.8842621679869795</v>
      </c>
      <c r="AA29" s="277"/>
      <c r="AB29" s="278"/>
      <c r="AC29" s="279">
        <f>SUM(AE7:AF8)+C6+AC25</f>
        <v>4.0050894325512267</v>
      </c>
      <c r="AD29" s="275"/>
      <c r="AE29" s="275"/>
      <c r="AF29" s="276" t="s">
        <v>26</v>
      </c>
      <c r="AG29" s="276"/>
      <c r="AH29" s="277">
        <f>SUM(AG7:AH8)+D6+AH25</f>
        <v>2.548066614225283</v>
      </c>
      <c r="AI29" s="277"/>
      <c r="AJ29" s="278"/>
      <c r="AK29" s="279">
        <f>SUM(AM7:AN8)+C6+AK25</f>
        <v>4.0051061979385008</v>
      </c>
      <c r="AL29" s="275"/>
      <c r="AM29" s="275"/>
      <c r="AN29" s="276" t="s">
        <v>26</v>
      </c>
      <c r="AO29" s="276"/>
      <c r="AP29" s="277">
        <f>SUM(AO7:AP8)+D6+AP25</f>
        <v>2.584516534167415</v>
      </c>
      <c r="AQ29" s="277"/>
      <c r="AR29" s="278"/>
    </row>
    <row r="30" spans="1:44" x14ac:dyDescent="0.2">
      <c r="A30" s="280"/>
      <c r="B30" s="281"/>
      <c r="C30" s="281"/>
      <c r="D30" s="281"/>
      <c r="E30" s="282"/>
      <c r="F30" s="282"/>
      <c r="G30" s="282"/>
      <c r="H30" s="282"/>
      <c r="I30" s="283" t="s">
        <v>19</v>
      </c>
      <c r="J30" s="284"/>
      <c r="K30" s="284"/>
      <c r="L30" s="285"/>
      <c r="M30" s="286">
        <f>SUM(O11:P12)+C10+M26</f>
        <v>11.923812429993163</v>
      </c>
      <c r="N30" s="286"/>
      <c r="O30" s="286"/>
      <c r="P30" s="287" t="s">
        <v>26</v>
      </c>
      <c r="Q30" s="287"/>
      <c r="R30" s="288">
        <f>SUM(Q11:R12)+D10+R26</f>
        <v>6.9518580945190891</v>
      </c>
      <c r="S30" s="288"/>
      <c r="T30" s="289"/>
      <c r="U30" s="290">
        <f>SUM(W11:X12)+C10+U26</f>
        <v>14.0844147334022</v>
      </c>
      <c r="V30" s="286"/>
      <c r="W30" s="286"/>
      <c r="X30" s="287" t="s">
        <v>26</v>
      </c>
      <c r="Y30" s="287"/>
      <c r="Z30" s="288">
        <f>SUM(Y11:Z12)+D10+Z26</f>
        <v>7.433877736615992</v>
      </c>
      <c r="AA30" s="288"/>
      <c r="AB30" s="289"/>
      <c r="AC30" s="290">
        <f>SUM(AE11:AF12)+C10+AC26</f>
        <v>13.0041136711388</v>
      </c>
      <c r="AD30" s="286"/>
      <c r="AE30" s="286"/>
      <c r="AF30" s="287" t="s">
        <v>26</v>
      </c>
      <c r="AG30" s="287"/>
      <c r="AH30" s="288">
        <f>SUM(AG11:AH12)+D10+AH26</f>
        <v>7.2828288423644274</v>
      </c>
      <c r="AI30" s="288"/>
      <c r="AJ30" s="289"/>
      <c r="AK30" s="290">
        <f>SUM(AM11:AN12)+C10+AK26</f>
        <v>17.325415480522832</v>
      </c>
      <c r="AL30" s="286"/>
      <c r="AM30" s="286"/>
      <c r="AN30" s="287" t="s">
        <v>26</v>
      </c>
      <c r="AO30" s="287"/>
      <c r="AP30" s="288">
        <f>SUM(AO11:AP12)+D10+AP26</f>
        <v>7.5885087149808426</v>
      </c>
      <c r="AQ30" s="288"/>
      <c r="AR30" s="289"/>
    </row>
    <row r="31" spans="1:44" x14ac:dyDescent="0.2">
      <c r="A31" s="280"/>
      <c r="B31" s="281"/>
      <c r="C31" s="281"/>
      <c r="D31" s="281"/>
      <c r="E31" s="282"/>
      <c r="F31" s="282"/>
      <c r="G31" s="282"/>
      <c r="H31" s="282"/>
      <c r="I31" s="283" t="s">
        <v>312</v>
      </c>
      <c r="J31" s="284"/>
      <c r="K31" s="284"/>
      <c r="L31" s="285"/>
      <c r="M31" s="286">
        <f>SUM(O15:P16)+C14+M27</f>
        <v>3.0815539383415906</v>
      </c>
      <c r="N31" s="286"/>
      <c r="O31" s="286"/>
      <c r="P31" s="287" t="s">
        <v>26</v>
      </c>
      <c r="Q31" s="287"/>
      <c r="R31" s="288">
        <f>SUM(Q15:R16)+D14+R27</f>
        <v>7.2259160844510655</v>
      </c>
      <c r="S31" s="288"/>
      <c r="T31" s="289"/>
      <c r="U31" s="290">
        <f>SUM(W15:X16)+C14+U27</f>
        <v>4.2820637511735526</v>
      </c>
      <c r="V31" s="286"/>
      <c r="W31" s="286"/>
      <c r="X31" s="287" t="s">
        <v>26</v>
      </c>
      <c r="Y31" s="287"/>
      <c r="Z31" s="288">
        <f>SUM(Y15:Z16)+D14+Z27</f>
        <v>7.4206697635846046</v>
      </c>
      <c r="AA31" s="288"/>
      <c r="AB31" s="289"/>
      <c r="AC31" s="290">
        <f>SUM(AE15:AF16)+C14+AC27</f>
        <v>4.2831309120012087</v>
      </c>
      <c r="AD31" s="286"/>
      <c r="AE31" s="286"/>
      <c r="AF31" s="287" t="s">
        <v>26</v>
      </c>
      <c r="AG31" s="287"/>
      <c r="AH31" s="288">
        <f>SUM(AG15:AH16)+D14+AH27</f>
        <v>8.9515552717664146</v>
      </c>
      <c r="AI31" s="288"/>
      <c r="AJ31" s="289"/>
      <c r="AK31" s="290">
        <f>SUM(AM15:AN16)+C14+AK27</f>
        <v>3.6802685438006222</v>
      </c>
      <c r="AL31" s="286"/>
      <c r="AM31" s="286"/>
      <c r="AN31" s="287" t="s">
        <v>26</v>
      </c>
      <c r="AO31" s="287"/>
      <c r="AP31" s="288">
        <f>SUM(AO15:AP16)+D14+AP27</f>
        <v>4.1887099628413775</v>
      </c>
      <c r="AQ31" s="288"/>
      <c r="AR31" s="289"/>
    </row>
    <row r="32" spans="1:44" x14ac:dyDescent="0.2">
      <c r="A32" s="280"/>
      <c r="B32" s="281"/>
      <c r="C32" s="281"/>
      <c r="D32" s="281"/>
      <c r="E32" s="282"/>
      <c r="F32" s="282"/>
      <c r="G32" s="282"/>
      <c r="H32" s="282"/>
      <c r="I32" s="283" t="s">
        <v>313</v>
      </c>
      <c r="J32" s="284"/>
      <c r="K32" s="284"/>
      <c r="L32" s="285"/>
      <c r="M32" s="286">
        <f>SUM(O19:P20)+C18+M28</f>
        <v>6.6818757098717123</v>
      </c>
      <c r="N32" s="286"/>
      <c r="O32" s="286"/>
      <c r="P32" s="287" t="s">
        <v>26</v>
      </c>
      <c r="Q32" s="287"/>
      <c r="R32" s="288">
        <f>SUM(Q19:R20)+D18+R28</f>
        <v>4.9572685905758478</v>
      </c>
      <c r="S32" s="288"/>
      <c r="T32" s="289"/>
      <c r="U32" s="290">
        <f>SUM(W19:X20)+C18+U28</f>
        <v>7.8827744830093422</v>
      </c>
      <c r="V32" s="286"/>
      <c r="W32" s="286"/>
      <c r="X32" s="287" t="s">
        <v>26</v>
      </c>
      <c r="Y32" s="287"/>
      <c r="Z32" s="288">
        <f>SUM(Y19:Z20)+D18+Z28</f>
        <v>5.2839088781519035</v>
      </c>
      <c r="AA32" s="288"/>
      <c r="AB32" s="289"/>
      <c r="AC32" s="290">
        <f>SUM(AE19:AF20)+C18+AC28</f>
        <v>7.882507269685334</v>
      </c>
      <c r="AD32" s="286"/>
      <c r="AE32" s="286"/>
      <c r="AF32" s="287" t="s">
        <v>26</v>
      </c>
      <c r="AG32" s="287"/>
      <c r="AH32" s="288">
        <f>SUM(AG19:AH20)+D18+AH28</f>
        <v>4.6159860623364448</v>
      </c>
      <c r="AI32" s="288"/>
      <c r="AJ32" s="289"/>
      <c r="AK32" s="290">
        <f>SUM(AM19:AN20)+C18+AK28</f>
        <v>7.2815738128805458</v>
      </c>
      <c r="AL32" s="286"/>
      <c r="AM32" s="286"/>
      <c r="AN32" s="287" t="s">
        <v>26</v>
      </c>
      <c r="AO32" s="287"/>
      <c r="AP32" s="288">
        <f>SUM(AO19:AP20)+D18+AP28</f>
        <v>2.7883199215674401</v>
      </c>
      <c r="AQ32" s="288"/>
      <c r="AR32" s="289"/>
    </row>
    <row r="33" spans="1:44" ht="13.5" thickBot="1" x14ac:dyDescent="0.25">
      <c r="A33" s="291"/>
      <c r="B33" s="292"/>
      <c r="C33" s="292"/>
      <c r="D33" s="292"/>
      <c r="E33" s="249"/>
      <c r="F33" s="249"/>
      <c r="G33" s="249"/>
      <c r="H33" s="249"/>
      <c r="I33" s="293" t="s">
        <v>29</v>
      </c>
      <c r="J33" s="294"/>
      <c r="K33" s="294"/>
      <c r="L33" s="295"/>
      <c r="M33" s="296">
        <f>SUM(M29,M30,M31,M32)</f>
        <v>26.052593116205806</v>
      </c>
      <c r="N33" s="296"/>
      <c r="O33" s="296"/>
      <c r="P33" s="297" t="s">
        <v>26</v>
      </c>
      <c r="Q33" s="297"/>
      <c r="R33" s="298">
        <f>SUM(R29,R30,R31,R32)</f>
        <v>21.618129271215082</v>
      </c>
      <c r="S33" s="298"/>
      <c r="T33" s="299"/>
      <c r="U33" s="300">
        <f>SUM(U29,U30,U31,U32)</f>
        <v>30.614796752157385</v>
      </c>
      <c r="V33" s="296"/>
      <c r="W33" s="296"/>
      <c r="X33" s="297" t="s">
        <v>26</v>
      </c>
      <c r="Y33" s="297"/>
      <c r="Z33" s="298">
        <f>SUM(Z29,Z30,Z31,Z32)</f>
        <v>23.022718546339483</v>
      </c>
      <c r="AA33" s="298"/>
      <c r="AB33" s="299"/>
      <c r="AC33" s="300">
        <f>SUM(AC29,AC30,AC31,AC32)</f>
        <v>29.174841285376569</v>
      </c>
      <c r="AD33" s="296"/>
      <c r="AE33" s="296"/>
      <c r="AF33" s="297" t="s">
        <v>26</v>
      </c>
      <c r="AG33" s="297"/>
      <c r="AH33" s="298">
        <f>SUM(AH29,AH30,AH31,AH32)</f>
        <v>23.398436790692571</v>
      </c>
      <c r="AI33" s="298"/>
      <c r="AJ33" s="299"/>
      <c r="AK33" s="300">
        <f>SUM(AK29,AK30,AK31,AK32)</f>
        <v>32.292364035142498</v>
      </c>
      <c r="AL33" s="296"/>
      <c r="AM33" s="296"/>
      <c r="AN33" s="297" t="s">
        <v>26</v>
      </c>
      <c r="AO33" s="297"/>
      <c r="AP33" s="298">
        <f>SUM(AP29,AP30,AP31,AP32)</f>
        <v>17.150055133557075</v>
      </c>
      <c r="AQ33" s="298"/>
      <c r="AR33" s="299"/>
    </row>
    <row r="34" spans="1:44" ht="30" customHeight="1" thickBot="1" x14ac:dyDescent="0.25">
      <c r="A34" s="301" t="s">
        <v>30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</row>
    <row r="35" spans="1:44" ht="15.75" customHeight="1" thickBot="1" x14ac:dyDescent="0.25">
      <c r="A35" s="302" t="s">
        <v>7</v>
      </c>
      <c r="B35" s="303"/>
      <c r="C35" s="303" t="s">
        <v>3</v>
      </c>
      <c r="D35" s="303"/>
      <c r="E35" s="303" t="s">
        <v>31</v>
      </c>
      <c r="F35" s="303"/>
      <c r="G35" s="303"/>
      <c r="H35" s="303"/>
      <c r="I35" s="303"/>
      <c r="J35" s="303"/>
      <c r="K35" s="303"/>
      <c r="L35" s="304"/>
      <c r="M35" s="197" t="s">
        <v>32</v>
      </c>
      <c r="N35" s="305"/>
      <c r="O35" s="305"/>
      <c r="P35" s="305"/>
      <c r="Q35" s="305"/>
      <c r="R35" s="305"/>
      <c r="S35" s="305"/>
      <c r="T35" s="200"/>
      <c r="U35" s="197" t="s">
        <v>32</v>
      </c>
      <c r="V35" s="305"/>
      <c r="W35" s="305"/>
      <c r="X35" s="305"/>
      <c r="Y35" s="305"/>
      <c r="Z35" s="305"/>
      <c r="AA35" s="305"/>
      <c r="AB35" s="200"/>
      <c r="AC35" s="197" t="s">
        <v>32</v>
      </c>
      <c r="AD35" s="305"/>
      <c r="AE35" s="305"/>
      <c r="AF35" s="305"/>
      <c r="AG35" s="305"/>
      <c r="AH35" s="305"/>
      <c r="AI35" s="305"/>
      <c r="AJ35" s="200"/>
      <c r="AK35" s="197" t="s">
        <v>32</v>
      </c>
      <c r="AL35" s="305"/>
      <c r="AM35" s="305"/>
      <c r="AN35" s="305"/>
      <c r="AO35" s="305"/>
      <c r="AP35" s="305"/>
      <c r="AQ35" s="305"/>
      <c r="AR35" s="200"/>
    </row>
    <row r="36" spans="1:44" x14ac:dyDescent="0.2">
      <c r="A36" s="205">
        <v>110</v>
      </c>
      <c r="B36" s="206"/>
      <c r="C36" s="206" t="s">
        <v>198</v>
      </c>
      <c r="D36" s="206"/>
      <c r="E36" s="241" t="s">
        <v>33</v>
      </c>
      <c r="F36" s="241"/>
      <c r="G36" s="241"/>
      <c r="H36" s="241"/>
      <c r="I36" s="241"/>
      <c r="J36" s="241"/>
      <c r="K36" s="241"/>
      <c r="L36" s="242"/>
      <c r="M36" s="306">
        <v>115</v>
      </c>
      <c r="N36" s="307"/>
      <c r="O36" s="307"/>
      <c r="P36" s="307"/>
      <c r="Q36" s="307"/>
      <c r="R36" s="307"/>
      <c r="S36" s="307"/>
      <c r="T36" s="308"/>
      <c r="U36" s="306">
        <v>115</v>
      </c>
      <c r="V36" s="307"/>
      <c r="W36" s="307"/>
      <c r="X36" s="307"/>
      <c r="Y36" s="307"/>
      <c r="Z36" s="307"/>
      <c r="AA36" s="307"/>
      <c r="AB36" s="308"/>
      <c r="AC36" s="306">
        <v>115</v>
      </c>
      <c r="AD36" s="307"/>
      <c r="AE36" s="307"/>
      <c r="AF36" s="307"/>
      <c r="AG36" s="307"/>
      <c r="AH36" s="307"/>
      <c r="AI36" s="307"/>
      <c r="AJ36" s="308"/>
      <c r="AK36" s="306">
        <v>115</v>
      </c>
      <c r="AL36" s="307"/>
      <c r="AM36" s="307"/>
      <c r="AN36" s="307"/>
      <c r="AO36" s="307"/>
      <c r="AP36" s="307"/>
      <c r="AQ36" s="307"/>
      <c r="AR36" s="308"/>
    </row>
    <row r="37" spans="1:44" x14ac:dyDescent="0.2">
      <c r="A37" s="219">
        <v>110</v>
      </c>
      <c r="B37" s="220"/>
      <c r="C37" s="220" t="s">
        <v>199</v>
      </c>
      <c r="D37" s="220"/>
      <c r="E37" s="221" t="s">
        <v>34</v>
      </c>
      <c r="F37" s="221"/>
      <c r="G37" s="221"/>
      <c r="H37" s="221"/>
      <c r="I37" s="221"/>
      <c r="J37" s="221"/>
      <c r="K37" s="221"/>
      <c r="L37" s="309"/>
      <c r="M37" s="310">
        <v>117</v>
      </c>
      <c r="N37" s="311"/>
      <c r="O37" s="311"/>
      <c r="P37" s="311"/>
      <c r="Q37" s="311"/>
      <c r="R37" s="311"/>
      <c r="S37" s="311"/>
      <c r="T37" s="312"/>
      <c r="U37" s="310">
        <v>116</v>
      </c>
      <c r="V37" s="311"/>
      <c r="W37" s="311"/>
      <c r="X37" s="311"/>
      <c r="Y37" s="311"/>
      <c r="Z37" s="311"/>
      <c r="AA37" s="311"/>
      <c r="AB37" s="312"/>
      <c r="AC37" s="310">
        <v>116</v>
      </c>
      <c r="AD37" s="311"/>
      <c r="AE37" s="311"/>
      <c r="AF37" s="311"/>
      <c r="AG37" s="311"/>
      <c r="AH37" s="311"/>
      <c r="AI37" s="311"/>
      <c r="AJ37" s="312"/>
      <c r="AK37" s="310">
        <v>116</v>
      </c>
      <c r="AL37" s="311"/>
      <c r="AM37" s="311"/>
      <c r="AN37" s="311"/>
      <c r="AO37" s="311"/>
      <c r="AP37" s="311"/>
      <c r="AQ37" s="311"/>
      <c r="AR37" s="312"/>
    </row>
    <row r="38" spans="1:44" x14ac:dyDescent="0.2">
      <c r="A38" s="219">
        <v>10</v>
      </c>
      <c r="B38" s="220"/>
      <c r="C38" s="220" t="s">
        <v>16</v>
      </c>
      <c r="D38" s="220"/>
      <c r="E38" s="221" t="s">
        <v>317</v>
      </c>
      <c r="F38" s="221"/>
      <c r="G38" s="221"/>
      <c r="H38" s="221"/>
      <c r="I38" s="221"/>
      <c r="J38" s="221"/>
      <c r="K38" s="221"/>
      <c r="L38" s="309"/>
      <c r="M38" s="310">
        <v>10.899999618530273</v>
      </c>
      <c r="N38" s="311"/>
      <c r="O38" s="311"/>
      <c r="P38" s="311"/>
      <c r="Q38" s="311"/>
      <c r="R38" s="311"/>
      <c r="S38" s="311"/>
      <c r="T38" s="312"/>
      <c r="U38" s="310">
        <v>10.899999618530273</v>
      </c>
      <c r="V38" s="311"/>
      <c r="W38" s="311"/>
      <c r="X38" s="311"/>
      <c r="Y38" s="311"/>
      <c r="Z38" s="311"/>
      <c r="AA38" s="311"/>
      <c r="AB38" s="312"/>
      <c r="AC38" s="310">
        <v>10.899999618530273</v>
      </c>
      <c r="AD38" s="311"/>
      <c r="AE38" s="311"/>
      <c r="AF38" s="311"/>
      <c r="AG38" s="311"/>
      <c r="AH38" s="311"/>
      <c r="AI38" s="311"/>
      <c r="AJ38" s="312"/>
      <c r="AK38" s="310">
        <v>10.699999809265137</v>
      </c>
      <c r="AL38" s="311"/>
      <c r="AM38" s="311"/>
      <c r="AN38" s="311"/>
      <c r="AO38" s="311"/>
      <c r="AP38" s="311"/>
      <c r="AQ38" s="311"/>
      <c r="AR38" s="312"/>
    </row>
    <row r="39" spans="1:44" x14ac:dyDescent="0.2">
      <c r="A39" s="219">
        <v>10</v>
      </c>
      <c r="B39" s="220"/>
      <c r="C39" s="220" t="s">
        <v>20</v>
      </c>
      <c r="D39" s="220"/>
      <c r="E39" s="221" t="s">
        <v>319</v>
      </c>
      <c r="F39" s="221"/>
      <c r="G39" s="221"/>
      <c r="H39" s="221"/>
      <c r="I39" s="221"/>
      <c r="J39" s="221"/>
      <c r="K39" s="221"/>
      <c r="L39" s="309"/>
      <c r="M39" s="310">
        <v>10.899999618530273</v>
      </c>
      <c r="N39" s="311"/>
      <c r="O39" s="311"/>
      <c r="P39" s="311"/>
      <c r="Q39" s="311"/>
      <c r="R39" s="311"/>
      <c r="S39" s="311"/>
      <c r="T39" s="312"/>
      <c r="U39" s="310">
        <v>11</v>
      </c>
      <c r="V39" s="311"/>
      <c r="W39" s="311"/>
      <c r="X39" s="311"/>
      <c r="Y39" s="311"/>
      <c r="Z39" s="311"/>
      <c r="AA39" s="311"/>
      <c r="AB39" s="312"/>
      <c r="AC39" s="310">
        <v>11</v>
      </c>
      <c r="AD39" s="311"/>
      <c r="AE39" s="311"/>
      <c r="AF39" s="311"/>
      <c r="AG39" s="311"/>
      <c r="AH39" s="311"/>
      <c r="AI39" s="311"/>
      <c r="AJ39" s="312"/>
      <c r="AK39" s="310">
        <v>11</v>
      </c>
      <c r="AL39" s="311"/>
      <c r="AM39" s="311"/>
      <c r="AN39" s="311"/>
      <c r="AO39" s="311"/>
      <c r="AP39" s="311"/>
      <c r="AQ39" s="311"/>
      <c r="AR39" s="312"/>
    </row>
    <row r="40" spans="1:44" x14ac:dyDescent="0.2">
      <c r="A40" s="219">
        <v>10</v>
      </c>
      <c r="B40" s="220"/>
      <c r="C40" s="220" t="s">
        <v>133</v>
      </c>
      <c r="D40" s="220"/>
      <c r="E40" s="221" t="s">
        <v>318</v>
      </c>
      <c r="F40" s="221"/>
      <c r="G40" s="221"/>
      <c r="H40" s="221"/>
      <c r="I40" s="221"/>
      <c r="J40" s="221"/>
      <c r="K40" s="221"/>
      <c r="L40" s="309"/>
      <c r="M40" s="310">
        <v>10.5</v>
      </c>
      <c r="N40" s="311"/>
      <c r="O40" s="311"/>
      <c r="P40" s="311"/>
      <c r="Q40" s="311"/>
      <c r="R40" s="311"/>
      <c r="S40" s="311"/>
      <c r="T40" s="312"/>
      <c r="U40" s="310">
        <v>10.5</v>
      </c>
      <c r="V40" s="311"/>
      <c r="W40" s="311"/>
      <c r="X40" s="311"/>
      <c r="Y40" s="311"/>
      <c r="Z40" s="311"/>
      <c r="AA40" s="311"/>
      <c r="AB40" s="312"/>
      <c r="AC40" s="310">
        <v>10.600000381469727</v>
      </c>
      <c r="AD40" s="311"/>
      <c r="AE40" s="311"/>
      <c r="AF40" s="311"/>
      <c r="AG40" s="311"/>
      <c r="AH40" s="311"/>
      <c r="AI40" s="311"/>
      <c r="AJ40" s="312"/>
      <c r="AK40" s="310">
        <v>10.699999809265137</v>
      </c>
      <c r="AL40" s="311"/>
      <c r="AM40" s="311"/>
      <c r="AN40" s="311"/>
      <c r="AO40" s="311"/>
      <c r="AP40" s="311"/>
      <c r="AQ40" s="311"/>
      <c r="AR40" s="312"/>
    </row>
    <row r="41" spans="1:44" x14ac:dyDescent="0.2">
      <c r="A41" s="219">
        <v>10</v>
      </c>
      <c r="B41" s="220"/>
      <c r="C41" s="220" t="s">
        <v>134</v>
      </c>
      <c r="D41" s="220"/>
      <c r="E41" s="221" t="s">
        <v>320</v>
      </c>
      <c r="F41" s="221"/>
      <c r="G41" s="221"/>
      <c r="H41" s="221"/>
      <c r="I41" s="221"/>
      <c r="J41" s="221"/>
      <c r="K41" s="221"/>
      <c r="L41" s="309"/>
      <c r="M41" s="310">
        <v>10.600000381469727</v>
      </c>
      <c r="N41" s="311"/>
      <c r="O41" s="311"/>
      <c r="P41" s="311"/>
      <c r="Q41" s="311"/>
      <c r="R41" s="311"/>
      <c r="S41" s="311"/>
      <c r="T41" s="312"/>
      <c r="U41" s="310">
        <v>10.699999809265137</v>
      </c>
      <c r="V41" s="311"/>
      <c r="W41" s="311"/>
      <c r="X41" s="311"/>
      <c r="Y41" s="311"/>
      <c r="Z41" s="311"/>
      <c r="AA41" s="311"/>
      <c r="AB41" s="312"/>
      <c r="AC41" s="310">
        <v>10.600000381469727</v>
      </c>
      <c r="AD41" s="311"/>
      <c r="AE41" s="311"/>
      <c r="AF41" s="311"/>
      <c r="AG41" s="311"/>
      <c r="AH41" s="311"/>
      <c r="AI41" s="311"/>
      <c r="AJ41" s="312"/>
      <c r="AK41" s="310">
        <v>10.600000381469727</v>
      </c>
      <c r="AL41" s="311"/>
      <c r="AM41" s="311"/>
      <c r="AN41" s="311"/>
      <c r="AO41" s="311"/>
      <c r="AP41" s="311"/>
      <c r="AQ41" s="311"/>
      <c r="AR41" s="312"/>
    </row>
    <row r="42" spans="1:44" x14ac:dyDescent="0.2">
      <c r="A42" s="219">
        <v>6</v>
      </c>
      <c r="B42" s="220"/>
      <c r="C42" s="220" t="s">
        <v>16</v>
      </c>
      <c r="D42" s="220"/>
      <c r="E42" s="221" t="s">
        <v>135</v>
      </c>
      <c r="F42" s="221"/>
      <c r="G42" s="221"/>
      <c r="H42" s="221"/>
      <c r="I42" s="221"/>
      <c r="J42" s="221"/>
      <c r="K42" s="221"/>
      <c r="L42" s="309"/>
      <c r="M42" s="310">
        <v>6.4000000953674316</v>
      </c>
      <c r="N42" s="311"/>
      <c r="O42" s="311"/>
      <c r="P42" s="311"/>
      <c r="Q42" s="311"/>
      <c r="R42" s="311"/>
      <c r="S42" s="311"/>
      <c r="T42" s="312"/>
      <c r="U42" s="310">
        <v>6.4000000953674316</v>
      </c>
      <c r="V42" s="311"/>
      <c r="W42" s="311"/>
      <c r="X42" s="311"/>
      <c r="Y42" s="311"/>
      <c r="Z42" s="311"/>
      <c r="AA42" s="311"/>
      <c r="AB42" s="312"/>
      <c r="AC42" s="310">
        <v>6.4000000953674316</v>
      </c>
      <c r="AD42" s="311"/>
      <c r="AE42" s="311"/>
      <c r="AF42" s="311"/>
      <c r="AG42" s="311"/>
      <c r="AH42" s="311"/>
      <c r="AI42" s="311"/>
      <c r="AJ42" s="312"/>
      <c r="AK42" s="310">
        <v>6.4000000953674316</v>
      </c>
      <c r="AL42" s="311"/>
      <c r="AM42" s="311"/>
      <c r="AN42" s="311"/>
      <c r="AO42" s="311"/>
      <c r="AP42" s="311"/>
      <c r="AQ42" s="311"/>
      <c r="AR42" s="312"/>
    </row>
    <row r="43" spans="1:44" x14ac:dyDescent="0.2">
      <c r="A43" s="219">
        <v>6</v>
      </c>
      <c r="B43" s="220"/>
      <c r="C43" s="220" t="s">
        <v>20</v>
      </c>
      <c r="D43" s="220"/>
      <c r="E43" s="221" t="s">
        <v>136</v>
      </c>
      <c r="F43" s="221"/>
      <c r="G43" s="221"/>
      <c r="H43" s="221"/>
      <c r="I43" s="221"/>
      <c r="J43" s="221"/>
      <c r="K43" s="221"/>
      <c r="L43" s="309"/>
      <c r="M43" s="310">
        <v>6.5</v>
      </c>
      <c r="N43" s="311"/>
      <c r="O43" s="311"/>
      <c r="P43" s="311"/>
      <c r="Q43" s="311"/>
      <c r="R43" s="311"/>
      <c r="S43" s="311"/>
      <c r="T43" s="312"/>
      <c r="U43" s="310">
        <v>6.5</v>
      </c>
      <c r="V43" s="311"/>
      <c r="W43" s="311"/>
      <c r="X43" s="311"/>
      <c r="Y43" s="311"/>
      <c r="Z43" s="311"/>
      <c r="AA43" s="311"/>
      <c r="AB43" s="312"/>
      <c r="AC43" s="310">
        <v>6.5</v>
      </c>
      <c r="AD43" s="311"/>
      <c r="AE43" s="311"/>
      <c r="AF43" s="311"/>
      <c r="AG43" s="311"/>
      <c r="AH43" s="311"/>
      <c r="AI43" s="311"/>
      <c r="AJ43" s="312"/>
      <c r="AK43" s="310">
        <v>6.4000000953674316</v>
      </c>
      <c r="AL43" s="311"/>
      <c r="AM43" s="311"/>
      <c r="AN43" s="311"/>
      <c r="AO43" s="311"/>
      <c r="AP43" s="311"/>
      <c r="AQ43" s="311"/>
      <c r="AR43" s="312"/>
    </row>
    <row r="44" spans="1:44" x14ac:dyDescent="0.2">
      <c r="A44" s="219">
        <v>6</v>
      </c>
      <c r="B44" s="220"/>
      <c r="C44" s="220" t="s">
        <v>133</v>
      </c>
      <c r="D44" s="220"/>
      <c r="E44" s="221" t="s">
        <v>137</v>
      </c>
      <c r="F44" s="221"/>
      <c r="G44" s="221"/>
      <c r="H44" s="221"/>
      <c r="I44" s="221"/>
      <c r="J44" s="221"/>
      <c r="K44" s="221"/>
      <c r="L44" s="309"/>
      <c r="M44" s="310">
        <v>6.4000000953674316</v>
      </c>
      <c r="N44" s="311"/>
      <c r="O44" s="311"/>
      <c r="P44" s="311"/>
      <c r="Q44" s="311"/>
      <c r="R44" s="311"/>
      <c r="S44" s="311"/>
      <c r="T44" s="312"/>
      <c r="U44" s="310">
        <v>6.4000000953674316</v>
      </c>
      <c r="V44" s="311"/>
      <c r="W44" s="311"/>
      <c r="X44" s="311"/>
      <c r="Y44" s="311"/>
      <c r="Z44" s="311"/>
      <c r="AA44" s="311"/>
      <c r="AB44" s="312"/>
      <c r="AC44" s="310">
        <v>6.4000000953674316</v>
      </c>
      <c r="AD44" s="311"/>
      <c r="AE44" s="311"/>
      <c r="AF44" s="311"/>
      <c r="AG44" s="311"/>
      <c r="AH44" s="311"/>
      <c r="AI44" s="311"/>
      <c r="AJ44" s="312"/>
      <c r="AK44" s="310">
        <v>6.4000000953674316</v>
      </c>
      <c r="AL44" s="311"/>
      <c r="AM44" s="311"/>
      <c r="AN44" s="311"/>
      <c r="AO44" s="311"/>
      <c r="AP44" s="311"/>
      <c r="AQ44" s="311"/>
      <c r="AR44" s="312"/>
    </row>
    <row r="45" spans="1:44" ht="13.5" thickBot="1" x14ac:dyDescent="0.25">
      <c r="A45" s="313">
        <v>6</v>
      </c>
      <c r="B45" s="314"/>
      <c r="C45" s="314" t="s">
        <v>134</v>
      </c>
      <c r="D45" s="314"/>
      <c r="E45" s="251" t="s">
        <v>138</v>
      </c>
      <c r="F45" s="251"/>
      <c r="G45" s="251"/>
      <c r="H45" s="251"/>
      <c r="I45" s="251"/>
      <c r="J45" s="251"/>
      <c r="K45" s="251"/>
      <c r="L45" s="252"/>
      <c r="M45" s="315">
        <v>6.4000000953674316</v>
      </c>
      <c r="N45" s="316"/>
      <c r="O45" s="316"/>
      <c r="P45" s="316"/>
      <c r="Q45" s="316"/>
      <c r="R45" s="316"/>
      <c r="S45" s="316"/>
      <c r="T45" s="317"/>
      <c r="U45" s="315">
        <v>6.4000000953674316</v>
      </c>
      <c r="V45" s="316"/>
      <c r="W45" s="316"/>
      <c r="X45" s="316"/>
      <c r="Y45" s="316"/>
      <c r="Z45" s="316"/>
      <c r="AA45" s="316"/>
      <c r="AB45" s="317"/>
      <c r="AC45" s="315">
        <v>6.4000000953674316</v>
      </c>
      <c r="AD45" s="316"/>
      <c r="AE45" s="316"/>
      <c r="AF45" s="316"/>
      <c r="AG45" s="316"/>
      <c r="AH45" s="316"/>
      <c r="AI45" s="316"/>
      <c r="AJ45" s="317"/>
      <c r="AK45" s="315">
        <v>6.4000000953674316</v>
      </c>
      <c r="AL45" s="316"/>
      <c r="AM45" s="316"/>
      <c r="AN45" s="316"/>
      <c r="AO45" s="316"/>
      <c r="AP45" s="316"/>
      <c r="AQ45" s="316"/>
      <c r="AR45" s="317"/>
    </row>
    <row r="46" spans="1:44" ht="30" customHeight="1" thickBot="1" x14ac:dyDescent="0.25">
      <c r="A46" s="301" t="s">
        <v>37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</row>
    <row r="47" spans="1:44" ht="15" customHeight="1" x14ac:dyDescent="0.2">
      <c r="A47" s="318" t="s">
        <v>3</v>
      </c>
      <c r="B47" s="319"/>
      <c r="C47" s="319"/>
      <c r="D47" s="319"/>
      <c r="E47" s="319" t="s">
        <v>38</v>
      </c>
      <c r="F47" s="319"/>
      <c r="G47" s="319" t="s">
        <v>39</v>
      </c>
      <c r="H47" s="319"/>
      <c r="I47" s="319" t="s">
        <v>40</v>
      </c>
      <c r="J47" s="319"/>
      <c r="K47" s="319" t="s">
        <v>41</v>
      </c>
      <c r="L47" s="320"/>
      <c r="M47" s="238" t="s">
        <v>11</v>
      </c>
      <c r="N47" s="321"/>
      <c r="O47" s="322" t="s">
        <v>12</v>
      </c>
      <c r="P47" s="239"/>
      <c r="Q47" s="321"/>
      <c r="R47" s="322" t="s">
        <v>13</v>
      </c>
      <c r="S47" s="239"/>
      <c r="T47" s="323"/>
      <c r="U47" s="238" t="s">
        <v>11</v>
      </c>
      <c r="V47" s="321"/>
      <c r="W47" s="322" t="s">
        <v>12</v>
      </c>
      <c r="X47" s="239"/>
      <c r="Y47" s="321"/>
      <c r="Z47" s="322" t="s">
        <v>13</v>
      </c>
      <c r="AA47" s="239"/>
      <c r="AB47" s="323"/>
      <c r="AC47" s="238" t="s">
        <v>11</v>
      </c>
      <c r="AD47" s="321"/>
      <c r="AE47" s="322" t="s">
        <v>12</v>
      </c>
      <c r="AF47" s="239"/>
      <c r="AG47" s="321"/>
      <c r="AH47" s="322" t="s">
        <v>13</v>
      </c>
      <c r="AI47" s="239"/>
      <c r="AJ47" s="323"/>
      <c r="AK47" s="238" t="s">
        <v>11</v>
      </c>
      <c r="AL47" s="321"/>
      <c r="AM47" s="322" t="s">
        <v>12</v>
      </c>
      <c r="AN47" s="239"/>
      <c r="AO47" s="321"/>
      <c r="AP47" s="322" t="s">
        <v>13</v>
      </c>
      <c r="AQ47" s="239"/>
      <c r="AR47" s="323"/>
    </row>
    <row r="48" spans="1:44" ht="15.75" customHeight="1" thickBot="1" x14ac:dyDescent="0.25">
      <c r="A48" s="324"/>
      <c r="B48" s="325"/>
      <c r="C48" s="325"/>
      <c r="D48" s="325"/>
      <c r="E48" s="326" t="s">
        <v>42</v>
      </c>
      <c r="F48" s="326" t="s">
        <v>43</v>
      </c>
      <c r="G48" s="326" t="s">
        <v>42</v>
      </c>
      <c r="H48" s="326" t="s">
        <v>43</v>
      </c>
      <c r="I48" s="326" t="s">
        <v>42</v>
      </c>
      <c r="J48" s="326" t="s">
        <v>43</v>
      </c>
      <c r="K48" s="326" t="s">
        <v>42</v>
      </c>
      <c r="L48" s="327" t="s">
        <v>43</v>
      </c>
      <c r="M48" s="248"/>
      <c r="N48" s="328"/>
      <c r="O48" s="329"/>
      <c r="P48" s="249"/>
      <c r="Q48" s="328"/>
      <c r="R48" s="329"/>
      <c r="S48" s="249"/>
      <c r="T48" s="330"/>
      <c r="U48" s="248"/>
      <c r="V48" s="328"/>
      <c r="W48" s="329"/>
      <c r="X48" s="249"/>
      <c r="Y48" s="328"/>
      <c r="Z48" s="329"/>
      <c r="AA48" s="249"/>
      <c r="AB48" s="330"/>
      <c r="AC48" s="248"/>
      <c r="AD48" s="328"/>
      <c r="AE48" s="329"/>
      <c r="AF48" s="249"/>
      <c r="AG48" s="328"/>
      <c r="AH48" s="329"/>
      <c r="AI48" s="249"/>
      <c r="AJ48" s="330"/>
      <c r="AK48" s="248"/>
      <c r="AL48" s="328"/>
      <c r="AM48" s="329"/>
      <c r="AN48" s="249"/>
      <c r="AO48" s="328"/>
      <c r="AP48" s="329"/>
      <c r="AQ48" s="249"/>
      <c r="AR48" s="330"/>
    </row>
    <row r="49" spans="1:44" x14ac:dyDescent="0.2">
      <c r="A49" s="331" t="s">
        <v>321</v>
      </c>
      <c r="B49" s="332"/>
      <c r="C49" s="332"/>
      <c r="D49" s="332"/>
      <c r="E49" s="333"/>
      <c r="F49" s="333"/>
      <c r="G49" s="333"/>
      <c r="H49" s="333"/>
      <c r="I49" s="333"/>
      <c r="J49" s="333"/>
      <c r="K49" s="333"/>
      <c r="L49" s="334"/>
      <c r="M49" s="335"/>
      <c r="N49" s="336"/>
      <c r="O49" s="337"/>
      <c r="P49" s="337"/>
      <c r="Q49" s="337"/>
      <c r="R49" s="337"/>
      <c r="S49" s="337"/>
      <c r="T49" s="338"/>
      <c r="U49" s="335"/>
      <c r="V49" s="336"/>
      <c r="W49" s="337"/>
      <c r="X49" s="337"/>
      <c r="Y49" s="337"/>
      <c r="Z49" s="337"/>
      <c r="AA49" s="337"/>
      <c r="AB49" s="338"/>
      <c r="AC49" s="335"/>
      <c r="AD49" s="336"/>
      <c r="AE49" s="337"/>
      <c r="AF49" s="337"/>
      <c r="AG49" s="337"/>
      <c r="AH49" s="337"/>
      <c r="AI49" s="337"/>
      <c r="AJ49" s="338"/>
      <c r="AK49" s="335"/>
      <c r="AL49" s="336"/>
      <c r="AM49" s="337"/>
      <c r="AN49" s="337"/>
      <c r="AO49" s="337"/>
      <c r="AP49" s="337"/>
      <c r="AQ49" s="337"/>
      <c r="AR49" s="338"/>
    </row>
    <row r="50" spans="1:44" x14ac:dyDescent="0.2">
      <c r="A50" s="339" t="s">
        <v>322</v>
      </c>
      <c r="B50" s="340"/>
      <c r="C50" s="340"/>
      <c r="D50" s="340"/>
      <c r="E50" s="341"/>
      <c r="F50" s="341"/>
      <c r="G50" s="341"/>
      <c r="H50" s="341"/>
      <c r="I50" s="341"/>
      <c r="J50" s="341"/>
      <c r="K50" s="341"/>
      <c r="L50" s="342"/>
      <c r="M50" s="343">
        <f>M6</f>
        <v>25.213397114830592</v>
      </c>
      <c r="N50" s="344"/>
      <c r="O50" s="345">
        <f>-O6</f>
        <v>-4.3653510379993383</v>
      </c>
      <c r="P50" s="345"/>
      <c r="Q50" s="345"/>
      <c r="R50" s="345">
        <f>-Q6</f>
        <v>-2.4830865016690815</v>
      </c>
      <c r="S50" s="345"/>
      <c r="T50" s="346"/>
      <c r="U50" s="343">
        <f>U6</f>
        <v>26.268422365604433</v>
      </c>
      <c r="V50" s="344"/>
      <c r="W50" s="345">
        <f>-W6</f>
        <v>-4.3655437845722895</v>
      </c>
      <c r="X50" s="345"/>
      <c r="Y50" s="345"/>
      <c r="Z50" s="345">
        <f>-Y6</f>
        <v>-2.8842621679869795</v>
      </c>
      <c r="AA50" s="345"/>
      <c r="AB50" s="346"/>
      <c r="AC50" s="343">
        <f>AC6</f>
        <v>23.831684962414549</v>
      </c>
      <c r="AD50" s="344"/>
      <c r="AE50" s="345">
        <f>-AE6</f>
        <v>-4.0050894325512267</v>
      </c>
      <c r="AF50" s="345"/>
      <c r="AG50" s="345"/>
      <c r="AH50" s="345">
        <f>-AG6</f>
        <v>-2.548066614225283</v>
      </c>
      <c r="AI50" s="345"/>
      <c r="AJ50" s="346"/>
      <c r="AK50" s="343">
        <f>AK6</f>
        <v>23.930481848280174</v>
      </c>
      <c r="AL50" s="344"/>
      <c r="AM50" s="345">
        <f>-AM6</f>
        <v>-4.0051061979385008</v>
      </c>
      <c r="AN50" s="345"/>
      <c r="AO50" s="345"/>
      <c r="AP50" s="345">
        <f>-AO6</f>
        <v>-2.584516534167415</v>
      </c>
      <c r="AQ50" s="345"/>
      <c r="AR50" s="346"/>
    </row>
    <row r="51" spans="1:44" x14ac:dyDescent="0.2">
      <c r="A51" s="339" t="s">
        <v>323</v>
      </c>
      <c r="B51" s="340"/>
      <c r="C51" s="340"/>
      <c r="D51" s="340"/>
      <c r="E51" s="341"/>
      <c r="F51" s="341"/>
      <c r="G51" s="341"/>
      <c r="H51" s="341"/>
      <c r="I51" s="341"/>
      <c r="J51" s="341"/>
      <c r="K51" s="341"/>
      <c r="L51" s="342"/>
      <c r="M51" s="343">
        <f>M14</f>
        <v>39.438349848861456</v>
      </c>
      <c r="N51" s="344"/>
      <c r="O51" s="345">
        <f>-O14</f>
        <v>-3.0815539383415906</v>
      </c>
      <c r="P51" s="345"/>
      <c r="Q51" s="345"/>
      <c r="R51" s="345">
        <f>-Q14</f>
        <v>-7.2259160844510655</v>
      </c>
      <c r="S51" s="345"/>
      <c r="T51" s="346"/>
      <c r="U51" s="343">
        <f>U14</f>
        <v>43.012698615643849</v>
      </c>
      <c r="V51" s="344"/>
      <c r="W51" s="345">
        <f>-W14</f>
        <v>-4.2820637511735526</v>
      </c>
      <c r="X51" s="345"/>
      <c r="Y51" s="345"/>
      <c r="Z51" s="345">
        <f>-Y14</f>
        <v>-7.4206697635846046</v>
      </c>
      <c r="AA51" s="345"/>
      <c r="AB51" s="346"/>
      <c r="AC51" s="343">
        <f>AC14</f>
        <v>49.820231892328671</v>
      </c>
      <c r="AD51" s="344"/>
      <c r="AE51" s="345">
        <f>-AE14</f>
        <v>-4.2831309120012087</v>
      </c>
      <c r="AF51" s="345"/>
      <c r="AG51" s="345"/>
      <c r="AH51" s="345">
        <f>-AG14</f>
        <v>-8.9515552717664146</v>
      </c>
      <c r="AI51" s="345"/>
      <c r="AJ51" s="346"/>
      <c r="AK51" s="343">
        <f>AK14</f>
        <v>27.993008267084889</v>
      </c>
      <c r="AL51" s="344"/>
      <c r="AM51" s="345">
        <f>-AM14</f>
        <v>-3.6802685438006222</v>
      </c>
      <c r="AN51" s="345"/>
      <c r="AO51" s="345"/>
      <c r="AP51" s="345">
        <f>-AO14</f>
        <v>-4.1887099628413775</v>
      </c>
      <c r="AQ51" s="345"/>
      <c r="AR51" s="346"/>
    </row>
    <row r="52" spans="1:44" x14ac:dyDescent="0.2">
      <c r="A52" s="339" t="s">
        <v>473</v>
      </c>
      <c r="B52" s="340"/>
      <c r="C52" s="340"/>
      <c r="D52" s="340"/>
      <c r="E52" s="341"/>
      <c r="F52" s="341"/>
      <c r="G52" s="341"/>
      <c r="H52" s="341"/>
      <c r="I52" s="341"/>
      <c r="J52" s="341"/>
      <c r="K52" s="341"/>
      <c r="L52" s="342"/>
      <c r="M52" s="343" t="s">
        <v>59</v>
      </c>
      <c r="N52" s="344"/>
      <c r="O52" s="345">
        <v>0</v>
      </c>
      <c r="P52" s="345"/>
      <c r="Q52" s="345"/>
      <c r="R52" s="345">
        <v>0</v>
      </c>
      <c r="S52" s="345"/>
      <c r="T52" s="346"/>
      <c r="U52" s="343" t="s">
        <v>59</v>
      </c>
      <c r="V52" s="344"/>
      <c r="W52" s="345">
        <v>0</v>
      </c>
      <c r="X52" s="345"/>
      <c r="Y52" s="345"/>
      <c r="Z52" s="345">
        <v>0</v>
      </c>
      <c r="AA52" s="345"/>
      <c r="AB52" s="346"/>
      <c r="AC52" s="343" t="s">
        <v>59</v>
      </c>
      <c r="AD52" s="344"/>
      <c r="AE52" s="345">
        <v>0</v>
      </c>
      <c r="AF52" s="345"/>
      <c r="AG52" s="345"/>
      <c r="AH52" s="345">
        <v>0</v>
      </c>
      <c r="AI52" s="345"/>
      <c r="AJ52" s="346"/>
      <c r="AK52" s="343" t="s">
        <v>59</v>
      </c>
      <c r="AL52" s="344"/>
      <c r="AM52" s="345">
        <v>0</v>
      </c>
      <c r="AN52" s="345"/>
      <c r="AO52" s="345"/>
      <c r="AP52" s="345">
        <v>0</v>
      </c>
      <c r="AQ52" s="345"/>
      <c r="AR52" s="346"/>
    </row>
    <row r="53" spans="1:44" x14ac:dyDescent="0.2">
      <c r="A53" s="339" t="s">
        <v>474</v>
      </c>
      <c r="B53" s="340"/>
      <c r="C53" s="340"/>
      <c r="D53" s="340"/>
      <c r="E53" s="341"/>
      <c r="F53" s="341"/>
      <c r="G53" s="341"/>
      <c r="H53" s="341"/>
      <c r="I53" s="341"/>
      <c r="J53" s="341"/>
      <c r="K53" s="341"/>
      <c r="L53" s="342"/>
      <c r="M53" s="347">
        <f>IF(OR(M36=0,S6=0),0,ABS(1000*O53/(SQRT(3)*M36*S6)))</f>
        <v>187.24567202809234</v>
      </c>
      <c r="N53" s="348"/>
      <c r="O53" s="226">
        <v>32.418998718261719</v>
      </c>
      <c r="P53" s="226"/>
      <c r="Q53" s="226"/>
      <c r="R53" s="226">
        <v>-8.2720003128051758</v>
      </c>
      <c r="S53" s="226"/>
      <c r="T53" s="402"/>
      <c r="U53" s="347">
        <f>IF(OR(U36=0,AA6=0),0,ABS(1000*W53/(SQRT(3)*U36*AA6)))</f>
        <v>272.17073019766991</v>
      </c>
      <c r="V53" s="348"/>
      <c r="W53" s="226">
        <v>45.231998443603516</v>
      </c>
      <c r="X53" s="226"/>
      <c r="Y53" s="226"/>
      <c r="Z53" s="226">
        <v>-1.7949999570846558</v>
      </c>
      <c r="AA53" s="226"/>
      <c r="AB53" s="402"/>
      <c r="AC53" s="347">
        <f>IF(OR(AC36=0,AI6=0),0,ABS(1000*AE53/(SQRT(3)*AC36*AI6)))</f>
        <v>231.65308467593414</v>
      </c>
      <c r="AD53" s="348"/>
      <c r="AE53" s="226">
        <v>38.930999755859375</v>
      </c>
      <c r="AF53" s="226"/>
      <c r="AG53" s="226"/>
      <c r="AH53" s="226">
        <v>-6.2300000190734863</v>
      </c>
      <c r="AI53" s="226"/>
      <c r="AJ53" s="402"/>
      <c r="AK53" s="347">
        <f>IF(OR(AK36=0,AQ6=0),0,ABS(1000*AM53/(SQRT(3)*AK36*AQ6)))</f>
        <v>220.83573905198256</v>
      </c>
      <c r="AL53" s="348"/>
      <c r="AM53" s="226">
        <v>36.959999084472656</v>
      </c>
      <c r="AN53" s="226"/>
      <c r="AO53" s="226"/>
      <c r="AP53" s="226">
        <v>-12.442999839782715</v>
      </c>
      <c r="AQ53" s="226"/>
      <c r="AR53" s="402"/>
    </row>
    <row r="54" spans="1:44" x14ac:dyDescent="0.2">
      <c r="A54" s="339" t="s">
        <v>475</v>
      </c>
      <c r="B54" s="340"/>
      <c r="C54" s="340"/>
      <c r="D54" s="340"/>
      <c r="E54" s="341"/>
      <c r="F54" s="341"/>
      <c r="G54" s="341"/>
      <c r="H54" s="341"/>
      <c r="I54" s="341"/>
      <c r="J54" s="341"/>
      <c r="K54" s="341"/>
      <c r="L54" s="342"/>
      <c r="M54" s="347">
        <f>IF(OR(M36=0,S6=0),0,ABS(1000*O54/(SQRT(3)*M36*S6)))</f>
        <v>14.635878240493378</v>
      </c>
      <c r="N54" s="348"/>
      <c r="O54" s="226">
        <v>-2.5339999198913574</v>
      </c>
      <c r="P54" s="226"/>
      <c r="Q54" s="226"/>
      <c r="R54" s="226">
        <v>15.451999664306641</v>
      </c>
      <c r="S54" s="226"/>
      <c r="T54" s="402"/>
      <c r="U54" s="347">
        <f>IF(OR(U36=0,AA6=0),0,ABS(1000*W54/(SQRT(3)*U36*AA6)))</f>
        <v>49.136592654361756</v>
      </c>
      <c r="V54" s="348"/>
      <c r="W54" s="226">
        <v>-8.1660003662109375</v>
      </c>
      <c r="X54" s="226"/>
      <c r="Y54" s="226"/>
      <c r="Z54" s="226">
        <v>11.685999870300293</v>
      </c>
      <c r="AA54" s="226"/>
      <c r="AB54" s="402"/>
      <c r="AC54" s="347">
        <f>IF(OR(AC36=0,AI6=0),0,ABS(1000*AE54/(SQRT(3)*AC36*AI6)))</f>
        <v>26.181541729168217</v>
      </c>
      <c r="AD54" s="348"/>
      <c r="AE54" s="226">
        <v>-4.4000000953674316</v>
      </c>
      <c r="AF54" s="226"/>
      <c r="AG54" s="226"/>
      <c r="AH54" s="226">
        <v>15.118000030517578</v>
      </c>
      <c r="AI54" s="226"/>
      <c r="AJ54" s="402"/>
      <c r="AK54" s="347">
        <f>IF(OR(AK36=0,AQ6=0),0,ABS(1000*AM54/(SQRT(3)*AK36*AQ6)))</f>
        <v>34.654961048434465</v>
      </c>
      <c r="AL54" s="348"/>
      <c r="AM54" s="226">
        <v>-5.8000001907348633</v>
      </c>
      <c r="AN54" s="226"/>
      <c r="AO54" s="226"/>
      <c r="AP54" s="226">
        <v>14.23799991607666</v>
      </c>
      <c r="AQ54" s="226"/>
      <c r="AR54" s="402"/>
    </row>
    <row r="55" spans="1:44" ht="13.5" thickBot="1" x14ac:dyDescent="0.25">
      <c r="A55" s="351" t="s">
        <v>326</v>
      </c>
      <c r="B55" s="352"/>
      <c r="C55" s="352"/>
      <c r="D55" s="352"/>
      <c r="E55" s="353"/>
      <c r="F55" s="353"/>
      <c r="G55" s="353"/>
      <c r="H55" s="353"/>
      <c r="I55" s="353"/>
      <c r="J55" s="353"/>
      <c r="K55" s="353"/>
      <c r="L55" s="354"/>
      <c r="M55" s="257"/>
      <c r="N55" s="355"/>
      <c r="O55" s="255">
        <f>SUM(O50:Q54)</f>
        <v>22.438093822029433</v>
      </c>
      <c r="P55" s="255"/>
      <c r="Q55" s="255"/>
      <c r="R55" s="255">
        <f>SUM(R50:T54)</f>
        <v>-2.5290032346186813</v>
      </c>
      <c r="S55" s="255"/>
      <c r="T55" s="356"/>
      <c r="U55" s="257"/>
      <c r="V55" s="355"/>
      <c r="W55" s="255">
        <f>SUM(W50:Y54)</f>
        <v>28.418390541646737</v>
      </c>
      <c r="X55" s="255"/>
      <c r="Y55" s="255"/>
      <c r="Z55" s="255">
        <f>SUM(Z50:AB54)</f>
        <v>-0.41393201835594695</v>
      </c>
      <c r="AA55" s="255"/>
      <c r="AB55" s="356"/>
      <c r="AC55" s="257"/>
      <c r="AD55" s="355"/>
      <c r="AE55" s="255">
        <f>SUM(AE50:AG54)</f>
        <v>26.242779315939508</v>
      </c>
      <c r="AF55" s="255"/>
      <c r="AG55" s="255"/>
      <c r="AH55" s="255">
        <f>SUM(AH50:AJ54)</f>
        <v>-2.6116218745476054</v>
      </c>
      <c r="AI55" s="255"/>
      <c r="AJ55" s="356"/>
      <c r="AK55" s="257"/>
      <c r="AL55" s="355"/>
      <c r="AM55" s="255">
        <f>SUM(AM50:AO54)</f>
        <v>23.474624151998668</v>
      </c>
      <c r="AN55" s="255"/>
      <c r="AO55" s="255"/>
      <c r="AP55" s="255">
        <f>SUM(AP50:AR54)</f>
        <v>-4.9782264207148472</v>
      </c>
      <c r="AQ55" s="255"/>
      <c r="AR55" s="356"/>
    </row>
    <row r="56" spans="1:44" x14ac:dyDescent="0.2">
      <c r="A56" s="331" t="s">
        <v>327</v>
      </c>
      <c r="B56" s="332"/>
      <c r="C56" s="332"/>
      <c r="D56" s="332"/>
      <c r="E56" s="333"/>
      <c r="F56" s="333"/>
      <c r="G56" s="333"/>
      <c r="H56" s="333"/>
      <c r="I56" s="333"/>
      <c r="J56" s="333"/>
      <c r="K56" s="333"/>
      <c r="L56" s="334"/>
      <c r="M56" s="335"/>
      <c r="N56" s="336"/>
      <c r="O56" s="337"/>
      <c r="P56" s="337"/>
      <c r="Q56" s="337"/>
      <c r="R56" s="337"/>
      <c r="S56" s="337"/>
      <c r="T56" s="338"/>
      <c r="U56" s="335"/>
      <c r="V56" s="336"/>
      <c r="W56" s="337"/>
      <c r="X56" s="337"/>
      <c r="Y56" s="337"/>
      <c r="Z56" s="337"/>
      <c r="AA56" s="337"/>
      <c r="AB56" s="338"/>
      <c r="AC56" s="335"/>
      <c r="AD56" s="336"/>
      <c r="AE56" s="337"/>
      <c r="AF56" s="337"/>
      <c r="AG56" s="337"/>
      <c r="AH56" s="337"/>
      <c r="AI56" s="337"/>
      <c r="AJ56" s="338"/>
      <c r="AK56" s="335"/>
      <c r="AL56" s="336"/>
      <c r="AM56" s="337"/>
      <c r="AN56" s="337"/>
      <c r="AO56" s="337"/>
      <c r="AP56" s="337"/>
      <c r="AQ56" s="337"/>
      <c r="AR56" s="338"/>
    </row>
    <row r="57" spans="1:44" x14ac:dyDescent="0.2">
      <c r="A57" s="339" t="s">
        <v>328</v>
      </c>
      <c r="B57" s="340"/>
      <c r="C57" s="340"/>
      <c r="D57" s="340"/>
      <c r="E57" s="341"/>
      <c r="F57" s="341"/>
      <c r="G57" s="341"/>
      <c r="H57" s="341"/>
      <c r="I57" s="341"/>
      <c r="J57" s="341"/>
      <c r="K57" s="341"/>
      <c r="L57" s="342"/>
      <c r="M57" s="343">
        <f>M10</f>
        <v>68.109457752732283</v>
      </c>
      <c r="N57" s="344"/>
      <c r="O57" s="345">
        <f>-O10</f>
        <v>-11.923812429993163</v>
      </c>
      <c r="P57" s="345"/>
      <c r="Q57" s="345"/>
      <c r="R57" s="345">
        <f>-Q10</f>
        <v>-6.9518580945190891</v>
      </c>
      <c r="S57" s="345"/>
      <c r="T57" s="346"/>
      <c r="U57" s="343">
        <f>U10</f>
        <v>79.26555403525451</v>
      </c>
      <c r="V57" s="344"/>
      <c r="W57" s="345">
        <f>-W10</f>
        <v>-14.0844147334022</v>
      </c>
      <c r="X57" s="345"/>
      <c r="Y57" s="345"/>
      <c r="Z57" s="345">
        <f>-Y10</f>
        <v>-7.433877736615992</v>
      </c>
      <c r="AA57" s="345"/>
      <c r="AB57" s="346"/>
      <c r="AC57" s="343">
        <f>AC10</f>
        <v>74.182452603386764</v>
      </c>
      <c r="AD57" s="344"/>
      <c r="AE57" s="345">
        <f>-AE10</f>
        <v>-13.0041136711388</v>
      </c>
      <c r="AF57" s="345"/>
      <c r="AG57" s="345"/>
      <c r="AH57" s="345">
        <f>-AG10</f>
        <v>-7.2828288423644274</v>
      </c>
      <c r="AI57" s="345"/>
      <c r="AJ57" s="346"/>
      <c r="AK57" s="343">
        <f>AK10</f>
        <v>94.140073826461048</v>
      </c>
      <c r="AL57" s="344"/>
      <c r="AM57" s="345">
        <f>-AM10</f>
        <v>-17.325415480522832</v>
      </c>
      <c r="AN57" s="345"/>
      <c r="AO57" s="345"/>
      <c r="AP57" s="345">
        <f>-AO10</f>
        <v>-7.5885087149808426</v>
      </c>
      <c r="AQ57" s="345"/>
      <c r="AR57" s="346"/>
    </row>
    <row r="58" spans="1:44" x14ac:dyDescent="0.2">
      <c r="A58" s="339" t="s">
        <v>329</v>
      </c>
      <c r="B58" s="340"/>
      <c r="C58" s="340"/>
      <c r="D58" s="340"/>
      <c r="E58" s="341"/>
      <c r="F58" s="341"/>
      <c r="G58" s="341"/>
      <c r="H58" s="341"/>
      <c r="I58" s="341"/>
      <c r="J58" s="341"/>
      <c r="K58" s="341"/>
      <c r="L58" s="342"/>
      <c r="M58" s="343">
        <f>M18</f>
        <v>41.055893072568239</v>
      </c>
      <c r="N58" s="344"/>
      <c r="O58" s="345">
        <f>-O18</f>
        <v>-6.6818757098717123</v>
      </c>
      <c r="P58" s="345"/>
      <c r="Q58" s="345"/>
      <c r="R58" s="345">
        <f>-Q18</f>
        <v>-4.9572685905758478</v>
      </c>
      <c r="S58" s="345"/>
      <c r="T58" s="346"/>
      <c r="U58" s="343">
        <f>U18</f>
        <v>47.232628442850661</v>
      </c>
      <c r="V58" s="344"/>
      <c r="W58" s="345">
        <f>-W18</f>
        <v>-7.8827744830093422</v>
      </c>
      <c r="X58" s="345"/>
      <c r="Y58" s="345"/>
      <c r="Z58" s="345">
        <f>-Y18</f>
        <v>-5.2839088781519035</v>
      </c>
      <c r="AA58" s="345"/>
      <c r="AB58" s="346"/>
      <c r="AC58" s="343">
        <f>AC18</f>
        <v>45.464433017991169</v>
      </c>
      <c r="AD58" s="344"/>
      <c r="AE58" s="345">
        <f>-AE18</f>
        <v>-7.882507269685334</v>
      </c>
      <c r="AF58" s="345"/>
      <c r="AG58" s="345"/>
      <c r="AH58" s="345">
        <f>-AG18</f>
        <v>-4.6159860623364448</v>
      </c>
      <c r="AI58" s="345"/>
      <c r="AJ58" s="346"/>
      <c r="AK58" s="343">
        <f>AK18</f>
        <v>38.807802188956252</v>
      </c>
      <c r="AL58" s="344"/>
      <c r="AM58" s="345">
        <f>-AM18</f>
        <v>-7.2815738128805458</v>
      </c>
      <c r="AN58" s="345"/>
      <c r="AO58" s="345"/>
      <c r="AP58" s="345">
        <f>-AO18</f>
        <v>-2.7883199215674401</v>
      </c>
      <c r="AQ58" s="345"/>
      <c r="AR58" s="346"/>
    </row>
    <row r="59" spans="1:44" x14ac:dyDescent="0.2">
      <c r="A59" s="339" t="s">
        <v>476</v>
      </c>
      <c r="B59" s="340"/>
      <c r="C59" s="340"/>
      <c r="D59" s="340"/>
      <c r="E59" s="341"/>
      <c r="F59" s="341"/>
      <c r="G59" s="341"/>
      <c r="H59" s="341"/>
      <c r="I59" s="341"/>
      <c r="J59" s="341"/>
      <c r="K59" s="341"/>
      <c r="L59" s="342"/>
      <c r="M59" s="343" t="s">
        <v>59</v>
      </c>
      <c r="N59" s="344"/>
      <c r="O59" s="345">
        <v>0</v>
      </c>
      <c r="P59" s="345"/>
      <c r="Q59" s="345"/>
      <c r="R59" s="345">
        <v>0</v>
      </c>
      <c r="S59" s="345"/>
      <c r="T59" s="346"/>
      <c r="U59" s="343" t="s">
        <v>59</v>
      </c>
      <c r="V59" s="344"/>
      <c r="W59" s="345">
        <v>0</v>
      </c>
      <c r="X59" s="345"/>
      <c r="Y59" s="345"/>
      <c r="Z59" s="345">
        <v>0</v>
      </c>
      <c r="AA59" s="345"/>
      <c r="AB59" s="346"/>
      <c r="AC59" s="343" t="s">
        <v>59</v>
      </c>
      <c r="AD59" s="344"/>
      <c r="AE59" s="345">
        <v>0</v>
      </c>
      <c r="AF59" s="345"/>
      <c r="AG59" s="345"/>
      <c r="AH59" s="345">
        <v>0</v>
      </c>
      <c r="AI59" s="345"/>
      <c r="AJ59" s="346"/>
      <c r="AK59" s="343" t="s">
        <v>59</v>
      </c>
      <c r="AL59" s="344"/>
      <c r="AM59" s="345">
        <v>0</v>
      </c>
      <c r="AN59" s="345"/>
      <c r="AO59" s="345"/>
      <c r="AP59" s="345">
        <v>0</v>
      </c>
      <c r="AQ59" s="345"/>
      <c r="AR59" s="346"/>
    </row>
    <row r="60" spans="1:44" x14ac:dyDescent="0.2">
      <c r="A60" s="339" t="s">
        <v>477</v>
      </c>
      <c r="B60" s="340"/>
      <c r="C60" s="340"/>
      <c r="D60" s="340"/>
      <c r="E60" s="341"/>
      <c r="F60" s="341"/>
      <c r="G60" s="341"/>
      <c r="H60" s="341"/>
      <c r="I60" s="341"/>
      <c r="J60" s="341"/>
      <c r="K60" s="341"/>
      <c r="L60" s="342"/>
      <c r="M60" s="347">
        <f>IF(OR(M37=0,S10=0),0,ABS(1000*O60/(SQRT(3)*M37*S10)))</f>
        <v>8.0425716656688575</v>
      </c>
      <c r="N60" s="348"/>
      <c r="O60" s="226">
        <v>-1.4079999923706055</v>
      </c>
      <c r="P60" s="226"/>
      <c r="Q60" s="226"/>
      <c r="R60" s="226">
        <v>15.13599967956543</v>
      </c>
      <c r="S60" s="226"/>
      <c r="T60" s="402"/>
      <c r="U60" s="347">
        <f>IF(OR(U37=0,AA10=0),0,ABS(1000*W60/(SQRT(3)*U37*AA10)))</f>
        <v>40.014307334843451</v>
      </c>
      <c r="V60" s="348"/>
      <c r="W60" s="226">
        <v>-7.1100001335144043</v>
      </c>
      <c r="X60" s="226"/>
      <c r="Y60" s="226"/>
      <c r="Z60" s="226">
        <v>11.633000373840332</v>
      </c>
      <c r="AA60" s="226"/>
      <c r="AB60" s="402"/>
      <c r="AC60" s="347">
        <f>IF(OR(AC37=0,AI10=0),0,ABS(1000*AE60/(SQRT(3)*AC37*AI10)))</f>
        <v>18.27163363772295</v>
      </c>
      <c r="AD60" s="348"/>
      <c r="AE60" s="226">
        <v>-3.2030000686645508</v>
      </c>
      <c r="AF60" s="226"/>
      <c r="AG60" s="226"/>
      <c r="AH60" s="226">
        <v>14.659999847412109</v>
      </c>
      <c r="AI60" s="226"/>
      <c r="AJ60" s="402"/>
      <c r="AK60" s="347">
        <f>IF(OR(AK37=0,AQ10=0),0,ABS(1000*AM60/(SQRT(3)*AK37*AQ10)))</f>
        <v>24.098193922274536</v>
      </c>
      <c r="AL60" s="348"/>
      <c r="AM60" s="226">
        <v>-4.434999942779541</v>
      </c>
      <c r="AN60" s="226"/>
      <c r="AO60" s="226"/>
      <c r="AP60" s="226">
        <v>14.343999862670898</v>
      </c>
      <c r="AQ60" s="226"/>
      <c r="AR60" s="402"/>
    </row>
    <row r="61" spans="1:44" ht="13.5" thickBot="1" x14ac:dyDescent="0.25">
      <c r="A61" s="357" t="s">
        <v>331</v>
      </c>
      <c r="B61" s="358"/>
      <c r="C61" s="358"/>
      <c r="D61" s="358"/>
      <c r="E61" s="359"/>
      <c r="F61" s="359"/>
      <c r="G61" s="359"/>
      <c r="H61" s="359"/>
      <c r="I61" s="359"/>
      <c r="J61" s="359"/>
      <c r="K61" s="359"/>
      <c r="L61" s="360"/>
      <c r="M61" s="361"/>
      <c r="N61" s="362"/>
      <c r="O61" s="363">
        <f>SUM(O57:Q60)</f>
        <v>-20.01368813223548</v>
      </c>
      <c r="P61" s="363"/>
      <c r="Q61" s="363"/>
      <c r="R61" s="363">
        <f>SUM(R57:T60)</f>
        <v>3.2268729944704937</v>
      </c>
      <c r="S61" s="363"/>
      <c r="T61" s="364"/>
      <c r="U61" s="361"/>
      <c r="V61" s="362"/>
      <c r="W61" s="363">
        <f>SUM(W57:Y60)</f>
        <v>-29.077189349925945</v>
      </c>
      <c r="X61" s="363"/>
      <c r="Y61" s="363"/>
      <c r="Z61" s="363">
        <f>SUM(Z57:AB60)</f>
        <v>-1.0847862409275635</v>
      </c>
      <c r="AA61" s="363"/>
      <c r="AB61" s="364"/>
      <c r="AC61" s="361"/>
      <c r="AD61" s="362"/>
      <c r="AE61" s="363">
        <f>SUM(AE57:AG60)</f>
        <v>-24.089621009488685</v>
      </c>
      <c r="AF61" s="363"/>
      <c r="AG61" s="363"/>
      <c r="AH61" s="363">
        <f>SUM(AH57:AJ60)</f>
        <v>2.7611849427112372</v>
      </c>
      <c r="AI61" s="363"/>
      <c r="AJ61" s="364"/>
      <c r="AK61" s="361"/>
      <c r="AL61" s="362"/>
      <c r="AM61" s="363">
        <f>SUM(AM57:AO60)</f>
        <v>-29.041989236182918</v>
      </c>
      <c r="AN61" s="363"/>
      <c r="AO61" s="363"/>
      <c r="AP61" s="363">
        <f>SUM(AP57:AR60)</f>
        <v>3.9671712261226162</v>
      </c>
      <c r="AQ61" s="363"/>
      <c r="AR61" s="364"/>
    </row>
    <row r="62" spans="1:44" ht="13.5" thickBot="1" x14ac:dyDescent="0.25">
      <c r="A62" s="365" t="s">
        <v>252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7"/>
      <c r="M62" s="368"/>
      <c r="N62" s="369"/>
      <c r="O62" s="370">
        <f>SUM(O50:Q54)+SUM(O57:Q60)</f>
        <v>2.4244056897939537</v>
      </c>
      <c r="P62" s="370"/>
      <c r="Q62" s="370"/>
      <c r="R62" s="370">
        <f>SUM(R50:T54)+SUM(R57:T60)</f>
        <v>0.69786975985181243</v>
      </c>
      <c r="S62" s="370"/>
      <c r="T62" s="371"/>
      <c r="U62" s="368"/>
      <c r="V62" s="369"/>
      <c r="W62" s="370">
        <f>SUM(W50:Y54)+SUM(W57:Y60)</f>
        <v>-0.658798808279208</v>
      </c>
      <c r="X62" s="370"/>
      <c r="Y62" s="370"/>
      <c r="Z62" s="370">
        <f>SUM(Z50:AB54)+SUM(Z57:AB60)</f>
        <v>-1.4987182592835104</v>
      </c>
      <c r="AA62" s="370"/>
      <c r="AB62" s="371"/>
      <c r="AC62" s="368"/>
      <c r="AD62" s="369"/>
      <c r="AE62" s="370">
        <f>SUM(AE50:AG54)+SUM(AE57:AG60)</f>
        <v>2.1531583064508233</v>
      </c>
      <c r="AF62" s="370"/>
      <c r="AG62" s="370"/>
      <c r="AH62" s="370">
        <f>SUM(AH50:AJ54)+SUM(AH57:AJ60)</f>
        <v>0.14956306816363174</v>
      </c>
      <c r="AI62" s="370"/>
      <c r="AJ62" s="371"/>
      <c r="AK62" s="368"/>
      <c r="AL62" s="369"/>
      <c r="AM62" s="370">
        <f>SUM(AM50:AO54)+SUM(AM57:AO60)</f>
        <v>-5.5673650841842495</v>
      </c>
      <c r="AN62" s="370"/>
      <c r="AO62" s="370"/>
      <c r="AP62" s="370">
        <f>SUM(AP50:AR54)+SUM(AP57:AR60)</f>
        <v>-1.011055194592231</v>
      </c>
      <c r="AQ62" s="370"/>
      <c r="AR62" s="371"/>
    </row>
    <row r="63" spans="1:44" x14ac:dyDescent="0.2">
      <c r="A63" s="331" t="s">
        <v>216</v>
      </c>
      <c r="B63" s="332"/>
      <c r="C63" s="332"/>
      <c r="D63" s="332"/>
      <c r="E63" s="333"/>
      <c r="F63" s="333"/>
      <c r="G63" s="333"/>
      <c r="H63" s="333"/>
      <c r="I63" s="333"/>
      <c r="J63" s="333"/>
      <c r="K63" s="333"/>
      <c r="L63" s="334"/>
      <c r="M63" s="335"/>
      <c r="N63" s="336"/>
      <c r="O63" s="337"/>
      <c r="P63" s="337"/>
      <c r="Q63" s="337"/>
      <c r="R63" s="337"/>
      <c r="S63" s="337"/>
      <c r="T63" s="338"/>
      <c r="U63" s="335"/>
      <c r="V63" s="336"/>
      <c r="W63" s="337"/>
      <c r="X63" s="337"/>
      <c r="Y63" s="337"/>
      <c r="Z63" s="337"/>
      <c r="AA63" s="337"/>
      <c r="AB63" s="338"/>
      <c r="AC63" s="335"/>
      <c r="AD63" s="336"/>
      <c r="AE63" s="337"/>
      <c r="AF63" s="337"/>
      <c r="AG63" s="337"/>
      <c r="AH63" s="337"/>
      <c r="AI63" s="337"/>
      <c r="AJ63" s="338"/>
      <c r="AK63" s="335"/>
      <c r="AL63" s="336"/>
      <c r="AM63" s="337"/>
      <c r="AN63" s="337"/>
      <c r="AO63" s="337"/>
      <c r="AP63" s="337"/>
      <c r="AQ63" s="337"/>
      <c r="AR63" s="338"/>
    </row>
    <row r="64" spans="1:44" x14ac:dyDescent="0.2">
      <c r="A64" s="339" t="s">
        <v>478</v>
      </c>
      <c r="B64" s="340"/>
      <c r="C64" s="340"/>
      <c r="D64" s="340"/>
      <c r="E64" s="341"/>
      <c r="F64" s="341"/>
      <c r="G64" s="341"/>
      <c r="H64" s="341"/>
      <c r="I64" s="341"/>
      <c r="J64" s="341"/>
      <c r="K64" s="341"/>
      <c r="L64" s="342"/>
      <c r="M64" s="343">
        <f>M15</f>
        <v>265.15509061816658</v>
      </c>
      <c r="N64" s="344"/>
      <c r="O64" s="345">
        <f>O15</f>
        <v>1.2000000476837158</v>
      </c>
      <c r="P64" s="345"/>
      <c r="Q64" s="345"/>
      <c r="R64" s="345">
        <f>Q15</f>
        <v>4.8600001335144043</v>
      </c>
      <c r="S64" s="345"/>
      <c r="T64" s="346"/>
      <c r="U64" s="343">
        <f>U15</f>
        <v>271.53485453347861</v>
      </c>
      <c r="V64" s="344"/>
      <c r="W64" s="345">
        <f>W15</f>
        <v>1.7999999523162842</v>
      </c>
      <c r="X64" s="345"/>
      <c r="Y64" s="345"/>
      <c r="Z64" s="345">
        <f>Y15</f>
        <v>4.8000001907348633</v>
      </c>
      <c r="AA64" s="345"/>
      <c r="AB64" s="346"/>
      <c r="AC64" s="343">
        <f>AC15</f>
        <v>334.84605520089889</v>
      </c>
      <c r="AD64" s="344"/>
      <c r="AE64" s="345">
        <f>AE15</f>
        <v>1.7999999523162842</v>
      </c>
      <c r="AF64" s="345"/>
      <c r="AG64" s="345"/>
      <c r="AH64" s="345">
        <f>AG15</f>
        <v>6.059999942779541</v>
      </c>
      <c r="AI64" s="345"/>
      <c r="AJ64" s="346"/>
      <c r="AK64" s="343">
        <f>AK15</f>
        <v>136.16665776848791</v>
      </c>
      <c r="AL64" s="344"/>
      <c r="AM64" s="345">
        <f>AM15</f>
        <v>1.2000000476837158</v>
      </c>
      <c r="AN64" s="345"/>
      <c r="AO64" s="345"/>
      <c r="AP64" s="345">
        <f>AO15</f>
        <v>2.2200000286102295</v>
      </c>
      <c r="AQ64" s="345"/>
      <c r="AR64" s="346"/>
    </row>
    <row r="65" spans="1:44" x14ac:dyDescent="0.2">
      <c r="A65" s="339" t="s">
        <v>479</v>
      </c>
      <c r="B65" s="340"/>
      <c r="C65" s="340"/>
      <c r="D65" s="340"/>
      <c r="E65" s="341"/>
      <c r="F65" s="341"/>
      <c r="G65" s="341"/>
      <c r="H65" s="341"/>
      <c r="I65" s="341"/>
      <c r="J65" s="341"/>
      <c r="K65" s="341"/>
      <c r="L65" s="342"/>
      <c r="M65" s="343" t="s">
        <v>59</v>
      </c>
      <c r="N65" s="344"/>
      <c r="O65" s="345">
        <v>0</v>
      </c>
      <c r="P65" s="345"/>
      <c r="Q65" s="345"/>
      <c r="R65" s="345">
        <v>0</v>
      </c>
      <c r="S65" s="345"/>
      <c r="T65" s="346"/>
      <c r="U65" s="343" t="s">
        <v>59</v>
      </c>
      <c r="V65" s="344"/>
      <c r="W65" s="345">
        <v>0</v>
      </c>
      <c r="X65" s="345"/>
      <c r="Y65" s="345"/>
      <c r="Z65" s="345">
        <v>0</v>
      </c>
      <c r="AA65" s="345"/>
      <c r="AB65" s="346"/>
      <c r="AC65" s="343" t="s">
        <v>59</v>
      </c>
      <c r="AD65" s="344"/>
      <c r="AE65" s="345">
        <v>0</v>
      </c>
      <c r="AF65" s="345"/>
      <c r="AG65" s="345"/>
      <c r="AH65" s="345">
        <v>0</v>
      </c>
      <c r="AI65" s="345"/>
      <c r="AJ65" s="346"/>
      <c r="AK65" s="343" t="s">
        <v>59</v>
      </c>
      <c r="AL65" s="344"/>
      <c r="AM65" s="345">
        <v>0</v>
      </c>
      <c r="AN65" s="345"/>
      <c r="AO65" s="345"/>
      <c r="AP65" s="345">
        <v>0</v>
      </c>
      <c r="AQ65" s="345"/>
      <c r="AR65" s="346"/>
    </row>
    <row r="66" spans="1:44" x14ac:dyDescent="0.2">
      <c r="A66" s="339" t="s">
        <v>480</v>
      </c>
      <c r="B66" s="340"/>
      <c r="C66" s="340"/>
      <c r="D66" s="340"/>
      <c r="E66" s="341">
        <v>47.8</v>
      </c>
      <c r="F66" s="341">
        <v>0.5</v>
      </c>
      <c r="G66" s="341"/>
      <c r="H66" s="341"/>
      <c r="I66" s="341"/>
      <c r="J66" s="341"/>
      <c r="K66" s="341"/>
      <c r="L66" s="342"/>
      <c r="M66" s="347">
        <f>IF(OR(M38=0,S15=0),0,ABS(1000*O66/(SQRT(3)*M38*S15)))</f>
        <v>178.97967958206479</v>
      </c>
      <c r="N66" s="348"/>
      <c r="O66" s="226">
        <v>-0.81000000238418579</v>
      </c>
      <c r="P66" s="226"/>
      <c r="Q66" s="226"/>
      <c r="R66" s="349">
        <f>-ABS(O66)*TAN(ACOS(S15))</f>
        <v>-3.2804999694228174</v>
      </c>
      <c r="S66" s="349"/>
      <c r="T66" s="350"/>
      <c r="U66" s="347">
        <f>IF(OR(U38=0,AA15=0),0,ABS(1000*W66/(SQRT(3)*U38*AA15)))</f>
        <v>135.7674272667393</v>
      </c>
      <c r="V66" s="348"/>
      <c r="W66" s="226">
        <v>-0.89999997615814209</v>
      </c>
      <c r="X66" s="226"/>
      <c r="Y66" s="226"/>
      <c r="Z66" s="349">
        <f>-ABS(W66)*TAN(ACOS(AA15))</f>
        <v>-2.4000000953674312</v>
      </c>
      <c r="AA66" s="349"/>
      <c r="AB66" s="350"/>
      <c r="AC66" s="347">
        <f>IF(OR(AC38=0,AI15=0),0,ABS(1000*AE66/(SQRT(3)*AC38*AI15)))</f>
        <v>234.39224307582495</v>
      </c>
      <c r="AD66" s="348"/>
      <c r="AE66" s="226">
        <v>-1.2599999904632568</v>
      </c>
      <c r="AF66" s="226"/>
      <c r="AG66" s="226"/>
      <c r="AH66" s="349">
        <f>-ABS(AE66)*TAN(ACOS(AI15))</f>
        <v>-4.2420000402132683</v>
      </c>
      <c r="AI66" s="349"/>
      <c r="AJ66" s="350"/>
      <c r="AK66" s="347">
        <f>IF(OR(AK38=0,AQ15=0),0,ABS(1000*AM66/(SQRT(3)*AK38*AQ15)))</f>
        <v>40.849997330546366</v>
      </c>
      <c r="AL66" s="348"/>
      <c r="AM66" s="226">
        <v>-0.36000001430511475</v>
      </c>
      <c r="AN66" s="226"/>
      <c r="AO66" s="226"/>
      <c r="AP66" s="349">
        <f>-ABS(AM66)*TAN(ACOS(AQ15))</f>
        <v>-0.66600000858306863</v>
      </c>
      <c r="AQ66" s="349"/>
      <c r="AR66" s="350"/>
    </row>
    <row r="67" spans="1:44" x14ac:dyDescent="0.2">
      <c r="A67" s="339" t="s">
        <v>481</v>
      </c>
      <c r="B67" s="340"/>
      <c r="C67" s="340"/>
      <c r="D67" s="340"/>
      <c r="E67" s="341">
        <v>47.8</v>
      </c>
      <c r="F67" s="341">
        <v>0.5</v>
      </c>
      <c r="G67" s="341"/>
      <c r="H67" s="341"/>
      <c r="I67" s="341"/>
      <c r="J67" s="341"/>
      <c r="K67" s="341"/>
      <c r="L67" s="342"/>
      <c r="M67" s="347">
        <f>IF(OR(M38=0,S15=0),0,ABS(1000*O67/(SQRT(3)*M38*S15)))</f>
        <v>152.46417052024813</v>
      </c>
      <c r="N67" s="348"/>
      <c r="O67" s="226">
        <v>-0.68999999761581421</v>
      </c>
      <c r="P67" s="226"/>
      <c r="Q67" s="226"/>
      <c r="R67" s="349">
        <f>-ABS(O67)*TAN(ACOS(S15))</f>
        <v>-2.7944999560713768</v>
      </c>
      <c r="S67" s="349"/>
      <c r="T67" s="350"/>
      <c r="U67" s="347">
        <f>IF(OR(U38=0,AA15=0),0,ABS(1000*W67/(SQRT(3)*U38*AA15)))</f>
        <v>117.66510243230449</v>
      </c>
      <c r="V67" s="348"/>
      <c r="W67" s="226">
        <v>-0.77999997138977051</v>
      </c>
      <c r="X67" s="226"/>
      <c r="Y67" s="226"/>
      <c r="Z67" s="349">
        <f>-ABS(W67)*TAN(ACOS(AA15))</f>
        <v>-2.08000006145901</v>
      </c>
      <c r="AA67" s="349"/>
      <c r="AB67" s="350"/>
      <c r="AC67" s="347">
        <f>IF(OR(AC38=0,AI15=0),0,ABS(1000*AE67/(SQRT(3)*AC38*AI15)))</f>
        <v>200.90764642612649</v>
      </c>
      <c r="AD67" s="348"/>
      <c r="AE67" s="226">
        <v>-1.0800000429153442</v>
      </c>
      <c r="AF67" s="226"/>
      <c r="AG67" s="226"/>
      <c r="AH67" s="349">
        <f>-ABS(AE67)*TAN(ACOS(AI15))</f>
        <v>-3.6360002064704933</v>
      </c>
      <c r="AI67" s="349"/>
      <c r="AJ67" s="350"/>
      <c r="AK67" s="347">
        <f>IF(OR(AK38=0,AQ15=0),0,ABS(1000*AM67/(SQRT(3)*AK38*AQ15)))</f>
        <v>37.445830886334171</v>
      </c>
      <c r="AL67" s="348"/>
      <c r="AM67" s="226">
        <v>-0.33000001311302185</v>
      </c>
      <c r="AN67" s="226"/>
      <c r="AO67" s="226"/>
      <c r="AP67" s="349">
        <f>-ABS(AM67)*TAN(ACOS(AQ15))</f>
        <v>-0.610500007867813</v>
      </c>
      <c r="AQ67" s="349"/>
      <c r="AR67" s="350"/>
    </row>
    <row r="68" spans="1:44" x14ac:dyDescent="0.2">
      <c r="A68" s="339" t="s">
        <v>482</v>
      </c>
      <c r="B68" s="340"/>
      <c r="C68" s="340"/>
      <c r="D68" s="340"/>
      <c r="E68" s="341">
        <v>47.8</v>
      </c>
      <c r="F68" s="341">
        <v>0.5</v>
      </c>
      <c r="G68" s="341"/>
      <c r="H68" s="341"/>
      <c r="I68" s="341"/>
      <c r="J68" s="341"/>
      <c r="K68" s="341"/>
      <c r="L68" s="342"/>
      <c r="M68" s="347">
        <f>IF(OR(M38=0,S15=0),0,ABS(1000*O68/(SQRT(3)*M38*S15)))</f>
        <v>46.402137565580325</v>
      </c>
      <c r="N68" s="348"/>
      <c r="O68" s="226">
        <v>-0.20999999344348907</v>
      </c>
      <c r="P68" s="226"/>
      <c r="Q68" s="226"/>
      <c r="R68" s="349">
        <f>-ABS(O68)*TAN(ACOS(S15))</f>
        <v>-0.85049996301531827</v>
      </c>
      <c r="S68" s="349"/>
      <c r="T68" s="350"/>
      <c r="U68" s="347">
        <f>IF(OR(U38=0,AA15=0),0,ABS(1000*W68/(SQRT(3)*U38*AA15)))</f>
        <v>27.153487251652191</v>
      </c>
      <c r="V68" s="348"/>
      <c r="W68" s="226">
        <v>-0.18000000715255737</v>
      </c>
      <c r="X68" s="226"/>
      <c r="Y68" s="226"/>
      <c r="Z68" s="349">
        <f>-ABS(W68)*TAN(ACOS(AA15))</f>
        <v>-0.48000005086263225</v>
      </c>
      <c r="AA68" s="349"/>
      <c r="AB68" s="350"/>
      <c r="AC68" s="347">
        <f>IF(OR(AC38=0,AI15=0),0,ABS(1000*AE68/(SQRT(3)*AC38*AI15)))</f>
        <v>22.323070439126504</v>
      </c>
      <c r="AD68" s="348"/>
      <c r="AE68" s="226">
        <v>-0.11999999731779099</v>
      </c>
      <c r="AF68" s="226"/>
      <c r="AG68" s="226"/>
      <c r="AH68" s="349">
        <f>-ABS(AE68)*TAN(ACOS(AI15))</f>
        <v>-0.40399999785754415</v>
      </c>
      <c r="AI68" s="349"/>
      <c r="AJ68" s="350"/>
      <c r="AK68" s="347">
        <f>IF(OR(AK38=0,AQ15=0),0,ABS(1000*AM68/(SQRT(3)*AK38*AQ15)))</f>
        <v>10.212499332636591</v>
      </c>
      <c r="AL68" s="348"/>
      <c r="AM68" s="226">
        <v>-9.0000003576278687E-2</v>
      </c>
      <c r="AN68" s="226"/>
      <c r="AO68" s="226"/>
      <c r="AP68" s="349">
        <f>-ABS(AM68)*TAN(ACOS(AQ15))</f>
        <v>-0.16650000214576716</v>
      </c>
      <c r="AQ68" s="349"/>
      <c r="AR68" s="350"/>
    </row>
    <row r="69" spans="1:44" ht="13.5" thickBot="1" x14ac:dyDescent="0.25">
      <c r="A69" s="351" t="s">
        <v>219</v>
      </c>
      <c r="B69" s="352"/>
      <c r="C69" s="352"/>
      <c r="D69" s="352"/>
      <c r="E69" s="353"/>
      <c r="F69" s="353"/>
      <c r="G69" s="353"/>
      <c r="H69" s="353"/>
      <c r="I69" s="353"/>
      <c r="J69" s="353"/>
      <c r="K69" s="353"/>
      <c r="L69" s="354"/>
      <c r="M69" s="257"/>
      <c r="N69" s="355"/>
      <c r="O69" s="255">
        <f>SUM(O64:Q68)</f>
        <v>-0.50999994575977325</v>
      </c>
      <c r="P69" s="255"/>
      <c r="Q69" s="255"/>
      <c r="R69" s="255">
        <f>SUM(R64:T68)</f>
        <v>-2.0654997549951082</v>
      </c>
      <c r="S69" s="255"/>
      <c r="T69" s="356"/>
      <c r="U69" s="257"/>
      <c r="V69" s="355"/>
      <c r="W69" s="255">
        <f>SUM(W64:Y68)</f>
        <v>-6.0000002384185791E-2</v>
      </c>
      <c r="X69" s="255"/>
      <c r="Y69" s="255"/>
      <c r="Z69" s="255">
        <f>SUM(Z64:AB68)</f>
        <v>-0.16000001695421012</v>
      </c>
      <c r="AA69" s="255"/>
      <c r="AB69" s="356"/>
      <c r="AC69" s="257"/>
      <c r="AD69" s="355"/>
      <c r="AE69" s="255">
        <f>SUM(AE64:AG68)</f>
        <v>-0.66000007838010788</v>
      </c>
      <c r="AF69" s="255"/>
      <c r="AG69" s="255"/>
      <c r="AH69" s="255">
        <f>SUM(AH64:AJ68)</f>
        <v>-2.2220003017617644</v>
      </c>
      <c r="AI69" s="255"/>
      <c r="AJ69" s="356"/>
      <c r="AK69" s="257"/>
      <c r="AL69" s="355"/>
      <c r="AM69" s="255">
        <f>SUM(AM64:AO68)</f>
        <v>0.42000001668930054</v>
      </c>
      <c r="AN69" s="255"/>
      <c r="AO69" s="255"/>
      <c r="AP69" s="255">
        <f>SUM(AP64:AR68)</f>
        <v>0.77700001001358077</v>
      </c>
      <c r="AQ69" s="255"/>
      <c r="AR69" s="356"/>
    </row>
    <row r="70" spans="1:44" x14ac:dyDescent="0.2">
      <c r="A70" s="331" t="s">
        <v>220</v>
      </c>
      <c r="B70" s="332"/>
      <c r="C70" s="332"/>
      <c r="D70" s="332"/>
      <c r="E70" s="333"/>
      <c r="F70" s="333"/>
      <c r="G70" s="333"/>
      <c r="H70" s="333"/>
      <c r="I70" s="333"/>
      <c r="J70" s="333"/>
      <c r="K70" s="333"/>
      <c r="L70" s="334"/>
      <c r="M70" s="335"/>
      <c r="N70" s="336"/>
      <c r="O70" s="337"/>
      <c r="P70" s="337"/>
      <c r="Q70" s="337"/>
      <c r="R70" s="337"/>
      <c r="S70" s="337"/>
      <c r="T70" s="338"/>
      <c r="U70" s="335"/>
      <c r="V70" s="336"/>
      <c r="W70" s="337"/>
      <c r="X70" s="337"/>
      <c r="Y70" s="337"/>
      <c r="Z70" s="337"/>
      <c r="AA70" s="337"/>
      <c r="AB70" s="338"/>
      <c r="AC70" s="335"/>
      <c r="AD70" s="336"/>
      <c r="AE70" s="337"/>
      <c r="AF70" s="337"/>
      <c r="AG70" s="337"/>
      <c r="AH70" s="337"/>
      <c r="AI70" s="337"/>
      <c r="AJ70" s="338"/>
      <c r="AK70" s="335"/>
      <c r="AL70" s="336"/>
      <c r="AM70" s="337"/>
      <c r="AN70" s="337"/>
      <c r="AO70" s="337"/>
      <c r="AP70" s="337"/>
      <c r="AQ70" s="337"/>
      <c r="AR70" s="338"/>
    </row>
    <row r="71" spans="1:44" x14ac:dyDescent="0.2">
      <c r="A71" s="339" t="s">
        <v>483</v>
      </c>
      <c r="B71" s="340"/>
      <c r="C71" s="340"/>
      <c r="D71" s="340"/>
      <c r="E71" s="341"/>
      <c r="F71" s="341"/>
      <c r="G71" s="341"/>
      <c r="H71" s="341"/>
      <c r="I71" s="341"/>
      <c r="J71" s="341"/>
      <c r="K71" s="341"/>
      <c r="L71" s="342"/>
      <c r="M71" s="343">
        <f>M16</f>
        <v>141.73644279336432</v>
      </c>
      <c r="N71" s="344"/>
      <c r="O71" s="345">
        <f>O16</f>
        <v>1.7999999523162842</v>
      </c>
      <c r="P71" s="345"/>
      <c r="Q71" s="345"/>
      <c r="R71" s="345">
        <f>Q16</f>
        <v>1.9800000190734863</v>
      </c>
      <c r="S71" s="345"/>
      <c r="T71" s="346"/>
      <c r="U71" s="343">
        <f>U16</f>
        <v>171.5943755202187</v>
      </c>
      <c r="V71" s="344"/>
      <c r="W71" s="345">
        <f>W16</f>
        <v>2.4000000953674316</v>
      </c>
      <c r="X71" s="345"/>
      <c r="Y71" s="345"/>
      <c r="Z71" s="345">
        <f>Y16</f>
        <v>2.2200000286102295</v>
      </c>
      <c r="AA71" s="345"/>
      <c r="AB71" s="346"/>
      <c r="AC71" s="343">
        <f>AC16</f>
        <v>180.3852675616746</v>
      </c>
      <c r="AD71" s="344"/>
      <c r="AE71" s="345">
        <f>AE16</f>
        <v>2.4000000953674316</v>
      </c>
      <c r="AF71" s="345"/>
      <c r="AG71" s="345"/>
      <c r="AH71" s="345">
        <f>AG16</f>
        <v>2.4600000381469727</v>
      </c>
      <c r="AI71" s="345"/>
      <c r="AJ71" s="346"/>
      <c r="AK71" s="343">
        <f>AK16</f>
        <v>151.97868917968293</v>
      </c>
      <c r="AL71" s="344"/>
      <c r="AM71" s="345">
        <f>AM16</f>
        <v>2.4000000953674316</v>
      </c>
      <c r="AN71" s="345"/>
      <c r="AO71" s="345"/>
      <c r="AP71" s="345">
        <f>AO16</f>
        <v>1.6200000047683716</v>
      </c>
      <c r="AQ71" s="345"/>
      <c r="AR71" s="346"/>
    </row>
    <row r="72" spans="1:44" x14ac:dyDescent="0.2">
      <c r="A72" s="339" t="s">
        <v>484</v>
      </c>
      <c r="B72" s="340"/>
      <c r="C72" s="340"/>
      <c r="D72" s="340"/>
      <c r="E72" s="341"/>
      <c r="F72" s="341"/>
      <c r="G72" s="341"/>
      <c r="H72" s="341"/>
      <c r="I72" s="341"/>
      <c r="J72" s="341"/>
      <c r="K72" s="341"/>
      <c r="L72" s="342"/>
      <c r="M72" s="343" t="s">
        <v>59</v>
      </c>
      <c r="N72" s="344"/>
      <c r="O72" s="345">
        <v>0</v>
      </c>
      <c r="P72" s="345"/>
      <c r="Q72" s="345"/>
      <c r="R72" s="345">
        <v>0</v>
      </c>
      <c r="S72" s="345"/>
      <c r="T72" s="346"/>
      <c r="U72" s="343" t="s">
        <v>59</v>
      </c>
      <c r="V72" s="344"/>
      <c r="W72" s="345">
        <v>0</v>
      </c>
      <c r="X72" s="345"/>
      <c r="Y72" s="345"/>
      <c r="Z72" s="345">
        <v>0</v>
      </c>
      <c r="AA72" s="345"/>
      <c r="AB72" s="346"/>
      <c r="AC72" s="343" t="s">
        <v>59</v>
      </c>
      <c r="AD72" s="344"/>
      <c r="AE72" s="345">
        <v>0</v>
      </c>
      <c r="AF72" s="345"/>
      <c r="AG72" s="345"/>
      <c r="AH72" s="345">
        <v>0</v>
      </c>
      <c r="AI72" s="345"/>
      <c r="AJ72" s="346"/>
      <c r="AK72" s="343" t="s">
        <v>59</v>
      </c>
      <c r="AL72" s="344"/>
      <c r="AM72" s="345">
        <v>0</v>
      </c>
      <c r="AN72" s="345"/>
      <c r="AO72" s="345"/>
      <c r="AP72" s="345">
        <v>0</v>
      </c>
      <c r="AQ72" s="345"/>
      <c r="AR72" s="346"/>
    </row>
    <row r="73" spans="1:44" x14ac:dyDescent="0.2">
      <c r="A73" s="339" t="s">
        <v>485</v>
      </c>
      <c r="B73" s="340"/>
      <c r="C73" s="340"/>
      <c r="D73" s="340"/>
      <c r="E73" s="341">
        <v>47.8</v>
      </c>
      <c r="F73" s="341">
        <v>0.5</v>
      </c>
      <c r="G73" s="341"/>
      <c r="H73" s="341"/>
      <c r="I73" s="341"/>
      <c r="J73" s="341"/>
      <c r="K73" s="341"/>
      <c r="L73" s="342"/>
      <c r="M73" s="347">
        <f>IF(OR(M39=0,S16=0),0,ABS(1000*O73/(SQRT(3)*M39*S16)))</f>
        <v>146.46099589278791</v>
      </c>
      <c r="N73" s="348"/>
      <c r="O73" s="226">
        <v>-1.8600000143051147</v>
      </c>
      <c r="P73" s="226"/>
      <c r="Q73" s="226"/>
      <c r="R73" s="349">
        <f>-ABS(O73)*TAN(ACOS(S16))</f>
        <v>-2.0460000896453887</v>
      </c>
      <c r="S73" s="349"/>
      <c r="T73" s="350"/>
      <c r="U73" s="347">
        <f>IF(OR(U39=0,AA16=0),0,ABS(1000*W73/(SQRT(3)*U39*AA16)))</f>
        <v>156.57986553140344</v>
      </c>
      <c r="V73" s="348"/>
      <c r="W73" s="226">
        <v>-2.190000057220459</v>
      </c>
      <c r="X73" s="226"/>
      <c r="Y73" s="226"/>
      <c r="Z73" s="349">
        <f>-ABS(W73)*TAN(ACOS(AA16))</f>
        <v>-2.0257499985396867</v>
      </c>
      <c r="AA73" s="349"/>
      <c r="AB73" s="350"/>
      <c r="AC73" s="347">
        <f>IF(OR(AC39=0,AI16=0),0,ABS(1000*AE73/(SQRT(3)*AC39*AI16)))</f>
        <v>157.83709567671607</v>
      </c>
      <c r="AD73" s="348"/>
      <c r="AE73" s="226">
        <v>-2.0999999046325684</v>
      </c>
      <c r="AF73" s="226"/>
      <c r="AG73" s="226"/>
      <c r="AH73" s="349">
        <f>-ABS(AE73)*TAN(ACOS(AI16))</f>
        <v>-2.1524998500943222</v>
      </c>
      <c r="AI73" s="349"/>
      <c r="AJ73" s="350"/>
      <c r="AK73" s="347">
        <f>IF(OR(AK39=0,AQ16=0),0,ABS(1000*AM73/(SQRT(3)*AK39*AQ16)))</f>
        <v>129.18187825386764</v>
      </c>
      <c r="AL73" s="348"/>
      <c r="AM73" s="226">
        <v>-2.0399999618530273</v>
      </c>
      <c r="AN73" s="226"/>
      <c r="AO73" s="226"/>
      <c r="AP73" s="349">
        <f>-ABS(AM73)*TAN(ACOS(AQ16))</f>
        <v>-1.3769999235868484</v>
      </c>
      <c r="AQ73" s="349"/>
      <c r="AR73" s="350"/>
    </row>
    <row r="74" spans="1:44" x14ac:dyDescent="0.2">
      <c r="A74" s="339" t="s">
        <v>486</v>
      </c>
      <c r="B74" s="340"/>
      <c r="C74" s="340"/>
      <c r="D74" s="340"/>
      <c r="E74" s="341"/>
      <c r="F74" s="341"/>
      <c r="G74" s="341"/>
      <c r="H74" s="341"/>
      <c r="I74" s="341"/>
      <c r="J74" s="341"/>
      <c r="K74" s="341"/>
      <c r="L74" s="342"/>
      <c r="M74" s="347">
        <f>IF(OR(M39=0,S16=0),0,ABS(1000*O74/(SQRT(3)*M39*S16)))</f>
        <v>12.598794967114795</v>
      </c>
      <c r="N74" s="348"/>
      <c r="O74" s="226">
        <v>-0.15999999642372131</v>
      </c>
      <c r="P74" s="226"/>
      <c r="Q74" s="226"/>
      <c r="R74" s="349">
        <f>-ABS(O74)*TAN(ACOS(S16))</f>
        <v>-0.17600000242392227</v>
      </c>
      <c r="S74" s="349"/>
      <c r="T74" s="350"/>
      <c r="U74" s="347">
        <f>IF(OR(U39=0,AA16=0),0,ABS(1000*W74/(SQRT(3)*U39*AA16)))</f>
        <v>22.879248648831744</v>
      </c>
      <c r="V74" s="348"/>
      <c r="W74" s="226">
        <v>-0.31999999284744263</v>
      </c>
      <c r="X74" s="226"/>
      <c r="Y74" s="226"/>
      <c r="Z74" s="349">
        <f>-ABS(W74)*TAN(ACOS(AA16))</f>
        <v>-0.29599998543659889</v>
      </c>
      <c r="AA74" s="349"/>
      <c r="AB74" s="350"/>
      <c r="AC74" s="347">
        <f>IF(OR(AC39=0,AI16=0),0,ABS(1000*AE74/(SQRT(3)*AC39*AI16)))</f>
        <v>12.025683757458907</v>
      </c>
      <c r="AD74" s="348"/>
      <c r="AE74" s="226">
        <v>-0.15999999642372131</v>
      </c>
      <c r="AF74" s="226"/>
      <c r="AG74" s="226"/>
      <c r="AH74" s="349">
        <f>-ABS(AE74)*TAN(ACOS(AI16))</f>
        <v>-0.16399999236067156</v>
      </c>
      <c r="AI74" s="349"/>
      <c r="AJ74" s="350"/>
      <c r="AK74" s="347">
        <f>IF(OR(AK39=0,AQ16=0),0,ABS(1000*AM74/(SQRT(3)*AK39*AQ16)))</f>
        <v>20.263823965813916</v>
      </c>
      <c r="AL74" s="348"/>
      <c r="AM74" s="226">
        <v>-0.31999999284744263</v>
      </c>
      <c r="AN74" s="226"/>
      <c r="AO74" s="226"/>
      <c r="AP74" s="349">
        <f>-ABS(AM74)*TAN(ACOS(AQ16))</f>
        <v>-0.21599998722473829</v>
      </c>
      <c r="AQ74" s="349"/>
      <c r="AR74" s="350"/>
    </row>
    <row r="75" spans="1:44" ht="13.5" thickBot="1" x14ac:dyDescent="0.25">
      <c r="A75" s="351" t="s">
        <v>223</v>
      </c>
      <c r="B75" s="352"/>
      <c r="C75" s="352"/>
      <c r="D75" s="352"/>
      <c r="E75" s="353"/>
      <c r="F75" s="353"/>
      <c r="G75" s="353"/>
      <c r="H75" s="353"/>
      <c r="I75" s="353"/>
      <c r="J75" s="353"/>
      <c r="K75" s="353"/>
      <c r="L75" s="354"/>
      <c r="M75" s="257"/>
      <c r="N75" s="355"/>
      <c r="O75" s="255">
        <f>SUM(O71:Q74)</f>
        <v>-0.22000005841255188</v>
      </c>
      <c r="P75" s="255"/>
      <c r="Q75" s="255"/>
      <c r="R75" s="255">
        <f>SUM(R71:T74)</f>
        <v>-0.24200007299582466</v>
      </c>
      <c r="S75" s="255"/>
      <c r="T75" s="356"/>
      <c r="U75" s="257"/>
      <c r="V75" s="355"/>
      <c r="W75" s="255">
        <f>SUM(W71:Y74)</f>
        <v>-0.10999995470046997</v>
      </c>
      <c r="X75" s="255"/>
      <c r="Y75" s="255"/>
      <c r="Z75" s="255">
        <f>SUM(Z71:AB74)</f>
        <v>-0.10174995536605613</v>
      </c>
      <c r="AA75" s="255"/>
      <c r="AB75" s="356"/>
      <c r="AC75" s="257"/>
      <c r="AD75" s="355"/>
      <c r="AE75" s="255">
        <f>SUM(AE71:AG74)</f>
        <v>0.14000019431114197</v>
      </c>
      <c r="AF75" s="255"/>
      <c r="AG75" s="255"/>
      <c r="AH75" s="255">
        <f>SUM(AH71:AJ74)</f>
        <v>0.14350019569197889</v>
      </c>
      <c r="AI75" s="255"/>
      <c r="AJ75" s="356"/>
      <c r="AK75" s="257"/>
      <c r="AL75" s="355"/>
      <c r="AM75" s="255">
        <f>SUM(AM71:AO74)</f>
        <v>4.000014066696167E-2</v>
      </c>
      <c r="AN75" s="255"/>
      <c r="AO75" s="255"/>
      <c r="AP75" s="255">
        <f>SUM(AP71:AR74)</f>
        <v>2.7000093956784876E-2</v>
      </c>
      <c r="AQ75" s="255"/>
      <c r="AR75" s="356"/>
    </row>
    <row r="76" spans="1:44" x14ac:dyDescent="0.2">
      <c r="A76" s="331" t="s">
        <v>224</v>
      </c>
      <c r="B76" s="332"/>
      <c r="C76" s="332"/>
      <c r="D76" s="332"/>
      <c r="E76" s="333"/>
      <c r="F76" s="333"/>
      <c r="G76" s="333"/>
      <c r="H76" s="333"/>
      <c r="I76" s="333"/>
      <c r="J76" s="333"/>
      <c r="K76" s="333"/>
      <c r="L76" s="334"/>
      <c r="M76" s="335"/>
      <c r="N76" s="336"/>
      <c r="O76" s="337"/>
      <c r="P76" s="337"/>
      <c r="Q76" s="337"/>
      <c r="R76" s="337"/>
      <c r="S76" s="337"/>
      <c r="T76" s="338"/>
      <c r="U76" s="335"/>
      <c r="V76" s="336"/>
      <c r="W76" s="337"/>
      <c r="X76" s="337"/>
      <c r="Y76" s="337"/>
      <c r="Z76" s="337"/>
      <c r="AA76" s="337"/>
      <c r="AB76" s="338"/>
      <c r="AC76" s="335"/>
      <c r="AD76" s="336"/>
      <c r="AE76" s="337"/>
      <c r="AF76" s="337"/>
      <c r="AG76" s="337"/>
      <c r="AH76" s="337"/>
      <c r="AI76" s="337"/>
      <c r="AJ76" s="338"/>
      <c r="AK76" s="335"/>
      <c r="AL76" s="336"/>
      <c r="AM76" s="337"/>
      <c r="AN76" s="337"/>
      <c r="AO76" s="337"/>
      <c r="AP76" s="337"/>
      <c r="AQ76" s="337"/>
      <c r="AR76" s="338"/>
    </row>
    <row r="77" spans="1:44" x14ac:dyDescent="0.2">
      <c r="A77" s="339" t="s">
        <v>487</v>
      </c>
      <c r="B77" s="340"/>
      <c r="C77" s="340"/>
      <c r="D77" s="340"/>
      <c r="E77" s="341"/>
      <c r="F77" s="341"/>
      <c r="G77" s="341"/>
      <c r="H77" s="341"/>
      <c r="I77" s="341"/>
      <c r="J77" s="341"/>
      <c r="K77" s="341"/>
      <c r="L77" s="342"/>
      <c r="M77" s="343">
        <f>M19</f>
        <v>242.79551077148827</v>
      </c>
      <c r="N77" s="344"/>
      <c r="O77" s="345">
        <f>O19</f>
        <v>3</v>
      </c>
      <c r="P77" s="345"/>
      <c r="Q77" s="345"/>
      <c r="R77" s="345">
        <f>Q19</f>
        <v>3.2400000095367432</v>
      </c>
      <c r="S77" s="345"/>
      <c r="T77" s="346"/>
      <c r="U77" s="343">
        <f>U19</f>
        <v>237.99616532978337</v>
      </c>
      <c r="V77" s="344"/>
      <c r="W77" s="345">
        <f>W19</f>
        <v>3</v>
      </c>
      <c r="X77" s="345"/>
      <c r="Y77" s="345"/>
      <c r="Z77" s="345">
        <f>Y19</f>
        <v>3.119999885559082</v>
      </c>
      <c r="AA77" s="345"/>
      <c r="AB77" s="346"/>
      <c r="AC77" s="343">
        <f>AC19</f>
        <v>238.11738781323501</v>
      </c>
      <c r="AD77" s="344"/>
      <c r="AE77" s="345">
        <f>AE19</f>
        <v>3</v>
      </c>
      <c r="AF77" s="345"/>
      <c r="AG77" s="345"/>
      <c r="AH77" s="345">
        <f>AG19</f>
        <v>3.1800000667572021</v>
      </c>
      <c r="AI77" s="345"/>
      <c r="AJ77" s="346"/>
      <c r="AK77" s="343">
        <f>AK19</f>
        <v>197.59228572890302</v>
      </c>
      <c r="AL77" s="344"/>
      <c r="AM77" s="345">
        <f>AM19</f>
        <v>3</v>
      </c>
      <c r="AN77" s="345"/>
      <c r="AO77" s="345"/>
      <c r="AP77" s="345">
        <f>AO19</f>
        <v>2.0999999046325684</v>
      </c>
      <c r="AQ77" s="345"/>
      <c r="AR77" s="346"/>
    </row>
    <row r="78" spans="1:44" x14ac:dyDescent="0.2">
      <c r="A78" s="339" t="s">
        <v>488</v>
      </c>
      <c r="B78" s="340"/>
      <c r="C78" s="340"/>
      <c r="D78" s="340"/>
      <c r="E78" s="341"/>
      <c r="F78" s="341"/>
      <c r="G78" s="341"/>
      <c r="H78" s="341"/>
      <c r="I78" s="341"/>
      <c r="J78" s="341"/>
      <c r="K78" s="341"/>
      <c r="L78" s="342"/>
      <c r="M78" s="343" t="s">
        <v>59</v>
      </c>
      <c r="N78" s="344"/>
      <c r="O78" s="345">
        <v>0</v>
      </c>
      <c r="P78" s="345"/>
      <c r="Q78" s="345"/>
      <c r="R78" s="345">
        <v>0</v>
      </c>
      <c r="S78" s="345"/>
      <c r="T78" s="346"/>
      <c r="U78" s="343" t="s">
        <v>59</v>
      </c>
      <c r="V78" s="344"/>
      <c r="W78" s="345">
        <v>0</v>
      </c>
      <c r="X78" s="345"/>
      <c r="Y78" s="345"/>
      <c r="Z78" s="345">
        <v>0</v>
      </c>
      <c r="AA78" s="345"/>
      <c r="AB78" s="346"/>
      <c r="AC78" s="343" t="s">
        <v>59</v>
      </c>
      <c r="AD78" s="344"/>
      <c r="AE78" s="345">
        <v>0</v>
      </c>
      <c r="AF78" s="345"/>
      <c r="AG78" s="345"/>
      <c r="AH78" s="345">
        <v>0</v>
      </c>
      <c r="AI78" s="345"/>
      <c r="AJ78" s="346"/>
      <c r="AK78" s="343" t="s">
        <v>59</v>
      </c>
      <c r="AL78" s="344"/>
      <c r="AM78" s="345">
        <v>0</v>
      </c>
      <c r="AN78" s="345"/>
      <c r="AO78" s="345"/>
      <c r="AP78" s="345">
        <v>0</v>
      </c>
      <c r="AQ78" s="345"/>
      <c r="AR78" s="346"/>
    </row>
    <row r="79" spans="1:44" x14ac:dyDescent="0.2">
      <c r="A79" s="339" t="s">
        <v>489</v>
      </c>
      <c r="B79" s="340"/>
      <c r="C79" s="340"/>
      <c r="D79" s="340"/>
      <c r="E79" s="341"/>
      <c r="F79" s="341"/>
      <c r="G79" s="341"/>
      <c r="H79" s="341"/>
      <c r="I79" s="341"/>
      <c r="J79" s="341"/>
      <c r="K79" s="341"/>
      <c r="L79" s="342"/>
      <c r="M79" s="347">
        <f>IF(OR(M40=0,S19=0),0,ABS(1000*O79/(SQRT(3)*M40*S19)))</f>
        <v>291.35460520752451</v>
      </c>
      <c r="N79" s="348"/>
      <c r="O79" s="226">
        <v>-3.5999999046325684</v>
      </c>
      <c r="P79" s="226"/>
      <c r="Q79" s="226"/>
      <c r="R79" s="349">
        <f>-ABS(O79)*TAN(ACOS(S19))</f>
        <v>-3.8879999084472643</v>
      </c>
      <c r="S79" s="349"/>
      <c r="T79" s="350"/>
      <c r="U79" s="347">
        <f>IF(OR(U40=0,AA19=0),0,ABS(1000*W79/(SQRT(3)*U40*AA19)))</f>
        <v>118.99808266489168</v>
      </c>
      <c r="V79" s="348"/>
      <c r="W79" s="226">
        <v>-1.5</v>
      </c>
      <c r="X79" s="226"/>
      <c r="Y79" s="226"/>
      <c r="Z79" s="349">
        <f>-ABS(W79)*TAN(ACOS(AA19))</f>
        <v>-1.5599999427795406</v>
      </c>
      <c r="AA79" s="349"/>
      <c r="AB79" s="350"/>
      <c r="AC79" s="347">
        <f>IF(OR(AC40=0,AI19=0),0,ABS(1000*AE79/(SQRT(3)*AC40*AI19)))</f>
        <v>357.1760817198525</v>
      </c>
      <c r="AD79" s="348"/>
      <c r="AE79" s="226">
        <v>-4.5</v>
      </c>
      <c r="AF79" s="226"/>
      <c r="AG79" s="226"/>
      <c r="AH79" s="349">
        <f>-ABS(AE79)*TAN(ACOS(AI19))</f>
        <v>-4.7700001001358014</v>
      </c>
      <c r="AI79" s="349"/>
      <c r="AJ79" s="350"/>
      <c r="AK79" s="347">
        <f>IF(OR(AK40=0,AQ19=0),0,ABS(1000*AM79/(SQRT(3)*AK40*AQ19)))</f>
        <v>335.90687945784555</v>
      </c>
      <c r="AL79" s="348"/>
      <c r="AM79" s="226">
        <v>-5.0999999046325684</v>
      </c>
      <c r="AN79" s="226"/>
      <c r="AO79" s="226"/>
      <c r="AP79" s="349">
        <f>-ABS(AM79)*TAN(ACOS(AQ19))</f>
        <v>-3.5699997711181659</v>
      </c>
      <c r="AQ79" s="349"/>
      <c r="AR79" s="350"/>
    </row>
    <row r="80" spans="1:44" x14ac:dyDescent="0.2">
      <c r="A80" s="339" t="s">
        <v>490</v>
      </c>
      <c r="B80" s="340"/>
      <c r="C80" s="340"/>
      <c r="D80" s="340"/>
      <c r="E80" s="341"/>
      <c r="F80" s="341"/>
      <c r="G80" s="341"/>
      <c r="H80" s="341"/>
      <c r="I80" s="341"/>
      <c r="J80" s="341"/>
      <c r="K80" s="341"/>
      <c r="L80" s="342"/>
      <c r="M80" s="347">
        <f>IF(OR(M40=0,S19=0),0,ABS(1000*O80/(SQRT(3)*M40*S19)))</f>
        <v>32.37273525192311</v>
      </c>
      <c r="N80" s="348"/>
      <c r="O80" s="226">
        <v>-0.40000000596046448</v>
      </c>
      <c r="P80" s="226"/>
      <c r="Q80" s="226"/>
      <c r="R80" s="349">
        <f>-ABS(O80)*TAN(ACOS(S19))</f>
        <v>-0.43200000770886732</v>
      </c>
      <c r="S80" s="349"/>
      <c r="T80" s="350"/>
      <c r="U80" s="347">
        <f>IF(OR(U40=0,AA19=0),0,ABS(1000*W80/(SQRT(3)*U40*AA19)))</f>
        <v>31.732822516827014</v>
      </c>
      <c r="V80" s="348"/>
      <c r="W80" s="226">
        <v>-0.40000000596046448</v>
      </c>
      <c r="X80" s="226"/>
      <c r="Y80" s="226"/>
      <c r="Z80" s="349">
        <f>-ABS(W80)*TAN(ACOS(AA19))</f>
        <v>-0.41599999094009366</v>
      </c>
      <c r="AA80" s="349"/>
      <c r="AB80" s="350"/>
      <c r="AC80" s="347">
        <f>IF(OR(AC40=0,AI19=0),0,ABS(1000*AE80/(SQRT(3)*AC40*AI19)))</f>
        <v>15.874492757430705</v>
      </c>
      <c r="AD80" s="348"/>
      <c r="AE80" s="226">
        <v>-0.20000000298023224</v>
      </c>
      <c r="AF80" s="226"/>
      <c r="AG80" s="226"/>
      <c r="AH80" s="349">
        <f>-ABS(AE80)*TAN(ACOS(AI19))</f>
        <v>-0.21200000760952634</v>
      </c>
      <c r="AI80" s="349"/>
      <c r="AJ80" s="350"/>
      <c r="AK80" s="347">
        <f>IF(OR(AK40=0,AQ19=0),0,ABS(1000*AM80/(SQRT(3)*AK40*AQ19)))</f>
        <v>26.345638489767669</v>
      </c>
      <c r="AL80" s="348"/>
      <c r="AM80" s="226">
        <v>-0.40000000596046448</v>
      </c>
      <c r="AN80" s="226"/>
      <c r="AO80" s="226"/>
      <c r="AP80" s="349">
        <f>-ABS(AM80)*TAN(ACOS(AQ19))</f>
        <v>-0.27999999145666726</v>
      </c>
      <c r="AQ80" s="349"/>
      <c r="AR80" s="350"/>
    </row>
    <row r="81" spans="1:44" x14ac:dyDescent="0.2">
      <c r="A81" s="339" t="s">
        <v>491</v>
      </c>
      <c r="B81" s="340"/>
      <c r="C81" s="340"/>
      <c r="D81" s="340"/>
      <c r="E81" s="341">
        <v>47.8</v>
      </c>
      <c r="F81" s="341">
        <v>0.5</v>
      </c>
      <c r="G81" s="341"/>
      <c r="H81" s="341"/>
      <c r="I81" s="341"/>
      <c r="J81" s="341"/>
      <c r="K81" s="341"/>
      <c r="L81" s="342"/>
      <c r="M81" s="347">
        <f>IF(OR(M40=0,S19=0),0,ABS(1000*O81/(SQRT(3)*M40*S19)))</f>
        <v>19.423640427566855</v>
      </c>
      <c r="N81" s="348"/>
      <c r="O81" s="226">
        <v>-0.23999999463558197</v>
      </c>
      <c r="P81" s="226"/>
      <c r="Q81" s="226"/>
      <c r="R81" s="349">
        <f>-ABS(O81)*TAN(ACOS(S19))</f>
        <v>-0.25919999496936791</v>
      </c>
      <c r="S81" s="349"/>
      <c r="T81" s="350"/>
      <c r="U81" s="347">
        <f>IF(OR(U40=0,AA19=0),0,ABS(1000*W81/(SQRT(3)*U40*AA19)))</f>
        <v>28.559540974428156</v>
      </c>
      <c r="V81" s="348"/>
      <c r="W81" s="226">
        <v>-0.36000001430511475</v>
      </c>
      <c r="X81" s="226"/>
      <c r="Y81" s="226"/>
      <c r="Z81" s="349">
        <f>-ABS(W81)*TAN(ACOS(AA19))</f>
        <v>-0.37440000114440858</v>
      </c>
      <c r="AA81" s="349"/>
      <c r="AB81" s="350"/>
      <c r="AC81" s="347">
        <f>IF(OR(AC40=0,AI19=0),0,ABS(1000*AE81/(SQRT(3)*AC40*AI19)))</f>
        <v>19.049390599271732</v>
      </c>
      <c r="AD81" s="348"/>
      <c r="AE81" s="226">
        <v>-0.23999999463558197</v>
      </c>
      <c r="AF81" s="226"/>
      <c r="AG81" s="226"/>
      <c r="AH81" s="349">
        <f>-ABS(AE81)*TAN(ACOS(AI19))</f>
        <v>-0.25439999965429289</v>
      </c>
      <c r="AI81" s="349"/>
      <c r="AJ81" s="350"/>
      <c r="AK81" s="347">
        <f>IF(OR(AK40=0,AQ19=0),0,ABS(1000*AM81/(SQRT(3)*AK40*AQ19)))</f>
        <v>10.538255003326467</v>
      </c>
      <c r="AL81" s="348"/>
      <c r="AM81" s="226">
        <v>-0.15999999642372131</v>
      </c>
      <c r="AN81" s="226"/>
      <c r="AO81" s="226"/>
      <c r="AP81" s="349">
        <f>-ABS(AM81)*TAN(ACOS(AQ19))</f>
        <v>-0.11199999241034198</v>
      </c>
      <c r="AQ81" s="349"/>
      <c r="AR81" s="350"/>
    </row>
    <row r="82" spans="1:44" ht="13.5" thickBot="1" x14ac:dyDescent="0.25">
      <c r="A82" s="351" t="s">
        <v>231</v>
      </c>
      <c r="B82" s="352"/>
      <c r="C82" s="352"/>
      <c r="D82" s="352"/>
      <c r="E82" s="353"/>
      <c r="F82" s="353"/>
      <c r="G82" s="353"/>
      <c r="H82" s="353"/>
      <c r="I82" s="353"/>
      <c r="J82" s="353"/>
      <c r="K82" s="353"/>
      <c r="L82" s="354"/>
      <c r="M82" s="257"/>
      <c r="N82" s="355"/>
      <c r="O82" s="255">
        <f>SUM(O77:Q81)</f>
        <v>-1.2399999052286148</v>
      </c>
      <c r="P82" s="255"/>
      <c r="Q82" s="255"/>
      <c r="R82" s="255">
        <f>SUM(R77:T81)</f>
        <v>-1.3391999015887563</v>
      </c>
      <c r="S82" s="255"/>
      <c r="T82" s="356"/>
      <c r="U82" s="257"/>
      <c r="V82" s="355"/>
      <c r="W82" s="255">
        <f>SUM(W77:Y81)</f>
        <v>0.73999997973442078</v>
      </c>
      <c r="X82" s="255"/>
      <c r="Y82" s="255"/>
      <c r="Z82" s="255">
        <f>SUM(Z77:AB81)</f>
        <v>0.76959995069503906</v>
      </c>
      <c r="AA82" s="255"/>
      <c r="AB82" s="356"/>
      <c r="AC82" s="257"/>
      <c r="AD82" s="355"/>
      <c r="AE82" s="255">
        <f>SUM(AE77:AG81)</f>
        <v>-1.9399999976158142</v>
      </c>
      <c r="AF82" s="255"/>
      <c r="AG82" s="255"/>
      <c r="AH82" s="255">
        <f>SUM(AH77:AJ81)</f>
        <v>-2.0564000406424183</v>
      </c>
      <c r="AI82" s="255"/>
      <c r="AJ82" s="356"/>
      <c r="AK82" s="257"/>
      <c r="AL82" s="355"/>
      <c r="AM82" s="255">
        <f>SUM(AM77:AO81)</f>
        <v>-2.6599999070167542</v>
      </c>
      <c r="AN82" s="255"/>
      <c r="AO82" s="255"/>
      <c r="AP82" s="255">
        <f>SUM(AP77:AR81)</f>
        <v>-1.861999850352607</v>
      </c>
      <c r="AQ82" s="255"/>
      <c r="AR82" s="356"/>
    </row>
    <row r="83" spans="1:44" x14ac:dyDescent="0.2">
      <c r="A83" s="331" t="s">
        <v>232</v>
      </c>
      <c r="B83" s="332"/>
      <c r="C83" s="332"/>
      <c r="D83" s="332"/>
      <c r="E83" s="333"/>
      <c r="F83" s="333"/>
      <c r="G83" s="333"/>
      <c r="H83" s="333"/>
      <c r="I83" s="333"/>
      <c r="J83" s="333"/>
      <c r="K83" s="333"/>
      <c r="L83" s="334"/>
      <c r="M83" s="335"/>
      <c r="N83" s="336"/>
      <c r="O83" s="337"/>
      <c r="P83" s="337"/>
      <c r="Q83" s="337"/>
      <c r="R83" s="337"/>
      <c r="S83" s="337"/>
      <c r="T83" s="338"/>
      <c r="U83" s="335"/>
      <c r="V83" s="336"/>
      <c r="W83" s="337"/>
      <c r="X83" s="337"/>
      <c r="Y83" s="337"/>
      <c r="Z83" s="337"/>
      <c r="AA83" s="337"/>
      <c r="AB83" s="338"/>
      <c r="AC83" s="335"/>
      <c r="AD83" s="336"/>
      <c r="AE83" s="337"/>
      <c r="AF83" s="337"/>
      <c r="AG83" s="337"/>
      <c r="AH83" s="337"/>
      <c r="AI83" s="337"/>
      <c r="AJ83" s="338"/>
      <c r="AK83" s="335"/>
      <c r="AL83" s="336"/>
      <c r="AM83" s="337"/>
      <c r="AN83" s="337"/>
      <c r="AO83" s="337"/>
      <c r="AP83" s="337"/>
      <c r="AQ83" s="337"/>
      <c r="AR83" s="338"/>
    </row>
    <row r="84" spans="1:44" x14ac:dyDescent="0.2">
      <c r="A84" s="339" t="s">
        <v>492</v>
      </c>
      <c r="B84" s="340"/>
      <c r="C84" s="340"/>
      <c r="D84" s="340"/>
      <c r="E84" s="341"/>
      <c r="F84" s="341"/>
      <c r="G84" s="341"/>
      <c r="H84" s="341"/>
      <c r="I84" s="341"/>
      <c r="J84" s="341"/>
      <c r="K84" s="341"/>
      <c r="L84" s="342"/>
      <c r="M84" s="343">
        <f>M20</f>
        <v>208.84669201745365</v>
      </c>
      <c r="N84" s="344"/>
      <c r="O84" s="345">
        <f>O20</f>
        <v>3.5999999046325684</v>
      </c>
      <c r="P84" s="345"/>
      <c r="Q84" s="345"/>
      <c r="R84" s="345">
        <f>Q20</f>
        <v>1.3200000524520874</v>
      </c>
      <c r="S84" s="345"/>
      <c r="T84" s="346"/>
      <c r="U84" s="343">
        <f>U20</f>
        <v>275.49019240354801</v>
      </c>
      <c r="V84" s="344"/>
      <c r="W84" s="345">
        <f>W20</f>
        <v>4.8000001907348633</v>
      </c>
      <c r="X84" s="345"/>
      <c r="Y84" s="345"/>
      <c r="Z84" s="345">
        <f>Y20</f>
        <v>1.7400000095367432</v>
      </c>
      <c r="AA84" s="345"/>
      <c r="AB84" s="346"/>
      <c r="AC84" s="343">
        <f>AC20</f>
        <v>267.2793191063256</v>
      </c>
      <c r="AD84" s="344"/>
      <c r="AE84" s="345">
        <f>AE20</f>
        <v>4.8000001907348633</v>
      </c>
      <c r="AF84" s="345"/>
      <c r="AG84" s="345"/>
      <c r="AH84" s="345">
        <f>AG20</f>
        <v>1.0199999809265137</v>
      </c>
      <c r="AI84" s="345"/>
      <c r="AJ84" s="346"/>
      <c r="AK84" s="343">
        <f>AK20</f>
        <v>229.34424145190056</v>
      </c>
      <c r="AL84" s="344"/>
      <c r="AM84" s="345">
        <f>AM20</f>
        <v>4.1999998092651367</v>
      </c>
      <c r="AN84" s="345"/>
      <c r="AO84" s="345"/>
      <c r="AP84" s="345">
        <f>AO20</f>
        <v>0.30000001192092896</v>
      </c>
      <c r="AQ84" s="345"/>
      <c r="AR84" s="346"/>
    </row>
    <row r="85" spans="1:44" x14ac:dyDescent="0.2">
      <c r="A85" s="339" t="s">
        <v>493</v>
      </c>
      <c r="B85" s="340"/>
      <c r="C85" s="340"/>
      <c r="D85" s="340"/>
      <c r="E85" s="341"/>
      <c r="F85" s="341"/>
      <c r="G85" s="341"/>
      <c r="H85" s="341"/>
      <c r="I85" s="341"/>
      <c r="J85" s="341"/>
      <c r="K85" s="341"/>
      <c r="L85" s="342"/>
      <c r="M85" s="343" t="s">
        <v>59</v>
      </c>
      <c r="N85" s="344"/>
      <c r="O85" s="345">
        <v>0</v>
      </c>
      <c r="P85" s="345"/>
      <c r="Q85" s="345"/>
      <c r="R85" s="345">
        <v>0</v>
      </c>
      <c r="S85" s="345"/>
      <c r="T85" s="346"/>
      <c r="U85" s="343" t="s">
        <v>59</v>
      </c>
      <c r="V85" s="344"/>
      <c r="W85" s="345">
        <v>0</v>
      </c>
      <c r="X85" s="345"/>
      <c r="Y85" s="345"/>
      <c r="Z85" s="345">
        <v>0</v>
      </c>
      <c r="AA85" s="345"/>
      <c r="AB85" s="346"/>
      <c r="AC85" s="343" t="s">
        <v>59</v>
      </c>
      <c r="AD85" s="344"/>
      <c r="AE85" s="345">
        <v>0</v>
      </c>
      <c r="AF85" s="345"/>
      <c r="AG85" s="345"/>
      <c r="AH85" s="345">
        <v>0</v>
      </c>
      <c r="AI85" s="345"/>
      <c r="AJ85" s="346"/>
      <c r="AK85" s="343" t="s">
        <v>59</v>
      </c>
      <c r="AL85" s="344"/>
      <c r="AM85" s="345">
        <v>0</v>
      </c>
      <c r="AN85" s="345"/>
      <c r="AO85" s="345"/>
      <c r="AP85" s="345">
        <v>0</v>
      </c>
      <c r="AQ85" s="345"/>
      <c r="AR85" s="346"/>
    </row>
    <row r="86" spans="1:44" x14ac:dyDescent="0.2">
      <c r="A86" s="339" t="s">
        <v>494</v>
      </c>
      <c r="B86" s="340"/>
      <c r="C86" s="340"/>
      <c r="D86" s="340"/>
      <c r="E86" s="341">
        <v>47.8</v>
      </c>
      <c r="F86" s="341">
        <v>0.5</v>
      </c>
      <c r="G86" s="341"/>
      <c r="H86" s="341"/>
      <c r="I86" s="341"/>
      <c r="J86" s="341"/>
      <c r="K86" s="341"/>
      <c r="L86" s="342"/>
      <c r="M86" s="347">
        <f>IF(OR(M41=0,S20=0),0,ABS(1000*O86/(SQRT(3)*M41*S20)))</f>
        <v>113.12529727252499</v>
      </c>
      <c r="N86" s="348"/>
      <c r="O86" s="226">
        <v>-1.9500000476837158</v>
      </c>
      <c r="P86" s="226"/>
      <c r="Q86" s="226"/>
      <c r="R86" s="349">
        <f>-ABS(O86)*TAN(ACOS(S20))</f>
        <v>-0.71500006483661038</v>
      </c>
      <c r="S86" s="349"/>
      <c r="T86" s="350"/>
      <c r="U86" s="347">
        <f>IF(OR(U41=0,AA20=0),0,ABS(1000*W86/(SQRT(3)*U41*AA20)))</f>
        <v>122.24877458954259</v>
      </c>
      <c r="V86" s="348"/>
      <c r="W86" s="226">
        <v>-2.130000114440918</v>
      </c>
      <c r="X86" s="226"/>
      <c r="Y86" s="226"/>
      <c r="Z86" s="349">
        <f>-ABS(W86)*TAN(ACOS(AA20))</f>
        <v>-0.77212501503527098</v>
      </c>
      <c r="AA86" s="349"/>
      <c r="AB86" s="350"/>
      <c r="AC86" s="347">
        <f>IF(OR(AC41=0,AI20=0),0,ABS(1000*AE86/(SQRT(3)*AC41*AI20)))</f>
        <v>155.35609593310997</v>
      </c>
      <c r="AD86" s="348"/>
      <c r="AE86" s="226">
        <v>-2.7899999618530273</v>
      </c>
      <c r="AF86" s="226"/>
      <c r="AG86" s="226"/>
      <c r="AH86" s="349">
        <f>-ABS(AE86)*TAN(ACOS(AI20))</f>
        <v>-0.59287495724857087</v>
      </c>
      <c r="AI86" s="349"/>
      <c r="AJ86" s="350"/>
      <c r="AK86" s="347">
        <f>IF(OR(AK41=0,AQ20=0),0,ABS(1000*AM86/(SQRT(3)*AK41*AQ20)))</f>
        <v>63.888753533845062</v>
      </c>
      <c r="AL86" s="348"/>
      <c r="AM86" s="226">
        <v>-1.1699999570846558</v>
      </c>
      <c r="AN86" s="226"/>
      <c r="AO86" s="226"/>
      <c r="AP86" s="349">
        <f>-ABS(AM86)*TAN(ACOS(AQ20))</f>
        <v>-8.357143262211239E-2</v>
      </c>
      <c r="AQ86" s="349"/>
      <c r="AR86" s="350"/>
    </row>
    <row r="87" spans="1:44" x14ac:dyDescent="0.2">
      <c r="A87" s="339" t="s">
        <v>495</v>
      </c>
      <c r="B87" s="340"/>
      <c r="C87" s="340"/>
      <c r="D87" s="340"/>
      <c r="E87" s="341">
        <v>47.8</v>
      </c>
      <c r="F87" s="341">
        <v>0.5</v>
      </c>
      <c r="G87" s="341"/>
      <c r="H87" s="341"/>
      <c r="I87" s="341"/>
      <c r="J87" s="341"/>
      <c r="K87" s="341"/>
      <c r="L87" s="342"/>
      <c r="M87" s="347">
        <f>IF(OR(M41=0,S20=0),0,ABS(1000*O87/(SQRT(3)*M41*S20)))</f>
        <v>111.38490287035428</v>
      </c>
      <c r="N87" s="348"/>
      <c r="O87" s="226">
        <v>-1.9199999570846558</v>
      </c>
      <c r="P87" s="226"/>
      <c r="Q87" s="226"/>
      <c r="R87" s="349">
        <f>-ABS(O87)*TAN(ACOS(S20))</f>
        <v>-0.70400003088845153</v>
      </c>
      <c r="S87" s="349"/>
      <c r="T87" s="350"/>
      <c r="U87" s="347">
        <f>IF(OR(U41=0,AA20=0),0,ABS(1000*W87/(SQRT(3)*U41*AA20)))</f>
        <v>117.08332492963522</v>
      </c>
      <c r="V87" s="348"/>
      <c r="W87" s="226">
        <v>-2.0399999618530273</v>
      </c>
      <c r="X87" s="226"/>
      <c r="Y87" s="226"/>
      <c r="Z87" s="349">
        <f>-ABS(W87)*TAN(ACOS(AA20))</f>
        <v>-0.73949996083974956</v>
      </c>
      <c r="AA87" s="349"/>
      <c r="AB87" s="350"/>
      <c r="AC87" s="347">
        <f>IF(OR(AC41=0,AI20=0),0,ABS(1000*AE87/(SQRT(3)*AC41*AI20)))</f>
        <v>150.34461367833143</v>
      </c>
      <c r="AD87" s="348"/>
      <c r="AE87" s="226">
        <v>-2.7000000476837158</v>
      </c>
      <c r="AF87" s="226"/>
      <c r="AG87" s="226"/>
      <c r="AH87" s="349">
        <f>-ABS(AE87)*TAN(ACOS(AI20))</f>
        <v>-0.57374997660517812</v>
      </c>
      <c r="AI87" s="349"/>
      <c r="AJ87" s="350"/>
      <c r="AK87" s="347">
        <f>IF(OR(AK41=0,AQ20=0),0,ABS(1000*AM87/(SQRT(3)*AK41*AQ20)))</f>
        <v>67.165103374037798</v>
      </c>
      <c r="AL87" s="348"/>
      <c r="AM87" s="226">
        <v>-1.2300000190734863</v>
      </c>
      <c r="AN87" s="226"/>
      <c r="AO87" s="226"/>
      <c r="AP87" s="349">
        <f>-ABS(AM87)*TAN(ACOS(AQ20))</f>
        <v>-8.7857151700527117E-2</v>
      </c>
      <c r="AQ87" s="349"/>
      <c r="AR87" s="350"/>
    </row>
    <row r="88" spans="1:44" ht="13.5" thickBot="1" x14ac:dyDescent="0.25">
      <c r="A88" s="357" t="s">
        <v>238</v>
      </c>
      <c r="B88" s="358"/>
      <c r="C88" s="358"/>
      <c r="D88" s="358"/>
      <c r="E88" s="359"/>
      <c r="F88" s="359"/>
      <c r="G88" s="359"/>
      <c r="H88" s="359"/>
      <c r="I88" s="359"/>
      <c r="J88" s="359"/>
      <c r="K88" s="359"/>
      <c r="L88" s="360"/>
      <c r="M88" s="361"/>
      <c r="N88" s="362"/>
      <c r="O88" s="363">
        <f>SUM(O84:Q87)</f>
        <v>-0.27000010013580322</v>
      </c>
      <c r="P88" s="363"/>
      <c r="Q88" s="363"/>
      <c r="R88" s="363">
        <f>SUM(R84:T87)</f>
        <v>-9.9000043272974514E-2</v>
      </c>
      <c r="S88" s="363"/>
      <c r="T88" s="364"/>
      <c r="U88" s="361"/>
      <c r="V88" s="362"/>
      <c r="W88" s="363">
        <f>SUM(W84:Y87)</f>
        <v>0.63000011444091797</v>
      </c>
      <c r="X88" s="363"/>
      <c r="Y88" s="363"/>
      <c r="Z88" s="363">
        <f>SUM(Z84:AB87)</f>
        <v>0.22837503366172263</v>
      </c>
      <c r="AA88" s="363"/>
      <c r="AB88" s="364"/>
      <c r="AC88" s="361"/>
      <c r="AD88" s="362"/>
      <c r="AE88" s="363">
        <f>SUM(AE84:AG87)</f>
        <v>-0.68999981880187988</v>
      </c>
      <c r="AF88" s="363"/>
      <c r="AG88" s="363"/>
      <c r="AH88" s="363">
        <f>SUM(AH84:AJ87)</f>
        <v>-0.14662495292723532</v>
      </c>
      <c r="AI88" s="363"/>
      <c r="AJ88" s="364"/>
      <c r="AK88" s="361"/>
      <c r="AL88" s="362"/>
      <c r="AM88" s="363">
        <f>SUM(AM84:AO87)</f>
        <v>1.7999998331069946</v>
      </c>
      <c r="AN88" s="363"/>
      <c r="AO88" s="363"/>
      <c r="AP88" s="363">
        <f>SUM(AP84:AR87)</f>
        <v>0.12857142759828943</v>
      </c>
      <c r="AQ88" s="363"/>
      <c r="AR88" s="364"/>
    </row>
    <row r="89" spans="1:44" ht="13.5" thickBot="1" x14ac:dyDescent="0.25">
      <c r="A89" s="365" t="s">
        <v>239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6"/>
      <c r="L89" s="367"/>
      <c r="M89" s="368"/>
      <c r="N89" s="369"/>
      <c r="O89" s="370">
        <f>SUM(O64:Q68)+SUM(O71:Q74)+SUM(O77:Q81)+SUM(O84:Q87)</f>
        <v>-2.2400000095367432</v>
      </c>
      <c r="P89" s="370"/>
      <c r="Q89" s="370"/>
      <c r="R89" s="370">
        <f>SUM(R64:T68)+SUM(R71:T74)+SUM(R77:T81)+SUM(R84:T87)</f>
        <v>-3.7456997728526638</v>
      </c>
      <c r="S89" s="370"/>
      <c r="T89" s="371"/>
      <c r="U89" s="368"/>
      <c r="V89" s="369"/>
      <c r="W89" s="370">
        <f>SUM(W64:Y68)+SUM(W71:Y74)+SUM(W77:Y81)+SUM(W84:Y87)</f>
        <v>1.200000137090683</v>
      </c>
      <c r="X89" s="370"/>
      <c r="Y89" s="370"/>
      <c r="Z89" s="370">
        <f>SUM(Z64:AB68)+SUM(Z71:AB74)+SUM(Z77:AB81)+SUM(Z84:AB87)</f>
        <v>0.73622501203649537</v>
      </c>
      <c r="AA89" s="370"/>
      <c r="AB89" s="371"/>
      <c r="AC89" s="368"/>
      <c r="AD89" s="369"/>
      <c r="AE89" s="370">
        <f>SUM(AE64:AG68)+SUM(AE71:AG74)+SUM(AE77:AG81)+SUM(AE84:AG87)</f>
        <v>-3.14999970048666</v>
      </c>
      <c r="AF89" s="370"/>
      <c r="AG89" s="370"/>
      <c r="AH89" s="370">
        <f>SUM(AH64:AJ68)+SUM(AH71:AJ74)+SUM(AH77:AJ81)+SUM(AH84:AJ87)</f>
        <v>-4.2815250996394383</v>
      </c>
      <c r="AI89" s="370"/>
      <c r="AJ89" s="371"/>
      <c r="AK89" s="368"/>
      <c r="AL89" s="369"/>
      <c r="AM89" s="370">
        <f>SUM(AM64:AO68)+SUM(AM71:AO74)+SUM(AM77:AO81)+SUM(AM84:AO87)</f>
        <v>-0.39999991655349731</v>
      </c>
      <c r="AN89" s="370"/>
      <c r="AO89" s="370"/>
      <c r="AP89" s="370">
        <f>SUM(AP64:AR68)+SUM(AP71:AR74)+SUM(AP77:AR81)+SUM(AP84:AR87)</f>
        <v>-0.92942831878395182</v>
      </c>
      <c r="AQ89" s="370"/>
      <c r="AR89" s="371"/>
    </row>
    <row r="90" spans="1:44" x14ac:dyDescent="0.2">
      <c r="A90" s="331" t="s">
        <v>53</v>
      </c>
      <c r="B90" s="332"/>
      <c r="C90" s="332"/>
      <c r="D90" s="332"/>
      <c r="E90" s="333"/>
      <c r="F90" s="333"/>
      <c r="G90" s="333"/>
      <c r="H90" s="333"/>
      <c r="I90" s="333"/>
      <c r="J90" s="333"/>
      <c r="K90" s="333"/>
      <c r="L90" s="334"/>
      <c r="M90" s="335"/>
      <c r="N90" s="336"/>
      <c r="O90" s="337"/>
      <c r="P90" s="337"/>
      <c r="Q90" s="337"/>
      <c r="R90" s="337"/>
      <c r="S90" s="337"/>
      <c r="T90" s="338"/>
      <c r="U90" s="335"/>
      <c r="V90" s="336"/>
      <c r="W90" s="337"/>
      <c r="X90" s="337"/>
      <c r="Y90" s="337"/>
      <c r="Z90" s="337"/>
      <c r="AA90" s="337"/>
      <c r="AB90" s="338"/>
      <c r="AC90" s="335"/>
      <c r="AD90" s="336"/>
      <c r="AE90" s="337"/>
      <c r="AF90" s="337"/>
      <c r="AG90" s="337"/>
      <c r="AH90" s="337"/>
      <c r="AI90" s="337"/>
      <c r="AJ90" s="338"/>
      <c r="AK90" s="335"/>
      <c r="AL90" s="336"/>
      <c r="AM90" s="337"/>
      <c r="AN90" s="337"/>
      <c r="AO90" s="337"/>
      <c r="AP90" s="337"/>
      <c r="AQ90" s="337"/>
      <c r="AR90" s="338"/>
    </row>
    <row r="91" spans="1:44" x14ac:dyDescent="0.2">
      <c r="A91" s="339" t="s">
        <v>54</v>
      </c>
      <c r="B91" s="340"/>
      <c r="C91" s="340"/>
      <c r="D91" s="340"/>
      <c r="E91" s="341"/>
      <c r="F91" s="341"/>
      <c r="G91" s="341"/>
      <c r="H91" s="341"/>
      <c r="I91" s="341"/>
      <c r="J91" s="341"/>
      <c r="K91" s="341"/>
      <c r="L91" s="342"/>
      <c r="M91" s="343">
        <f>M7</f>
        <v>142.45065200435823</v>
      </c>
      <c r="N91" s="344"/>
      <c r="O91" s="345">
        <f>O7</f>
        <v>1.440000057220459</v>
      </c>
      <c r="P91" s="345"/>
      <c r="Q91" s="345"/>
      <c r="R91" s="345">
        <f>Q7</f>
        <v>0.64800000190734863</v>
      </c>
      <c r="S91" s="345"/>
      <c r="T91" s="346"/>
      <c r="U91" s="343">
        <f>U7</f>
        <v>113.61943227176636</v>
      </c>
      <c r="V91" s="344"/>
      <c r="W91" s="345">
        <f>W7</f>
        <v>1.0800000429153442</v>
      </c>
      <c r="X91" s="345"/>
      <c r="Y91" s="345"/>
      <c r="Z91" s="345">
        <f>Y7</f>
        <v>0.64800000190734863</v>
      </c>
      <c r="AA91" s="345"/>
      <c r="AB91" s="346"/>
      <c r="AC91" s="343">
        <f>AC7</f>
        <v>111.98318910287071</v>
      </c>
      <c r="AD91" s="344"/>
      <c r="AE91" s="345">
        <f>AE7</f>
        <v>1.0800000429153442</v>
      </c>
      <c r="AF91" s="345"/>
      <c r="AG91" s="345"/>
      <c r="AH91" s="345">
        <f>AG7</f>
        <v>0.6119999885559082</v>
      </c>
      <c r="AI91" s="345"/>
      <c r="AJ91" s="346"/>
      <c r="AK91" s="343">
        <f>AK7</f>
        <v>111.98318910287071</v>
      </c>
      <c r="AL91" s="344"/>
      <c r="AM91" s="345">
        <f>AM7</f>
        <v>1.0800000429153442</v>
      </c>
      <c r="AN91" s="345"/>
      <c r="AO91" s="345"/>
      <c r="AP91" s="345">
        <f>AO7</f>
        <v>0.6119999885559082</v>
      </c>
      <c r="AQ91" s="345"/>
      <c r="AR91" s="346"/>
    </row>
    <row r="92" spans="1:44" x14ac:dyDescent="0.2">
      <c r="A92" s="339" t="s">
        <v>496</v>
      </c>
      <c r="B92" s="340"/>
      <c r="C92" s="340"/>
      <c r="D92" s="340"/>
      <c r="E92" s="341"/>
      <c r="F92" s="341"/>
      <c r="G92" s="341"/>
      <c r="H92" s="341"/>
      <c r="I92" s="341"/>
      <c r="J92" s="341"/>
      <c r="K92" s="341"/>
      <c r="L92" s="342"/>
      <c r="M92" s="343" t="s">
        <v>59</v>
      </c>
      <c r="N92" s="344"/>
      <c r="O92" s="345">
        <v>0</v>
      </c>
      <c r="P92" s="345"/>
      <c r="Q92" s="345"/>
      <c r="R92" s="345">
        <v>0</v>
      </c>
      <c r="S92" s="345"/>
      <c r="T92" s="346"/>
      <c r="U92" s="343" t="s">
        <v>59</v>
      </c>
      <c r="V92" s="344"/>
      <c r="W92" s="345">
        <v>0</v>
      </c>
      <c r="X92" s="345"/>
      <c r="Y92" s="345"/>
      <c r="Z92" s="345">
        <v>0</v>
      </c>
      <c r="AA92" s="345"/>
      <c r="AB92" s="346"/>
      <c r="AC92" s="343" t="s">
        <v>59</v>
      </c>
      <c r="AD92" s="344"/>
      <c r="AE92" s="345">
        <v>0</v>
      </c>
      <c r="AF92" s="345"/>
      <c r="AG92" s="345"/>
      <c r="AH92" s="345">
        <v>0</v>
      </c>
      <c r="AI92" s="345"/>
      <c r="AJ92" s="346"/>
      <c r="AK92" s="343" t="s">
        <v>59</v>
      </c>
      <c r="AL92" s="344"/>
      <c r="AM92" s="345">
        <v>0</v>
      </c>
      <c r="AN92" s="345"/>
      <c r="AO92" s="345"/>
      <c r="AP92" s="345">
        <v>0</v>
      </c>
      <c r="AQ92" s="345"/>
      <c r="AR92" s="346"/>
    </row>
    <row r="93" spans="1:44" x14ac:dyDescent="0.2">
      <c r="A93" s="339" t="s">
        <v>497</v>
      </c>
      <c r="B93" s="340"/>
      <c r="C93" s="340"/>
      <c r="D93" s="340"/>
      <c r="E93" s="341"/>
      <c r="F93" s="341"/>
      <c r="G93" s="341"/>
      <c r="H93" s="341"/>
      <c r="I93" s="341"/>
      <c r="J93" s="341"/>
      <c r="K93" s="341"/>
      <c r="L93" s="342"/>
      <c r="M93" s="347">
        <f>IF(OR(M42=0,S7=0),0,ABS(1000*O93/(SQRT(3)*M42*S7)))</f>
        <v>32.051395521713907</v>
      </c>
      <c r="N93" s="348"/>
      <c r="O93" s="226">
        <v>-0.32400000095367432</v>
      </c>
      <c r="P93" s="226"/>
      <c r="Q93" s="226"/>
      <c r="R93" s="349">
        <f>-ABS(O93)*TAN(ACOS(S7))</f>
        <v>-0.14579999506473554</v>
      </c>
      <c r="S93" s="349"/>
      <c r="T93" s="350"/>
      <c r="U93" s="347">
        <f>IF(OR(U42=0,AA7=0),0,ABS(1000*W93/(SQRT(3)*U42*AA7)))</f>
        <v>34.085828427410348</v>
      </c>
      <c r="V93" s="348"/>
      <c r="W93" s="226">
        <v>-0.32400000095367432</v>
      </c>
      <c r="X93" s="226"/>
      <c r="Y93" s="226"/>
      <c r="Z93" s="349">
        <f>-ABS(W93)*TAN(ACOS(AA7))</f>
        <v>-0.1943999934196475</v>
      </c>
      <c r="AA93" s="349"/>
      <c r="AB93" s="350"/>
      <c r="AC93" s="347">
        <f>IF(OR(AC42=0,AI7=0),0,ABS(1000*AE93/(SQRT(3)*AC42*AI7)))</f>
        <v>33.594955494802335</v>
      </c>
      <c r="AD93" s="348"/>
      <c r="AE93" s="226">
        <v>-0.32400000095367432</v>
      </c>
      <c r="AF93" s="226"/>
      <c r="AG93" s="226"/>
      <c r="AH93" s="349">
        <f>-ABS(AE93)*TAN(ACOS(AI7))</f>
        <v>-0.18359998981157971</v>
      </c>
      <c r="AI93" s="349"/>
      <c r="AJ93" s="350"/>
      <c r="AK93" s="347">
        <f>IF(OR(AK42=0,AQ7=0),0,ABS(1000*AM93/(SQRT(3)*AK42*AQ7)))</f>
        <v>29.862181288647768</v>
      </c>
      <c r="AL93" s="348"/>
      <c r="AM93" s="226">
        <v>-0.28799998760223389</v>
      </c>
      <c r="AN93" s="226"/>
      <c r="AO93" s="226"/>
      <c r="AP93" s="349">
        <f>-ABS(AM93)*TAN(ACOS(AQ7))</f>
        <v>-0.16319998343785674</v>
      </c>
      <c r="AQ93" s="349"/>
      <c r="AR93" s="350"/>
    </row>
    <row r="94" spans="1:44" x14ac:dyDescent="0.2">
      <c r="A94" s="339" t="s">
        <v>498</v>
      </c>
      <c r="B94" s="340"/>
      <c r="C94" s="340"/>
      <c r="D94" s="340"/>
      <c r="E94" s="341"/>
      <c r="F94" s="341"/>
      <c r="G94" s="341"/>
      <c r="H94" s="341"/>
      <c r="I94" s="341"/>
      <c r="J94" s="341"/>
      <c r="K94" s="341"/>
      <c r="L94" s="342"/>
      <c r="M94" s="347">
        <f>IF(OR(M42=0,S7=0),0,ABS(1000*O94/(SQRT(3)*M42*S7)))</f>
        <v>32.051395521713907</v>
      </c>
      <c r="N94" s="348"/>
      <c r="O94" s="226">
        <v>-0.32400000095367432</v>
      </c>
      <c r="P94" s="226"/>
      <c r="Q94" s="226"/>
      <c r="R94" s="349">
        <f>-ABS(O94)*TAN(ACOS(S7))</f>
        <v>-0.14579999506473554</v>
      </c>
      <c r="S94" s="349"/>
      <c r="T94" s="350"/>
      <c r="U94" s="347">
        <f>IF(OR(U42=0,AA7=0),0,ABS(1000*W94/(SQRT(3)*U42*AA7)))</f>
        <v>41.660456618468324</v>
      </c>
      <c r="V94" s="348"/>
      <c r="W94" s="226">
        <v>-0.39599999785423279</v>
      </c>
      <c r="X94" s="226"/>
      <c r="Y94" s="226"/>
      <c r="Z94" s="349">
        <f>-ABS(W94)*TAN(ACOS(AA7))</f>
        <v>-0.23759998997052553</v>
      </c>
      <c r="AA94" s="349"/>
      <c r="AB94" s="350"/>
      <c r="AC94" s="347">
        <f>IF(OR(AC42=0,AI7=0),0,ABS(1000*AE94/(SQRT(3)*AC42*AI7)))</f>
        <v>41.060500816964279</v>
      </c>
      <c r="AD94" s="348"/>
      <c r="AE94" s="226">
        <v>-0.39599999785423279</v>
      </c>
      <c r="AF94" s="226"/>
      <c r="AG94" s="226"/>
      <c r="AH94" s="349">
        <f>-ABS(AE94)*TAN(ACOS(AI7))</f>
        <v>-0.22439998567104388</v>
      </c>
      <c r="AI94" s="349"/>
      <c r="AJ94" s="350"/>
      <c r="AK94" s="347">
        <f>IF(OR(AK42=0,AQ7=0),0,ABS(1000*AM94/(SQRT(3)*AK42*AQ7)))</f>
        <v>70.922685195759243</v>
      </c>
      <c r="AL94" s="348"/>
      <c r="AM94" s="226">
        <v>-0.68400001525878906</v>
      </c>
      <c r="AN94" s="226"/>
      <c r="AO94" s="226"/>
      <c r="AP94" s="349">
        <f>-ABS(AM94)*TAN(ACOS(AQ7))</f>
        <v>-0.38759998599688233</v>
      </c>
      <c r="AQ94" s="349"/>
      <c r="AR94" s="350"/>
    </row>
    <row r="95" spans="1:44" x14ac:dyDescent="0.2">
      <c r="A95" s="339" t="s">
        <v>499</v>
      </c>
      <c r="B95" s="340"/>
      <c r="C95" s="340"/>
      <c r="D95" s="340"/>
      <c r="E95" s="341"/>
      <c r="F95" s="341"/>
      <c r="G95" s="341"/>
      <c r="H95" s="341"/>
      <c r="I95" s="341"/>
      <c r="J95" s="341"/>
      <c r="K95" s="341"/>
      <c r="L95" s="342"/>
      <c r="M95" s="347">
        <f>IF(OR(M42=0,S7=0),0,ABS(1000*O95/(SQRT(3)*M42*S7)))</f>
        <v>7.1225320105845658</v>
      </c>
      <c r="N95" s="348"/>
      <c r="O95" s="226">
        <v>-7.1999996900558472E-2</v>
      </c>
      <c r="P95" s="226"/>
      <c r="Q95" s="226"/>
      <c r="R95" s="349">
        <f>-ABS(O95)*TAN(ACOS(S7))</f>
        <v>-3.23999974131585E-2</v>
      </c>
      <c r="S95" s="349"/>
      <c r="T95" s="350"/>
      <c r="U95" s="347">
        <f>IF(OR(U42=0,AA7=0),0,ABS(1000*W95/(SQRT(3)*U42*AA7)))</f>
        <v>3.7873140955289881</v>
      </c>
      <c r="V95" s="348"/>
      <c r="W95" s="226">
        <v>-3.5999998450279236E-2</v>
      </c>
      <c r="X95" s="226"/>
      <c r="Y95" s="226"/>
      <c r="Z95" s="349">
        <f>-ABS(W95)*TAN(ACOS(AA7))</f>
        <v>-2.1599998275439011E-2</v>
      </c>
      <c r="AA95" s="349"/>
      <c r="AB95" s="350"/>
      <c r="AC95" s="347">
        <f>IF(OR(AC42=0,AI7=0),0,ABS(1000*AE95/(SQRT(3)*AC42*AI7)))</f>
        <v>7.4655453221619421</v>
      </c>
      <c r="AD95" s="348"/>
      <c r="AE95" s="226">
        <v>-7.1999996900558472E-2</v>
      </c>
      <c r="AF95" s="226"/>
      <c r="AG95" s="226"/>
      <c r="AH95" s="349">
        <f>-ABS(AE95)*TAN(ACOS(AI7))</f>
        <v>-4.0799995859464186E-2</v>
      </c>
      <c r="AI95" s="349"/>
      <c r="AJ95" s="350"/>
      <c r="AK95" s="347">
        <f>IF(OR(AK42=0,AQ7=0),0,ABS(1000*AM95/(SQRT(3)*AK42*AQ7)))</f>
        <v>14.931090644323884</v>
      </c>
      <c r="AL95" s="348"/>
      <c r="AM95" s="226">
        <v>-0.14399999380111694</v>
      </c>
      <c r="AN95" s="226"/>
      <c r="AO95" s="226"/>
      <c r="AP95" s="349">
        <f>-ABS(AM95)*TAN(ACOS(AQ7))</f>
        <v>-8.1599991718928372E-2</v>
      </c>
      <c r="AQ95" s="349"/>
      <c r="AR95" s="350"/>
    </row>
    <row r="96" spans="1:44" x14ac:dyDescent="0.2">
      <c r="A96" s="339" t="s">
        <v>500</v>
      </c>
      <c r="B96" s="340"/>
      <c r="C96" s="340"/>
      <c r="D96" s="340"/>
      <c r="E96" s="341"/>
      <c r="F96" s="341"/>
      <c r="G96" s="341"/>
      <c r="H96" s="341"/>
      <c r="I96" s="341"/>
      <c r="J96" s="341"/>
      <c r="K96" s="341"/>
      <c r="L96" s="342"/>
      <c r="M96" s="347">
        <f>IF(OR(M42=0,S7=0),0,ABS(1000*O96/(SQRT(3)*M42*S7)))</f>
        <v>23.741773859976341</v>
      </c>
      <c r="N96" s="348"/>
      <c r="O96" s="226">
        <v>-0.23999999463558197</v>
      </c>
      <c r="P96" s="226"/>
      <c r="Q96" s="226"/>
      <c r="R96" s="349">
        <f>-ABS(O96)*TAN(ACOS(S7))</f>
        <v>-0.1079999936123691</v>
      </c>
      <c r="S96" s="349"/>
      <c r="T96" s="350"/>
      <c r="U96" s="347">
        <f>IF(OR(U42=0,AA7=0),0,ABS(1000*W96/(SQRT(3)*U42*AA7)))</f>
        <v>25.248761159409739</v>
      </c>
      <c r="V96" s="348"/>
      <c r="W96" s="226">
        <v>-0.23999999463558197</v>
      </c>
      <c r="X96" s="226"/>
      <c r="Y96" s="226"/>
      <c r="Z96" s="349">
        <f>-ABS(W96)*TAN(ACOS(AA7))</f>
        <v>-0.14399999148315887</v>
      </c>
      <c r="AA96" s="349"/>
      <c r="AB96" s="350"/>
      <c r="AC96" s="347">
        <f>IF(OR(AC42=0,AI7=0),0,ABS(1000*AE96/(SQRT(3)*AC42*AI7)))</f>
        <v>24.885151588897671</v>
      </c>
      <c r="AD96" s="348"/>
      <c r="AE96" s="226">
        <v>-0.23999999463558197</v>
      </c>
      <c r="AF96" s="226"/>
      <c r="AG96" s="226"/>
      <c r="AH96" s="349">
        <f>-ABS(AE96)*TAN(ACOS(AI7))</f>
        <v>-0.13599998901287758</v>
      </c>
      <c r="AI96" s="349"/>
      <c r="AJ96" s="350"/>
      <c r="AK96" s="347">
        <f>IF(OR(AK42=0,AQ7=0),0,ABS(1000*AM96/(SQRT(3)*AK42*AQ7)))</f>
        <v>24.885151588897671</v>
      </c>
      <c r="AL96" s="348"/>
      <c r="AM96" s="226">
        <v>-0.23999999463558197</v>
      </c>
      <c r="AN96" s="226"/>
      <c r="AO96" s="226"/>
      <c r="AP96" s="349">
        <f>-ABS(AM96)*TAN(ACOS(AQ7))</f>
        <v>-0.13599998901287758</v>
      </c>
      <c r="AQ96" s="349"/>
      <c r="AR96" s="350"/>
    </row>
    <row r="97" spans="1:44" x14ac:dyDescent="0.2">
      <c r="A97" s="339" t="s">
        <v>501</v>
      </c>
      <c r="B97" s="340"/>
      <c r="C97" s="340"/>
      <c r="D97" s="340"/>
      <c r="E97" s="341">
        <v>47.8</v>
      </c>
      <c r="F97" s="341">
        <v>0.5</v>
      </c>
      <c r="G97" s="341"/>
      <c r="H97" s="341"/>
      <c r="I97" s="341"/>
      <c r="J97" s="341"/>
      <c r="K97" s="341"/>
      <c r="L97" s="342"/>
      <c r="M97" s="347">
        <f>IF(OR(M42=0,S7=0),0,ABS(1000*O97/(SQRT(3)*M42*S7)))</f>
        <v>0</v>
      </c>
      <c r="N97" s="348"/>
      <c r="O97" s="226">
        <v>0</v>
      </c>
      <c r="P97" s="226"/>
      <c r="Q97" s="226"/>
      <c r="R97" s="349">
        <f>-ABS(O97)*TAN(ACOS(S7))</f>
        <v>0</v>
      </c>
      <c r="S97" s="349"/>
      <c r="T97" s="350"/>
      <c r="U97" s="347">
        <f>IF(OR(U42=0,AA7=0),0,ABS(1000*W97/(SQRT(3)*U42*AA7)))</f>
        <v>0</v>
      </c>
      <c r="V97" s="348"/>
      <c r="W97" s="226">
        <v>0</v>
      </c>
      <c r="X97" s="226"/>
      <c r="Y97" s="226"/>
      <c r="Z97" s="349">
        <f>-ABS(W97)*TAN(ACOS(AA7))</f>
        <v>0</v>
      </c>
      <c r="AA97" s="349"/>
      <c r="AB97" s="350"/>
      <c r="AC97" s="347">
        <f>IF(OR(AC42=0,AI7=0),0,ABS(1000*AE97/(SQRT(3)*AC42*AI7)))</f>
        <v>0</v>
      </c>
      <c r="AD97" s="348"/>
      <c r="AE97" s="226">
        <v>0</v>
      </c>
      <c r="AF97" s="226"/>
      <c r="AG97" s="226"/>
      <c r="AH97" s="349">
        <f>-ABS(AE97)*TAN(ACOS(AI7))</f>
        <v>0</v>
      </c>
      <c r="AI97" s="349"/>
      <c r="AJ97" s="350"/>
      <c r="AK97" s="347">
        <f>IF(OR(AK42=0,AQ7=0),0,ABS(1000*AM97/(SQRT(3)*AK42*AQ7)))</f>
        <v>0</v>
      </c>
      <c r="AL97" s="348"/>
      <c r="AM97" s="226">
        <v>0</v>
      </c>
      <c r="AN97" s="226"/>
      <c r="AO97" s="226"/>
      <c r="AP97" s="349">
        <f>-ABS(AM97)*TAN(ACOS(AQ7))</f>
        <v>0</v>
      </c>
      <c r="AQ97" s="349"/>
      <c r="AR97" s="350"/>
    </row>
    <row r="98" spans="1:44" ht="13.5" thickBot="1" x14ac:dyDescent="0.25">
      <c r="A98" s="351" t="s">
        <v>65</v>
      </c>
      <c r="B98" s="352"/>
      <c r="C98" s="352"/>
      <c r="D98" s="352"/>
      <c r="E98" s="353"/>
      <c r="F98" s="353"/>
      <c r="G98" s="353"/>
      <c r="H98" s="353"/>
      <c r="I98" s="353"/>
      <c r="J98" s="353"/>
      <c r="K98" s="353"/>
      <c r="L98" s="354"/>
      <c r="M98" s="257"/>
      <c r="N98" s="355"/>
      <c r="O98" s="255">
        <f>SUM(O91:Q97)</f>
        <v>0.48000006377696991</v>
      </c>
      <c r="P98" s="255"/>
      <c r="Q98" s="255"/>
      <c r="R98" s="255">
        <f>SUM(R91:T97)</f>
        <v>0.21600002075234997</v>
      </c>
      <c r="S98" s="255"/>
      <c r="T98" s="356"/>
      <c r="U98" s="257"/>
      <c r="V98" s="355"/>
      <c r="W98" s="255">
        <f>SUM(W91:Y97)</f>
        <v>8.4000051021575928E-2</v>
      </c>
      <c r="X98" s="255"/>
      <c r="Y98" s="255"/>
      <c r="Z98" s="255">
        <f>SUM(Z91:AB97)</f>
        <v>5.0400028758577686E-2</v>
      </c>
      <c r="AA98" s="255"/>
      <c r="AB98" s="356"/>
      <c r="AC98" s="257"/>
      <c r="AD98" s="355"/>
      <c r="AE98" s="255">
        <f>SUM(AE91:AG97)</f>
        <v>4.8000052571296692E-2</v>
      </c>
      <c r="AF98" s="255"/>
      <c r="AG98" s="255"/>
      <c r="AH98" s="255">
        <f>SUM(AH91:AJ97)</f>
        <v>2.7200028200942861E-2</v>
      </c>
      <c r="AI98" s="255"/>
      <c r="AJ98" s="356"/>
      <c r="AK98" s="257"/>
      <c r="AL98" s="355"/>
      <c r="AM98" s="255">
        <f>SUM(AM91:AO97)</f>
        <v>-0.27599994838237762</v>
      </c>
      <c r="AN98" s="255"/>
      <c r="AO98" s="255"/>
      <c r="AP98" s="255">
        <f>SUM(AP91:AR97)</f>
        <v>-0.15639996161063682</v>
      </c>
      <c r="AQ98" s="255"/>
      <c r="AR98" s="356"/>
    </row>
    <row r="99" spans="1:44" x14ac:dyDescent="0.2">
      <c r="A99" s="331" t="s">
        <v>66</v>
      </c>
      <c r="B99" s="332"/>
      <c r="C99" s="332"/>
      <c r="D99" s="332"/>
      <c r="E99" s="333"/>
      <c r="F99" s="333"/>
      <c r="G99" s="333"/>
      <c r="H99" s="333"/>
      <c r="I99" s="333"/>
      <c r="J99" s="333"/>
      <c r="K99" s="333"/>
      <c r="L99" s="334"/>
      <c r="M99" s="335"/>
      <c r="N99" s="336"/>
      <c r="O99" s="337"/>
      <c r="P99" s="337"/>
      <c r="Q99" s="337"/>
      <c r="R99" s="337"/>
      <c r="S99" s="337"/>
      <c r="T99" s="338"/>
      <c r="U99" s="335"/>
      <c r="V99" s="336"/>
      <c r="W99" s="337"/>
      <c r="X99" s="337"/>
      <c r="Y99" s="337"/>
      <c r="Z99" s="337"/>
      <c r="AA99" s="337"/>
      <c r="AB99" s="338"/>
      <c r="AC99" s="335"/>
      <c r="AD99" s="336"/>
      <c r="AE99" s="337"/>
      <c r="AF99" s="337"/>
      <c r="AG99" s="337"/>
      <c r="AH99" s="337"/>
      <c r="AI99" s="337"/>
      <c r="AJ99" s="338"/>
      <c r="AK99" s="335"/>
      <c r="AL99" s="336"/>
      <c r="AM99" s="337"/>
      <c r="AN99" s="337"/>
      <c r="AO99" s="337"/>
      <c r="AP99" s="337"/>
      <c r="AQ99" s="337"/>
      <c r="AR99" s="338"/>
    </row>
    <row r="100" spans="1:44" x14ac:dyDescent="0.2">
      <c r="A100" s="339" t="s">
        <v>145</v>
      </c>
      <c r="B100" s="340"/>
      <c r="C100" s="340"/>
      <c r="D100" s="340"/>
      <c r="E100" s="341"/>
      <c r="F100" s="341"/>
      <c r="G100" s="341"/>
      <c r="H100" s="341"/>
      <c r="I100" s="341"/>
      <c r="J100" s="341"/>
      <c r="K100" s="341"/>
      <c r="L100" s="342"/>
      <c r="M100" s="343">
        <f>M8</f>
        <v>293.50363544723496</v>
      </c>
      <c r="N100" s="344"/>
      <c r="O100" s="345">
        <f>O8</f>
        <v>2.880000114440918</v>
      </c>
      <c r="P100" s="345"/>
      <c r="Q100" s="345"/>
      <c r="R100" s="345">
        <f>Q8</f>
        <v>1.6200000047683716</v>
      </c>
      <c r="S100" s="345"/>
      <c r="T100" s="346"/>
      <c r="U100" s="343">
        <f>U8</f>
        <v>338.9490218142538</v>
      </c>
      <c r="V100" s="344"/>
      <c r="W100" s="345">
        <f>W8</f>
        <v>3.2400000095367432</v>
      </c>
      <c r="X100" s="345"/>
      <c r="Y100" s="345"/>
      <c r="Z100" s="345">
        <f>Y8</f>
        <v>2.0160000324249268</v>
      </c>
      <c r="AA100" s="345"/>
      <c r="AB100" s="346"/>
      <c r="AC100" s="343">
        <f>AC8</f>
        <v>298.32384894408307</v>
      </c>
      <c r="AD100" s="344"/>
      <c r="AE100" s="345">
        <f>AE8</f>
        <v>2.880000114440918</v>
      </c>
      <c r="AF100" s="345"/>
      <c r="AG100" s="345"/>
      <c r="AH100" s="345">
        <f>AG8</f>
        <v>1.7280000448226929</v>
      </c>
      <c r="AI100" s="345"/>
      <c r="AJ100" s="346"/>
      <c r="AK100" s="343">
        <f>AK8</f>
        <v>304.6687564278779</v>
      </c>
      <c r="AL100" s="344"/>
      <c r="AM100" s="345">
        <f>AM8</f>
        <v>2.880000114440918</v>
      </c>
      <c r="AN100" s="345"/>
      <c r="AO100" s="345"/>
      <c r="AP100" s="345">
        <f>AO8</f>
        <v>1.7640000581741333</v>
      </c>
      <c r="AQ100" s="345"/>
      <c r="AR100" s="346"/>
    </row>
    <row r="101" spans="1:44" x14ac:dyDescent="0.2">
      <c r="A101" s="339" t="s">
        <v>502</v>
      </c>
      <c r="B101" s="340"/>
      <c r="C101" s="340"/>
      <c r="D101" s="340"/>
      <c r="E101" s="341"/>
      <c r="F101" s="341"/>
      <c r="G101" s="341"/>
      <c r="H101" s="341"/>
      <c r="I101" s="341"/>
      <c r="J101" s="341"/>
      <c r="K101" s="341"/>
      <c r="L101" s="342"/>
      <c r="M101" s="343" t="s">
        <v>59</v>
      </c>
      <c r="N101" s="344"/>
      <c r="O101" s="345">
        <v>0</v>
      </c>
      <c r="P101" s="345"/>
      <c r="Q101" s="345"/>
      <c r="R101" s="345">
        <v>0</v>
      </c>
      <c r="S101" s="345"/>
      <c r="T101" s="346"/>
      <c r="U101" s="343" t="s">
        <v>59</v>
      </c>
      <c r="V101" s="344"/>
      <c r="W101" s="345">
        <v>0</v>
      </c>
      <c r="X101" s="345"/>
      <c r="Y101" s="345"/>
      <c r="Z101" s="345">
        <v>0</v>
      </c>
      <c r="AA101" s="345"/>
      <c r="AB101" s="346"/>
      <c r="AC101" s="343" t="s">
        <v>59</v>
      </c>
      <c r="AD101" s="344"/>
      <c r="AE101" s="345">
        <v>0</v>
      </c>
      <c r="AF101" s="345"/>
      <c r="AG101" s="345"/>
      <c r="AH101" s="345">
        <v>0</v>
      </c>
      <c r="AI101" s="345"/>
      <c r="AJ101" s="346"/>
      <c r="AK101" s="343" t="s">
        <v>59</v>
      </c>
      <c r="AL101" s="344"/>
      <c r="AM101" s="345">
        <v>0</v>
      </c>
      <c r="AN101" s="345"/>
      <c r="AO101" s="345"/>
      <c r="AP101" s="345">
        <v>0</v>
      </c>
      <c r="AQ101" s="345"/>
      <c r="AR101" s="346"/>
    </row>
    <row r="102" spans="1:44" x14ac:dyDescent="0.2">
      <c r="A102" s="339" t="s">
        <v>503</v>
      </c>
      <c r="B102" s="340"/>
      <c r="C102" s="340"/>
      <c r="D102" s="340"/>
      <c r="E102" s="341">
        <v>47.8</v>
      </c>
      <c r="F102" s="341">
        <v>0.5</v>
      </c>
      <c r="G102" s="341"/>
      <c r="H102" s="341"/>
      <c r="I102" s="341"/>
      <c r="J102" s="341"/>
      <c r="K102" s="341"/>
      <c r="L102" s="342"/>
      <c r="M102" s="347">
        <f>IF(OR(M43=0,S8=0),0,ABS(1000*O102/(SQRT(3)*M43*S8)))</f>
        <v>56.560594895718957</v>
      </c>
      <c r="N102" s="348"/>
      <c r="O102" s="226">
        <v>-0.55500000715255737</v>
      </c>
      <c r="P102" s="226"/>
      <c r="Q102" s="226"/>
      <c r="R102" s="349">
        <f>-ABS(O102)*TAN(ACOS(S8))</f>
        <v>-0.3121874925370019</v>
      </c>
      <c r="S102" s="349"/>
      <c r="T102" s="350"/>
      <c r="U102" s="347">
        <f>IF(OR(U43=0,AA8=0),0,ABS(1000*W102/(SQRT(3)*U43*AA8)))</f>
        <v>57.956100098941562</v>
      </c>
      <c r="V102" s="348"/>
      <c r="W102" s="226">
        <v>-0.55400002002716064</v>
      </c>
      <c r="X102" s="226"/>
      <c r="Y102" s="226"/>
      <c r="Z102" s="349">
        <f>-ABS(W102)*TAN(ACOS(AA8))</f>
        <v>-0.34471112810208165</v>
      </c>
      <c r="AA102" s="349"/>
      <c r="AB102" s="350"/>
      <c r="AC102" s="347">
        <f>IF(OR(AC43=0,AI8=0),0,ABS(1000*AE102/(SQRT(3)*AC43*AI8)))</f>
        <v>58.62891918081354</v>
      </c>
      <c r="AD102" s="348"/>
      <c r="AE102" s="226">
        <v>-0.56599998474121094</v>
      </c>
      <c r="AF102" s="226"/>
      <c r="AG102" s="226"/>
      <c r="AH102" s="349">
        <f>-ABS(AE102)*TAN(ACOS(AI8))</f>
        <v>-0.33959998615913956</v>
      </c>
      <c r="AI102" s="349"/>
      <c r="AJ102" s="350"/>
      <c r="AK102" s="347">
        <f>IF(OR(AK43=0,AQ8=0),0,ABS(1000*AM102/(SQRT(3)*AK43*AQ8)))</f>
        <v>59.029572188445513</v>
      </c>
      <c r="AL102" s="348"/>
      <c r="AM102" s="226">
        <v>-0.55800002813339233</v>
      </c>
      <c r="AN102" s="226"/>
      <c r="AO102" s="226"/>
      <c r="AP102" s="349">
        <f>-ABS(AM102)*TAN(ACOS(AQ8))</f>
        <v>-0.34177501492202272</v>
      </c>
      <c r="AQ102" s="349"/>
      <c r="AR102" s="350"/>
    </row>
    <row r="103" spans="1:44" x14ac:dyDescent="0.2">
      <c r="A103" s="339" t="s">
        <v>504</v>
      </c>
      <c r="B103" s="340"/>
      <c r="C103" s="340"/>
      <c r="D103" s="340"/>
      <c r="E103" s="341"/>
      <c r="F103" s="341"/>
      <c r="G103" s="341"/>
      <c r="H103" s="341"/>
      <c r="I103" s="341"/>
      <c r="J103" s="341"/>
      <c r="K103" s="341"/>
      <c r="L103" s="342"/>
      <c r="M103" s="347">
        <f>IF(OR(M43=0,S8=0),0,ABS(1000*O103/(SQRT(3)*M43*S8)))</f>
        <v>73.375908861808739</v>
      </c>
      <c r="N103" s="348"/>
      <c r="O103" s="226">
        <v>-0.72000002861022949</v>
      </c>
      <c r="P103" s="226"/>
      <c r="Q103" s="226"/>
      <c r="R103" s="349">
        <f>-ABS(O103)*TAN(ACOS(S8))</f>
        <v>-0.40500000119209262</v>
      </c>
      <c r="S103" s="349"/>
      <c r="T103" s="350"/>
      <c r="U103" s="347">
        <f>IF(OR(U43=0,AA8=0),0,ABS(1000*W103/(SQRT(3)*U43*AA8)))</f>
        <v>75.322007618933768</v>
      </c>
      <c r="V103" s="348"/>
      <c r="W103" s="226">
        <v>-0.72000002861022949</v>
      </c>
      <c r="X103" s="226"/>
      <c r="Y103" s="226"/>
      <c r="Z103" s="349">
        <f>-ABS(W103)*TAN(ACOS(AA8))</f>
        <v>-0.44800002368879932</v>
      </c>
      <c r="AA103" s="349"/>
      <c r="AB103" s="350"/>
      <c r="AC103" s="347">
        <f>IF(OR(AC43=0,AI8=0),0,ABS(1000*AE103/(SQRT(3)*AC43*AI8)))</f>
        <v>74.580962236020767</v>
      </c>
      <c r="AD103" s="348"/>
      <c r="AE103" s="226">
        <v>-0.72000002861022949</v>
      </c>
      <c r="AF103" s="226"/>
      <c r="AG103" s="226"/>
      <c r="AH103" s="349">
        <f>-ABS(AE103)*TAN(ACOS(AI8))</f>
        <v>-0.43200001120567322</v>
      </c>
      <c r="AI103" s="349"/>
      <c r="AJ103" s="350"/>
      <c r="AK103" s="347">
        <f>IF(OR(AK43=0,AQ8=0),0,ABS(1000*AM103/(SQRT(3)*AK43*AQ8)))</f>
        <v>57.125391830227102</v>
      </c>
      <c r="AL103" s="348"/>
      <c r="AM103" s="226">
        <v>-0.54000002145767212</v>
      </c>
      <c r="AN103" s="226"/>
      <c r="AO103" s="226"/>
      <c r="AP103" s="349">
        <f>-ABS(AM103)*TAN(ACOS(AQ8))</f>
        <v>-0.33075001090764994</v>
      </c>
      <c r="AQ103" s="349"/>
      <c r="AR103" s="350"/>
    </row>
    <row r="104" spans="1:44" x14ac:dyDescent="0.2">
      <c r="A104" s="339" t="s">
        <v>505</v>
      </c>
      <c r="B104" s="340"/>
      <c r="C104" s="340"/>
      <c r="D104" s="340"/>
      <c r="E104" s="341">
        <v>47.8</v>
      </c>
      <c r="F104" s="341">
        <v>0.5</v>
      </c>
      <c r="G104" s="341"/>
      <c r="H104" s="341"/>
      <c r="I104" s="341"/>
      <c r="J104" s="341"/>
      <c r="K104" s="341"/>
      <c r="L104" s="342"/>
      <c r="M104" s="347">
        <f>IF(OR(M43=0,S8=0),0,ABS(1000*O104/(SQRT(3)*M43*S8)))</f>
        <v>107.21035613082284</v>
      </c>
      <c r="N104" s="348"/>
      <c r="O104" s="226">
        <v>-1.0520000457763672</v>
      </c>
      <c r="P104" s="226"/>
      <c r="Q104" s="226"/>
      <c r="R104" s="349">
        <f>-ABS(O104)*TAN(ACOS(S8))</f>
        <v>-0.59175000397695388</v>
      </c>
      <c r="S104" s="349"/>
      <c r="T104" s="350"/>
      <c r="U104" s="347">
        <f>IF(OR(U43=0,AA8=0),0,ABS(1000*W104/(SQRT(3)*U43*AA8)))</f>
        <v>150.64401523786754</v>
      </c>
      <c r="V104" s="348"/>
      <c r="W104" s="226">
        <v>-1.440000057220459</v>
      </c>
      <c r="X104" s="226"/>
      <c r="Y104" s="226"/>
      <c r="Z104" s="349">
        <f>-ABS(W104)*TAN(ACOS(AA8))</f>
        <v>-0.89600004737759864</v>
      </c>
      <c r="AA104" s="349"/>
      <c r="AB104" s="350"/>
      <c r="AC104" s="347">
        <f>IF(OR(AC43=0,AI8=0),0,ABS(1000*AE104/(SQRT(3)*AC43*AI8)))</f>
        <v>143.15400477566865</v>
      </c>
      <c r="AD104" s="348"/>
      <c r="AE104" s="226">
        <v>-1.3819999694824219</v>
      </c>
      <c r="AF104" s="226"/>
      <c r="AG104" s="226"/>
      <c r="AH104" s="349">
        <f>-ABS(AE104)*TAN(ACOS(AI8))</f>
        <v>-0.82919997024867342</v>
      </c>
      <c r="AI104" s="349"/>
      <c r="AJ104" s="350"/>
      <c r="AK104" s="347">
        <f>IF(OR(AK43=0,AQ8=0),0,ABS(1000*AM104/(SQRT(3)*AK43*AQ8)))</f>
        <v>149.37230866925827</v>
      </c>
      <c r="AL104" s="348"/>
      <c r="AM104" s="226">
        <v>-1.4119999408721924</v>
      </c>
      <c r="AN104" s="226"/>
      <c r="AO104" s="226"/>
      <c r="AP104" s="349">
        <f>-ABS(AM104)*TAN(ACOS(AQ8))</f>
        <v>-0.86484995793965158</v>
      </c>
      <c r="AQ104" s="349"/>
      <c r="AR104" s="350"/>
    </row>
    <row r="105" spans="1:44" x14ac:dyDescent="0.2">
      <c r="A105" s="339" t="s">
        <v>506</v>
      </c>
      <c r="B105" s="340"/>
      <c r="C105" s="340"/>
      <c r="D105" s="340"/>
      <c r="E105" s="341"/>
      <c r="F105" s="341"/>
      <c r="G105" s="341"/>
      <c r="H105" s="341"/>
      <c r="I105" s="341"/>
      <c r="J105" s="341"/>
      <c r="K105" s="341"/>
      <c r="L105" s="342"/>
      <c r="M105" s="347">
        <f>IF(OR(M43=0,S8=0),0,ABS(1000*O105/(SQRT(3)*M43*S8)))</f>
        <v>51.363134988392559</v>
      </c>
      <c r="N105" s="348"/>
      <c r="O105" s="226">
        <v>-0.50400000810623169</v>
      </c>
      <c r="P105" s="226"/>
      <c r="Q105" s="226"/>
      <c r="R105" s="349">
        <f>-ABS(O105)*TAN(ACOS(S8))</f>
        <v>-0.28349999412894256</v>
      </c>
      <c r="S105" s="349"/>
      <c r="T105" s="350"/>
      <c r="U105" s="347">
        <f>IF(OR(U43=0,AA8=0),0,ABS(1000*W105/(SQRT(3)*U43*AA8)))</f>
        <v>30.128800553383876</v>
      </c>
      <c r="V105" s="348"/>
      <c r="W105" s="226">
        <v>-0.28799998760223389</v>
      </c>
      <c r="X105" s="226"/>
      <c r="Y105" s="226"/>
      <c r="Z105" s="349">
        <f>-ABS(W105)*TAN(ACOS(AA8))</f>
        <v>-0.17919999464058572</v>
      </c>
      <c r="AA105" s="349"/>
      <c r="AB105" s="350"/>
      <c r="AC105" s="347">
        <f>IF(OR(AC43=0,AI8=0),0,ABS(1000*AE105/(SQRT(3)*AC43*AI8)))</f>
        <v>29.832382424757427</v>
      </c>
      <c r="AD105" s="348"/>
      <c r="AE105" s="226">
        <v>-0.28799998760223389</v>
      </c>
      <c r="AF105" s="226"/>
      <c r="AG105" s="226"/>
      <c r="AH105" s="349">
        <f>-ABS(AE105)*TAN(ACOS(AI8))</f>
        <v>-0.17279999017715475</v>
      </c>
      <c r="AI105" s="349"/>
      <c r="AJ105" s="350"/>
      <c r="AK105" s="347">
        <f>IF(OR(AK43=0,AQ8=0),0,ABS(1000*AM105/(SQRT(3)*AK43*AQ8)))</f>
        <v>38.083594553484737</v>
      </c>
      <c r="AL105" s="348"/>
      <c r="AM105" s="226">
        <v>-0.36000001430511475</v>
      </c>
      <c r="AN105" s="226"/>
      <c r="AO105" s="226"/>
      <c r="AP105" s="349">
        <f>-ABS(AM105)*TAN(ACOS(AQ8))</f>
        <v>-0.22050000727176663</v>
      </c>
      <c r="AQ105" s="349"/>
      <c r="AR105" s="350"/>
    </row>
    <row r="106" spans="1:44" x14ac:dyDescent="0.2">
      <c r="A106" s="339" t="s">
        <v>507</v>
      </c>
      <c r="B106" s="340"/>
      <c r="C106" s="340"/>
      <c r="D106" s="340"/>
      <c r="E106" s="341"/>
      <c r="F106" s="341"/>
      <c r="G106" s="341"/>
      <c r="H106" s="341"/>
      <c r="I106" s="341"/>
      <c r="J106" s="341"/>
      <c r="K106" s="341"/>
      <c r="L106" s="342"/>
      <c r="M106" s="347">
        <f>IF(OR(M43=0,S8=0),0,ABS(1000*O106/(SQRT(3)*M43*S8)))</f>
        <v>0</v>
      </c>
      <c r="N106" s="348"/>
      <c r="O106" s="226">
        <v>0</v>
      </c>
      <c r="P106" s="226"/>
      <c r="Q106" s="226"/>
      <c r="R106" s="349">
        <f>-ABS(O106)*TAN(ACOS(S8))</f>
        <v>0</v>
      </c>
      <c r="S106" s="349"/>
      <c r="T106" s="350"/>
      <c r="U106" s="347">
        <f>IF(OR(U43=0,AA8=0),0,ABS(1000*W106/(SQRT(3)*U43*AA8)))</f>
        <v>41.42710231977135</v>
      </c>
      <c r="V106" s="348"/>
      <c r="W106" s="226">
        <v>-0.39599999785423279</v>
      </c>
      <c r="X106" s="226"/>
      <c r="Y106" s="226"/>
      <c r="Z106" s="349">
        <f>-ABS(W106)*TAN(ACOS(AA8))</f>
        <v>-0.24640000190263911</v>
      </c>
      <c r="AA106" s="349"/>
      <c r="AB106" s="350"/>
      <c r="AC106" s="347">
        <f>IF(OR(AC43=0,AI8=0),0,ABS(1000*AE106/(SQRT(3)*AC43*AI8)))</f>
        <v>0</v>
      </c>
      <c r="AD106" s="348"/>
      <c r="AE106" s="226">
        <v>0</v>
      </c>
      <c r="AF106" s="226"/>
      <c r="AG106" s="226"/>
      <c r="AH106" s="349">
        <f>-ABS(AE106)*TAN(ACOS(AI8))</f>
        <v>0</v>
      </c>
      <c r="AI106" s="349"/>
      <c r="AJ106" s="350"/>
      <c r="AK106" s="347">
        <f>IF(OR(AK43=0,AQ8=0),0,ABS(1000*AM106/(SQRT(3)*AK43*AQ8)))</f>
        <v>0</v>
      </c>
      <c r="AL106" s="348"/>
      <c r="AM106" s="226">
        <v>0</v>
      </c>
      <c r="AN106" s="226"/>
      <c r="AO106" s="226"/>
      <c r="AP106" s="349">
        <f>-ABS(AM106)*TAN(ACOS(AQ8))</f>
        <v>0</v>
      </c>
      <c r="AQ106" s="349"/>
      <c r="AR106" s="350"/>
    </row>
    <row r="107" spans="1:44" ht="13.5" thickBot="1" x14ac:dyDescent="0.25">
      <c r="A107" s="351" t="s">
        <v>77</v>
      </c>
      <c r="B107" s="352"/>
      <c r="C107" s="352"/>
      <c r="D107" s="352"/>
      <c r="E107" s="353"/>
      <c r="F107" s="353"/>
      <c r="G107" s="353"/>
      <c r="H107" s="353"/>
      <c r="I107" s="353"/>
      <c r="J107" s="353"/>
      <c r="K107" s="353"/>
      <c r="L107" s="354"/>
      <c r="M107" s="257"/>
      <c r="N107" s="355"/>
      <c r="O107" s="255">
        <f>SUM(O100:Q106)</f>
        <v>4.9000024795532227E-2</v>
      </c>
      <c r="P107" s="255"/>
      <c r="Q107" s="255"/>
      <c r="R107" s="255">
        <f>SUM(R100:T106)</f>
        <v>2.7562512933380634E-2</v>
      </c>
      <c r="S107" s="255"/>
      <c r="T107" s="356"/>
      <c r="U107" s="257"/>
      <c r="V107" s="355"/>
      <c r="W107" s="255">
        <f>SUM(W100:Y106)</f>
        <v>-0.15800008177757263</v>
      </c>
      <c r="X107" s="255"/>
      <c r="Y107" s="255"/>
      <c r="Z107" s="255">
        <f>SUM(Z100:AB106)</f>
        <v>-9.8311163286777636E-2</v>
      </c>
      <c r="AA107" s="255"/>
      <c r="AB107" s="356"/>
      <c r="AC107" s="257"/>
      <c r="AD107" s="355"/>
      <c r="AE107" s="255">
        <f>SUM(AE100:AG106)</f>
        <v>-7.5999855995178223E-2</v>
      </c>
      <c r="AF107" s="255"/>
      <c r="AG107" s="255"/>
      <c r="AH107" s="255">
        <f>SUM(AH100:AJ106)</f>
        <v>-4.5599912967947964E-2</v>
      </c>
      <c r="AI107" s="255"/>
      <c r="AJ107" s="356"/>
      <c r="AK107" s="257"/>
      <c r="AL107" s="355"/>
      <c r="AM107" s="255">
        <f>SUM(AM100:AO106)</f>
        <v>1.0000109672546387E-2</v>
      </c>
      <c r="AN107" s="255"/>
      <c r="AO107" s="255"/>
      <c r="AP107" s="255">
        <f>SUM(AP100:AR106)</f>
        <v>6.1250671330424222E-3</v>
      </c>
      <c r="AQ107" s="255"/>
      <c r="AR107" s="356"/>
    </row>
    <row r="108" spans="1:44" x14ac:dyDescent="0.2">
      <c r="A108" s="331" t="s">
        <v>152</v>
      </c>
      <c r="B108" s="332"/>
      <c r="C108" s="332"/>
      <c r="D108" s="332"/>
      <c r="E108" s="333"/>
      <c r="F108" s="333"/>
      <c r="G108" s="333"/>
      <c r="H108" s="333"/>
      <c r="I108" s="333"/>
      <c r="J108" s="333"/>
      <c r="K108" s="333"/>
      <c r="L108" s="334"/>
      <c r="M108" s="335"/>
      <c r="N108" s="336"/>
      <c r="O108" s="337"/>
      <c r="P108" s="337"/>
      <c r="Q108" s="337"/>
      <c r="R108" s="337"/>
      <c r="S108" s="337"/>
      <c r="T108" s="338"/>
      <c r="U108" s="335"/>
      <c r="V108" s="336"/>
      <c r="W108" s="337"/>
      <c r="X108" s="337"/>
      <c r="Y108" s="337"/>
      <c r="Z108" s="337"/>
      <c r="AA108" s="337"/>
      <c r="AB108" s="338"/>
      <c r="AC108" s="335"/>
      <c r="AD108" s="336"/>
      <c r="AE108" s="337"/>
      <c r="AF108" s="337"/>
      <c r="AG108" s="337"/>
      <c r="AH108" s="337"/>
      <c r="AI108" s="337"/>
      <c r="AJ108" s="338"/>
      <c r="AK108" s="335"/>
      <c r="AL108" s="336"/>
      <c r="AM108" s="337"/>
      <c r="AN108" s="337"/>
      <c r="AO108" s="337"/>
      <c r="AP108" s="337"/>
      <c r="AQ108" s="337"/>
      <c r="AR108" s="338"/>
    </row>
    <row r="109" spans="1:44" x14ac:dyDescent="0.2">
      <c r="A109" s="339" t="s">
        <v>153</v>
      </c>
      <c r="B109" s="340"/>
      <c r="C109" s="340"/>
      <c r="D109" s="340"/>
      <c r="E109" s="341"/>
      <c r="F109" s="341"/>
      <c r="G109" s="341"/>
      <c r="H109" s="341"/>
      <c r="I109" s="341"/>
      <c r="J109" s="341"/>
      <c r="K109" s="341"/>
      <c r="L109" s="342"/>
      <c r="M109" s="343">
        <f>M11</f>
        <v>708.31084843846998</v>
      </c>
      <c r="N109" s="344"/>
      <c r="O109" s="345">
        <f>O11</f>
        <v>7.1999998092651367</v>
      </c>
      <c r="P109" s="345"/>
      <c r="Q109" s="345"/>
      <c r="R109" s="345">
        <f>Q11</f>
        <v>3.1319999694824219</v>
      </c>
      <c r="S109" s="345"/>
      <c r="T109" s="346"/>
      <c r="U109" s="343">
        <f>U11</f>
        <v>748.53370991740258</v>
      </c>
      <c r="V109" s="344"/>
      <c r="W109" s="345">
        <f>W11</f>
        <v>7.559999942779541</v>
      </c>
      <c r="X109" s="345"/>
      <c r="Y109" s="345"/>
      <c r="Z109" s="345">
        <f>Y11</f>
        <v>3.4200000762939453</v>
      </c>
      <c r="AA109" s="345"/>
      <c r="AB109" s="346"/>
      <c r="AC109" s="343">
        <f>AC11</f>
        <v>719.06919928507955</v>
      </c>
      <c r="AD109" s="344"/>
      <c r="AE109" s="345">
        <f>AE11</f>
        <v>7.1999998092651367</v>
      </c>
      <c r="AF109" s="345"/>
      <c r="AG109" s="345"/>
      <c r="AH109" s="345">
        <f>AG11</f>
        <v>3.4200000762939453</v>
      </c>
      <c r="AI109" s="345"/>
      <c r="AJ109" s="346"/>
      <c r="AK109" s="343">
        <f>AK11</f>
        <v>659.47777067696234</v>
      </c>
      <c r="AL109" s="344"/>
      <c r="AM109" s="345">
        <f>AM11</f>
        <v>6.4800000190734863</v>
      </c>
      <c r="AN109" s="345"/>
      <c r="AO109" s="345"/>
      <c r="AP109" s="345">
        <f>AO11</f>
        <v>3.3840000629425049</v>
      </c>
      <c r="AQ109" s="345"/>
      <c r="AR109" s="346"/>
    </row>
    <row r="110" spans="1:44" x14ac:dyDescent="0.2">
      <c r="A110" s="339" t="s">
        <v>508</v>
      </c>
      <c r="B110" s="340"/>
      <c r="C110" s="340"/>
      <c r="D110" s="340"/>
      <c r="E110" s="341"/>
      <c r="F110" s="341"/>
      <c r="G110" s="341"/>
      <c r="H110" s="341"/>
      <c r="I110" s="341"/>
      <c r="J110" s="341"/>
      <c r="K110" s="341"/>
      <c r="L110" s="342"/>
      <c r="M110" s="343" t="s">
        <v>59</v>
      </c>
      <c r="N110" s="344"/>
      <c r="O110" s="345">
        <v>0</v>
      </c>
      <c r="P110" s="345"/>
      <c r="Q110" s="345"/>
      <c r="R110" s="345">
        <v>0</v>
      </c>
      <c r="S110" s="345"/>
      <c r="T110" s="346"/>
      <c r="U110" s="343" t="s">
        <v>59</v>
      </c>
      <c r="V110" s="344"/>
      <c r="W110" s="345">
        <v>0</v>
      </c>
      <c r="X110" s="345"/>
      <c r="Y110" s="345"/>
      <c r="Z110" s="345">
        <v>0</v>
      </c>
      <c r="AA110" s="345"/>
      <c r="AB110" s="346"/>
      <c r="AC110" s="343" t="s">
        <v>59</v>
      </c>
      <c r="AD110" s="344"/>
      <c r="AE110" s="345">
        <v>0</v>
      </c>
      <c r="AF110" s="345"/>
      <c r="AG110" s="345"/>
      <c r="AH110" s="345">
        <v>0</v>
      </c>
      <c r="AI110" s="345"/>
      <c r="AJ110" s="346"/>
      <c r="AK110" s="343" t="s">
        <v>59</v>
      </c>
      <c r="AL110" s="344"/>
      <c r="AM110" s="345">
        <v>0</v>
      </c>
      <c r="AN110" s="345"/>
      <c r="AO110" s="345"/>
      <c r="AP110" s="345">
        <v>0</v>
      </c>
      <c r="AQ110" s="345"/>
      <c r="AR110" s="346"/>
    </row>
    <row r="111" spans="1:44" x14ac:dyDescent="0.2">
      <c r="A111" s="339" t="s">
        <v>509</v>
      </c>
      <c r="B111" s="340"/>
      <c r="C111" s="340"/>
      <c r="D111" s="340"/>
      <c r="E111" s="341"/>
      <c r="F111" s="341"/>
      <c r="G111" s="341"/>
      <c r="H111" s="341"/>
      <c r="I111" s="341"/>
      <c r="J111" s="341"/>
      <c r="K111" s="341"/>
      <c r="L111" s="342"/>
      <c r="M111" s="347">
        <f>IF(OR(M44=0,S11=0),0,ABS(1000*O111/(SQRT(3)*M44*S11)))</f>
        <v>59.025907945670433</v>
      </c>
      <c r="N111" s="348"/>
      <c r="O111" s="226">
        <v>-0.60000002384185791</v>
      </c>
      <c r="P111" s="226"/>
      <c r="Q111" s="226"/>
      <c r="R111" s="349">
        <f>-ABS(O111)*TAN(ACOS(S11))</f>
        <v>-0.26100001474221574</v>
      </c>
      <c r="S111" s="349"/>
      <c r="T111" s="350"/>
      <c r="U111" s="347">
        <f>IF(OR(U44=0,AA11=0),0,ABS(1000*W111/(SQRT(3)*U44*AA11)))</f>
        <v>35.644464063190227</v>
      </c>
      <c r="V111" s="348"/>
      <c r="W111" s="226">
        <v>-0.36000001430511475</v>
      </c>
      <c r="X111" s="226"/>
      <c r="Y111" s="226"/>
      <c r="Z111" s="349">
        <f>-ABS(W111)*TAN(ACOS(AA11))</f>
        <v>-0.16285715419418975</v>
      </c>
      <c r="AA111" s="349"/>
      <c r="AB111" s="350"/>
      <c r="AC111" s="347">
        <f>IF(OR(AC44=0,AI11=0),0,ABS(1000*AE111/(SQRT(3)*AC44*AI11)))</f>
        <v>47.9379468174306</v>
      </c>
      <c r="AD111" s="348"/>
      <c r="AE111" s="226">
        <v>-0.47999998927116394</v>
      </c>
      <c r="AF111" s="226"/>
      <c r="AG111" s="226"/>
      <c r="AH111" s="349">
        <f>-ABS(AE111)*TAN(ACOS(AI11))</f>
        <v>-0.2280000060300032</v>
      </c>
      <c r="AI111" s="349"/>
      <c r="AJ111" s="350"/>
      <c r="AK111" s="347">
        <f>IF(OR(AK44=0,AQ11=0),0,ABS(1000*AM111/(SQRT(3)*AK44*AQ11)))</f>
        <v>48.850203999655761</v>
      </c>
      <c r="AL111" s="348"/>
      <c r="AM111" s="226">
        <v>-0.47999998927116394</v>
      </c>
      <c r="AN111" s="226"/>
      <c r="AO111" s="226"/>
      <c r="AP111" s="349">
        <f>-ABS(AM111)*TAN(ACOS(AQ11))</f>
        <v>-0.2506666649884155</v>
      </c>
      <c r="AQ111" s="349"/>
      <c r="AR111" s="350"/>
    </row>
    <row r="112" spans="1:44" x14ac:dyDescent="0.2">
      <c r="A112" s="339" t="s">
        <v>510</v>
      </c>
      <c r="B112" s="340"/>
      <c r="C112" s="340"/>
      <c r="D112" s="340"/>
      <c r="E112" s="341"/>
      <c r="F112" s="341"/>
      <c r="G112" s="341"/>
      <c r="H112" s="341"/>
      <c r="I112" s="341"/>
      <c r="J112" s="341"/>
      <c r="K112" s="341"/>
      <c r="L112" s="342"/>
      <c r="M112" s="347">
        <f>IF(OR(M44=0,S11=0),0,ABS(1000*O112/(SQRT(3)*M44*S11)))</f>
        <v>42.49865313451302</v>
      </c>
      <c r="N112" s="348"/>
      <c r="O112" s="226">
        <v>-0.43200001120567322</v>
      </c>
      <c r="P112" s="226"/>
      <c r="Q112" s="226"/>
      <c r="R112" s="349">
        <f>-ABS(O112)*TAN(ACOS(S11))</f>
        <v>-0.18792000802159323</v>
      </c>
      <c r="S112" s="349"/>
      <c r="T112" s="350"/>
      <c r="U112" s="347">
        <f>IF(OR(U44=0,AA11=0),0,ABS(1000*W112/(SQRT(3)*U44*AA11)))</f>
        <v>71.288928126380455</v>
      </c>
      <c r="V112" s="348"/>
      <c r="W112" s="226">
        <v>-0.72000002861022949</v>
      </c>
      <c r="X112" s="226"/>
      <c r="Y112" s="226"/>
      <c r="Z112" s="349">
        <f>-ABS(W112)*TAN(ACOS(AA11))</f>
        <v>-0.3257143083883795</v>
      </c>
      <c r="AA112" s="349"/>
      <c r="AB112" s="350"/>
      <c r="AC112" s="347">
        <f>IF(OR(AC44=0,AI11=0),0,ABS(1000*AE112/(SQRT(3)*AC44*AI11)))</f>
        <v>64.716229840540052</v>
      </c>
      <c r="AD112" s="348"/>
      <c r="AE112" s="226">
        <v>-0.64800000190734863</v>
      </c>
      <c r="AF112" s="226"/>
      <c r="AG112" s="226"/>
      <c r="AH112" s="349">
        <f>-ABS(AE112)*TAN(ACOS(AI11))</f>
        <v>-0.30780001592636141</v>
      </c>
      <c r="AI112" s="349"/>
      <c r="AJ112" s="350"/>
      <c r="AK112" s="347">
        <f>IF(OR(AK44=0,AQ11=0),0,ABS(1000*AM112/(SQRT(3)*AK44*AQ11)))</f>
        <v>51.292716171101496</v>
      </c>
      <c r="AL112" s="348"/>
      <c r="AM112" s="226">
        <v>-0.50400000810623169</v>
      </c>
      <c r="AN112" s="226"/>
      <c r="AO112" s="226"/>
      <c r="AP112" s="349">
        <f>-ABS(AM112)*TAN(ACOS(AQ11))</f>
        <v>-0.2632000083540692</v>
      </c>
      <c r="AQ112" s="349"/>
      <c r="AR112" s="350"/>
    </row>
    <row r="113" spans="1:44" x14ac:dyDescent="0.2">
      <c r="A113" s="339" t="s">
        <v>511</v>
      </c>
      <c r="B113" s="340"/>
      <c r="C113" s="340"/>
      <c r="D113" s="340"/>
      <c r="E113" s="341"/>
      <c r="F113" s="341"/>
      <c r="G113" s="341"/>
      <c r="H113" s="341"/>
      <c r="I113" s="341"/>
      <c r="J113" s="341"/>
      <c r="K113" s="341"/>
      <c r="L113" s="342"/>
      <c r="M113" s="347">
        <f>IF(OR(M44=0,S11=0),0,ABS(1000*O113/(SQRT(3)*M44*S11)))</f>
        <v>177.07771210961749</v>
      </c>
      <c r="N113" s="348"/>
      <c r="O113" s="226">
        <v>-1.7999999523162842</v>
      </c>
      <c r="P113" s="226"/>
      <c r="Q113" s="226"/>
      <c r="R113" s="349">
        <f>-ABS(O113)*TAN(ACOS(S11))</f>
        <v>-0.78299999237060536</v>
      </c>
      <c r="S113" s="349"/>
      <c r="T113" s="350"/>
      <c r="U113" s="347">
        <f>IF(OR(U44=0,AA11=0),0,ABS(1000*W113/(SQRT(3)*U44*AA11)))</f>
        <v>142.57785625276091</v>
      </c>
      <c r="V113" s="348"/>
      <c r="W113" s="226">
        <v>-1.440000057220459</v>
      </c>
      <c r="X113" s="226"/>
      <c r="Y113" s="226"/>
      <c r="Z113" s="349">
        <f>-ABS(W113)*TAN(ACOS(AA11))</f>
        <v>-0.65142861677675901</v>
      </c>
      <c r="AA113" s="349"/>
      <c r="AB113" s="350"/>
      <c r="AC113" s="347">
        <f>IF(OR(AC44=0,AI11=0),0,ABS(1000*AE113/(SQRT(3)*AC44*AI11)))</f>
        <v>119.84487448452535</v>
      </c>
      <c r="AD113" s="348"/>
      <c r="AE113" s="226">
        <v>-1.2000000476837158</v>
      </c>
      <c r="AF113" s="226"/>
      <c r="AG113" s="226"/>
      <c r="AH113" s="349">
        <f>-ABS(AE113)*TAN(ACOS(AI11))</f>
        <v>-0.57000005046526758</v>
      </c>
      <c r="AI113" s="349"/>
      <c r="AJ113" s="350"/>
      <c r="AK113" s="347">
        <f>IF(OR(AK44=0,AQ11=0),0,ABS(1000*AM113/(SQRT(3)*AK44*AQ11)))</f>
        <v>122.12551758168921</v>
      </c>
      <c r="AL113" s="348"/>
      <c r="AM113" s="226">
        <v>-1.2000000476837158</v>
      </c>
      <c r="AN113" s="226"/>
      <c r="AO113" s="226"/>
      <c r="AP113" s="349">
        <f>-ABS(AM113)*TAN(ACOS(AQ11))</f>
        <v>-0.62666670137962688</v>
      </c>
      <c r="AQ113" s="349"/>
      <c r="AR113" s="350"/>
    </row>
    <row r="114" spans="1:44" x14ac:dyDescent="0.2">
      <c r="A114" s="339" t="s">
        <v>512</v>
      </c>
      <c r="B114" s="340"/>
      <c r="C114" s="340"/>
      <c r="D114" s="340"/>
      <c r="E114" s="341">
        <v>47.8</v>
      </c>
      <c r="F114" s="341">
        <v>0.5</v>
      </c>
      <c r="G114" s="341"/>
      <c r="H114" s="341"/>
      <c r="I114" s="341"/>
      <c r="J114" s="341"/>
      <c r="K114" s="341"/>
      <c r="L114" s="342"/>
      <c r="M114" s="347">
        <f>IF(OR(M44=0,S11=0),0,ABS(1000*O114/(SQRT(3)*M44*S11)))</f>
        <v>468.66568446109625</v>
      </c>
      <c r="N114" s="348"/>
      <c r="O114" s="226">
        <v>-4.7639999389648438</v>
      </c>
      <c r="P114" s="226"/>
      <c r="Q114" s="226"/>
      <c r="R114" s="349">
        <f>-ABS(O114)*TAN(ACOS(S11))</f>
        <v>-2.0723400081555048</v>
      </c>
      <c r="S114" s="349"/>
      <c r="T114" s="350"/>
      <c r="U114" s="347">
        <f>IF(OR(U44=0,AA11=0),0,ABS(1000*W114/(SQRT(3)*U44*AA11)))</f>
        <v>474.96245797005542</v>
      </c>
      <c r="V114" s="348"/>
      <c r="W114" s="226">
        <v>-4.7969999313354492</v>
      </c>
      <c r="X114" s="226"/>
      <c r="Y114" s="226"/>
      <c r="Z114" s="349">
        <f>-ABS(W114)*TAN(ACOS(AA11))</f>
        <v>-2.1700714623441493</v>
      </c>
      <c r="AA114" s="349"/>
      <c r="AB114" s="350"/>
      <c r="AC114" s="347">
        <f>IF(OR(AC44=0,AI11=0),0,ABS(1000*AE114/(SQRT(3)*AC44*AI11)))</f>
        <v>481.77636447344469</v>
      </c>
      <c r="AD114" s="348"/>
      <c r="AE114" s="226">
        <v>-4.8239998817443848</v>
      </c>
      <c r="AF114" s="226"/>
      <c r="AG114" s="226"/>
      <c r="AH114" s="349">
        <f>-ABS(AE114)*TAN(ACOS(AI11))</f>
        <v>-2.2914000556468959</v>
      </c>
      <c r="AI114" s="349"/>
      <c r="AJ114" s="350"/>
      <c r="AK114" s="347">
        <f>IF(OR(AK44=0,AQ11=0),0,ABS(1000*AM114/(SQRT(3)*AK44*AQ11)))</f>
        <v>493.79418053705922</v>
      </c>
      <c r="AL114" s="348"/>
      <c r="AM114" s="226">
        <v>-4.8520002365112305</v>
      </c>
      <c r="AN114" s="226"/>
      <c r="AO114" s="226"/>
      <c r="AP114" s="349">
        <f>-ABS(AM114)*TAN(ACOS(AQ11))</f>
        <v>-2.5338223854046631</v>
      </c>
      <c r="AQ114" s="349"/>
      <c r="AR114" s="350"/>
    </row>
    <row r="115" spans="1:44" ht="13.5" thickBot="1" x14ac:dyDescent="0.25">
      <c r="A115" s="351" t="s">
        <v>160</v>
      </c>
      <c r="B115" s="352"/>
      <c r="C115" s="352"/>
      <c r="D115" s="352"/>
      <c r="E115" s="353"/>
      <c r="F115" s="353"/>
      <c r="G115" s="353"/>
      <c r="H115" s="353"/>
      <c r="I115" s="353"/>
      <c r="J115" s="353"/>
      <c r="K115" s="353"/>
      <c r="L115" s="354"/>
      <c r="M115" s="257"/>
      <c r="N115" s="355"/>
      <c r="O115" s="255">
        <f>SUM(O109:Q114)</f>
        <v>-0.39600011706352234</v>
      </c>
      <c r="P115" s="255"/>
      <c r="Q115" s="255"/>
      <c r="R115" s="255">
        <f>SUM(R109:T114)</f>
        <v>-0.1722600538074972</v>
      </c>
      <c r="S115" s="255"/>
      <c r="T115" s="356"/>
      <c r="U115" s="257"/>
      <c r="V115" s="355"/>
      <c r="W115" s="255">
        <f>SUM(W109:Y114)</f>
        <v>0.24299991130828857</v>
      </c>
      <c r="X115" s="255"/>
      <c r="Y115" s="255"/>
      <c r="Z115" s="255">
        <f>SUM(Z109:AB114)</f>
        <v>0.10992853459046792</v>
      </c>
      <c r="AA115" s="255"/>
      <c r="AB115" s="356"/>
      <c r="AC115" s="257"/>
      <c r="AD115" s="355"/>
      <c r="AE115" s="255">
        <f>SUM(AE109:AG114)</f>
        <v>4.799988865852356E-2</v>
      </c>
      <c r="AF115" s="255"/>
      <c r="AG115" s="255"/>
      <c r="AH115" s="255">
        <f>SUM(AH109:AJ114)</f>
        <v>2.2799948225416866E-2</v>
      </c>
      <c r="AI115" s="255"/>
      <c r="AJ115" s="356"/>
      <c r="AK115" s="257"/>
      <c r="AL115" s="355"/>
      <c r="AM115" s="255">
        <f>SUM(AM109:AO114)</f>
        <v>-0.55600026249885559</v>
      </c>
      <c r="AN115" s="255"/>
      <c r="AO115" s="255"/>
      <c r="AP115" s="255">
        <f>SUM(AP109:AR114)</f>
        <v>-0.29035569718426979</v>
      </c>
      <c r="AQ115" s="255"/>
      <c r="AR115" s="356"/>
    </row>
    <row r="116" spans="1:44" x14ac:dyDescent="0.2">
      <c r="A116" s="331" t="s">
        <v>161</v>
      </c>
      <c r="B116" s="332"/>
      <c r="C116" s="332"/>
      <c r="D116" s="332"/>
      <c r="E116" s="333"/>
      <c r="F116" s="333"/>
      <c r="G116" s="333"/>
      <c r="H116" s="333"/>
      <c r="I116" s="333"/>
      <c r="J116" s="333"/>
      <c r="K116" s="333"/>
      <c r="L116" s="334"/>
      <c r="M116" s="335"/>
      <c r="N116" s="336"/>
      <c r="O116" s="337"/>
      <c r="P116" s="337"/>
      <c r="Q116" s="337"/>
      <c r="R116" s="337"/>
      <c r="S116" s="337"/>
      <c r="T116" s="338"/>
      <c r="U116" s="335"/>
      <c r="V116" s="336"/>
      <c r="W116" s="337"/>
      <c r="X116" s="337"/>
      <c r="Y116" s="337"/>
      <c r="Z116" s="337"/>
      <c r="AA116" s="337"/>
      <c r="AB116" s="338"/>
      <c r="AC116" s="335"/>
      <c r="AD116" s="336"/>
      <c r="AE116" s="337"/>
      <c r="AF116" s="337"/>
      <c r="AG116" s="337"/>
      <c r="AH116" s="337"/>
      <c r="AI116" s="337"/>
      <c r="AJ116" s="338"/>
      <c r="AK116" s="335"/>
      <c r="AL116" s="336"/>
      <c r="AM116" s="337"/>
      <c r="AN116" s="337"/>
      <c r="AO116" s="337"/>
      <c r="AP116" s="337"/>
      <c r="AQ116" s="337"/>
      <c r="AR116" s="338"/>
    </row>
    <row r="117" spans="1:44" x14ac:dyDescent="0.2">
      <c r="A117" s="339" t="s">
        <v>162</v>
      </c>
      <c r="B117" s="340"/>
      <c r="C117" s="340"/>
      <c r="D117" s="340"/>
      <c r="E117" s="341"/>
      <c r="F117" s="341"/>
      <c r="G117" s="341"/>
      <c r="H117" s="341"/>
      <c r="I117" s="341"/>
      <c r="J117" s="341"/>
      <c r="K117" s="341"/>
      <c r="L117" s="342"/>
      <c r="M117" s="343">
        <f>M12</f>
        <v>511.64828085172991</v>
      </c>
      <c r="N117" s="344"/>
      <c r="O117" s="345">
        <f>O12</f>
        <v>4.679999828338623</v>
      </c>
      <c r="P117" s="345"/>
      <c r="Q117" s="345"/>
      <c r="R117" s="345">
        <f>Q12</f>
        <v>3.2039999961853027</v>
      </c>
      <c r="S117" s="345"/>
      <c r="T117" s="346"/>
      <c r="U117" s="343">
        <f>U12</f>
        <v>653.56593185734209</v>
      </c>
      <c r="V117" s="344"/>
      <c r="W117" s="345">
        <f>W12</f>
        <v>6.4800000190734863</v>
      </c>
      <c r="X117" s="345"/>
      <c r="Y117" s="345"/>
      <c r="Z117" s="345">
        <f>Y12</f>
        <v>3.2400000095367432</v>
      </c>
      <c r="AA117" s="345"/>
      <c r="AB117" s="346"/>
      <c r="AC117" s="343">
        <f>AC12</f>
        <v>593.02193053192514</v>
      </c>
      <c r="AD117" s="344"/>
      <c r="AE117" s="345">
        <f>AE12</f>
        <v>5.7600002288818359</v>
      </c>
      <c r="AF117" s="345"/>
      <c r="AG117" s="345"/>
      <c r="AH117" s="345">
        <f>AG12</f>
        <v>3.1679999828338623</v>
      </c>
      <c r="AI117" s="345"/>
      <c r="AJ117" s="346"/>
      <c r="AK117" s="343">
        <f>AK12</f>
        <v>1015.3293809988245</v>
      </c>
      <c r="AL117" s="344"/>
      <c r="AM117" s="345">
        <f>AM12</f>
        <v>10.800000190734863</v>
      </c>
      <c r="AN117" s="345"/>
      <c r="AO117" s="345"/>
      <c r="AP117" s="345">
        <f>AO12</f>
        <v>3.1679999828338623</v>
      </c>
      <c r="AQ117" s="345"/>
      <c r="AR117" s="346"/>
    </row>
    <row r="118" spans="1:44" x14ac:dyDescent="0.2">
      <c r="A118" s="339" t="s">
        <v>513</v>
      </c>
      <c r="B118" s="340"/>
      <c r="C118" s="340"/>
      <c r="D118" s="340"/>
      <c r="E118" s="341"/>
      <c r="F118" s="341"/>
      <c r="G118" s="341"/>
      <c r="H118" s="341"/>
      <c r="I118" s="341"/>
      <c r="J118" s="341"/>
      <c r="K118" s="341"/>
      <c r="L118" s="342"/>
      <c r="M118" s="343" t="s">
        <v>59</v>
      </c>
      <c r="N118" s="344"/>
      <c r="O118" s="345">
        <v>0</v>
      </c>
      <c r="P118" s="345"/>
      <c r="Q118" s="345"/>
      <c r="R118" s="345">
        <v>0</v>
      </c>
      <c r="S118" s="345"/>
      <c r="T118" s="346"/>
      <c r="U118" s="343" t="s">
        <v>59</v>
      </c>
      <c r="V118" s="344"/>
      <c r="W118" s="345">
        <v>0</v>
      </c>
      <c r="X118" s="345"/>
      <c r="Y118" s="345"/>
      <c r="Z118" s="345">
        <v>0</v>
      </c>
      <c r="AA118" s="345"/>
      <c r="AB118" s="346"/>
      <c r="AC118" s="343" t="s">
        <v>59</v>
      </c>
      <c r="AD118" s="344"/>
      <c r="AE118" s="345">
        <v>0</v>
      </c>
      <c r="AF118" s="345"/>
      <c r="AG118" s="345"/>
      <c r="AH118" s="345">
        <v>0</v>
      </c>
      <c r="AI118" s="345"/>
      <c r="AJ118" s="346"/>
      <c r="AK118" s="343" t="s">
        <v>59</v>
      </c>
      <c r="AL118" s="344"/>
      <c r="AM118" s="345">
        <v>0</v>
      </c>
      <c r="AN118" s="345"/>
      <c r="AO118" s="345"/>
      <c r="AP118" s="345">
        <v>0</v>
      </c>
      <c r="AQ118" s="345"/>
      <c r="AR118" s="346"/>
    </row>
    <row r="119" spans="1:44" x14ac:dyDescent="0.2">
      <c r="A119" s="339" t="s">
        <v>514</v>
      </c>
      <c r="B119" s="340"/>
      <c r="C119" s="340"/>
      <c r="D119" s="340"/>
      <c r="E119" s="341"/>
      <c r="F119" s="341"/>
      <c r="G119" s="341"/>
      <c r="H119" s="341"/>
      <c r="I119" s="341"/>
      <c r="J119" s="341"/>
      <c r="K119" s="341"/>
      <c r="L119" s="342"/>
      <c r="M119" s="347">
        <f>IF(OR(M45=0,S12=0),0,ABS(1000*O119/(SQRT(3)*M45*S12)))</f>
        <v>570.68461894496932</v>
      </c>
      <c r="N119" s="348"/>
      <c r="O119" s="226">
        <v>-5.2199997901916504</v>
      </c>
      <c r="P119" s="226"/>
      <c r="Q119" s="226"/>
      <c r="R119" s="349">
        <f>-ABS(O119)*TAN(ACOS(S12))</f>
        <v>-3.5736922908816808</v>
      </c>
      <c r="S119" s="349"/>
      <c r="T119" s="350"/>
      <c r="U119" s="347">
        <f>IF(OR(U45=0,AA12=0),0,ABS(1000*W119/(SQRT(3)*U45*AA12)))</f>
        <v>526.48364461880522</v>
      </c>
      <c r="V119" s="348"/>
      <c r="W119" s="226">
        <v>-5.2199997901916504</v>
      </c>
      <c r="X119" s="226"/>
      <c r="Y119" s="226"/>
      <c r="Z119" s="349">
        <f>-ABS(W119)*TAN(ACOS(AA12))</f>
        <v>-2.6099998950958252</v>
      </c>
      <c r="AA119" s="349"/>
      <c r="AB119" s="350"/>
      <c r="AC119" s="347">
        <f>IF(OR(AC45=0,AI12=0),0,ABS(1000*AE119/(SQRT(3)*AC45*AI12)))</f>
        <v>500.36224774970418</v>
      </c>
      <c r="AD119" s="348"/>
      <c r="AE119" s="226">
        <v>-4.8600001335144043</v>
      </c>
      <c r="AF119" s="226"/>
      <c r="AG119" s="226"/>
      <c r="AH119" s="349">
        <f>-ABS(AE119)*TAN(ACOS(AI12))</f>
        <v>-2.6729999527335178</v>
      </c>
      <c r="AI119" s="349"/>
      <c r="AJ119" s="350"/>
      <c r="AK119" s="347">
        <f>IF(OR(AK45=0,AQ12=0),0,ABS(1000*AM119/(SQRT(3)*AK45*AQ12)))</f>
        <v>423.05390127810949</v>
      </c>
      <c r="AL119" s="348"/>
      <c r="AM119" s="226">
        <v>-4.5</v>
      </c>
      <c r="AN119" s="226"/>
      <c r="AO119" s="226"/>
      <c r="AP119" s="349">
        <f>-ABS(AM119)*TAN(ACOS(AQ12))</f>
        <v>-1.3199999695354043</v>
      </c>
      <c r="AQ119" s="349"/>
      <c r="AR119" s="350"/>
    </row>
    <row r="120" spans="1:44" x14ac:dyDescent="0.2">
      <c r="A120" s="339" t="s">
        <v>515</v>
      </c>
      <c r="B120" s="340"/>
      <c r="C120" s="340"/>
      <c r="D120" s="340"/>
      <c r="E120" s="341"/>
      <c r="F120" s="341"/>
      <c r="G120" s="341"/>
      <c r="H120" s="341"/>
      <c r="I120" s="341"/>
      <c r="J120" s="341"/>
      <c r="K120" s="341"/>
      <c r="L120" s="342"/>
      <c r="M120" s="347">
        <f>IF(OR(M45=0,S12=0),0,ABS(1000*O120/(SQRT(3)*M45*S12)))</f>
        <v>35.421805462491925</v>
      </c>
      <c r="N120" s="348"/>
      <c r="O120" s="226">
        <v>-0.32400000095367432</v>
      </c>
      <c r="P120" s="226"/>
      <c r="Q120" s="226"/>
      <c r="R120" s="349">
        <f>-ABS(O120)*TAN(ACOS(S12))</f>
        <v>-0.22181539314033041</v>
      </c>
      <c r="S120" s="349"/>
      <c r="T120" s="350"/>
      <c r="U120" s="347">
        <f>IF(OR(U45=0,AA12=0),0,ABS(1000*W120/(SQRT(3)*U45*AA12)))</f>
        <v>32.678296592867106</v>
      </c>
      <c r="V120" s="348"/>
      <c r="W120" s="226">
        <v>-0.32400000095367432</v>
      </c>
      <c r="X120" s="226"/>
      <c r="Y120" s="226"/>
      <c r="Z120" s="349">
        <f>-ABS(W120)*TAN(ACOS(AA12))</f>
        <v>-0.16200000047683716</v>
      </c>
      <c r="AA120" s="349"/>
      <c r="AB120" s="350"/>
      <c r="AC120" s="347">
        <f>IF(OR(AC45=0,AI12=0),0,ABS(1000*AE120/(SQRT(3)*AC45*AI12)))</f>
        <v>33.357482365099258</v>
      </c>
      <c r="AD120" s="348"/>
      <c r="AE120" s="226">
        <v>-0.32400000095367432</v>
      </c>
      <c r="AF120" s="226"/>
      <c r="AG120" s="226"/>
      <c r="AH120" s="349">
        <f>-ABS(AE120)*TAN(ACOS(AI12))</f>
        <v>-0.17819999247789409</v>
      </c>
      <c r="AI120" s="349"/>
      <c r="AJ120" s="350"/>
      <c r="AK120" s="347">
        <f>IF(OR(AK45=0,AQ12=0),0,ABS(1000*AM120/(SQRT(3)*AK45*AQ12)))</f>
        <v>27.07544851626049</v>
      </c>
      <c r="AL120" s="348"/>
      <c r="AM120" s="226">
        <v>-0.28799998760223389</v>
      </c>
      <c r="AN120" s="226"/>
      <c r="AO120" s="226"/>
      <c r="AP120" s="349">
        <f>-ABS(AM120)*TAN(ACOS(AQ12))</f>
        <v>-8.4479994413587903E-2</v>
      </c>
      <c r="AQ120" s="349"/>
      <c r="AR120" s="350"/>
    </row>
    <row r="121" spans="1:44" x14ac:dyDescent="0.2">
      <c r="A121" s="339" t="s">
        <v>516</v>
      </c>
      <c r="B121" s="340"/>
      <c r="C121" s="340"/>
      <c r="D121" s="340"/>
      <c r="E121" s="341">
        <v>47.8</v>
      </c>
      <c r="F121" s="341">
        <v>0.5</v>
      </c>
      <c r="G121" s="341"/>
      <c r="H121" s="341"/>
      <c r="I121" s="341"/>
      <c r="J121" s="341"/>
      <c r="K121" s="341"/>
      <c r="L121" s="342"/>
      <c r="M121" s="347">
        <f>IF(OR(M45=0,S12=0),0,ABS(1000*O121/(SQRT(3)*M45*S12)))</f>
        <v>11.369962448342186</v>
      </c>
      <c r="N121" s="348"/>
      <c r="O121" s="226">
        <v>-0.10400000214576721</v>
      </c>
      <c r="P121" s="226"/>
      <c r="Q121" s="226"/>
      <c r="R121" s="349">
        <f>-ABS(O121)*TAN(ACOS(S12))</f>
        <v>-7.1200003995854771E-2</v>
      </c>
      <c r="S121" s="349"/>
      <c r="T121" s="350"/>
      <c r="U121" s="347">
        <f>IF(OR(U45=0,AA12=0),0,ABS(1000*W121/(SQRT(3)*U45*AA12)))</f>
        <v>10.489329956095036</v>
      </c>
      <c r="V121" s="348"/>
      <c r="W121" s="226">
        <v>-0.10400000214576721</v>
      </c>
      <c r="X121" s="226"/>
      <c r="Y121" s="226"/>
      <c r="Z121" s="349">
        <f>-ABS(W121)*TAN(ACOS(AA12))</f>
        <v>-5.2000001072883606E-2</v>
      </c>
      <c r="AA121" s="349"/>
      <c r="AB121" s="350"/>
      <c r="AC121" s="347">
        <f>IF(OR(AC45=0,AI12=0),0,ABS(1000*AE121/(SQRT(3)*AC45*AI12)))</f>
        <v>10.707340207828393</v>
      </c>
      <c r="AD121" s="348"/>
      <c r="AE121" s="226">
        <v>-0.10400000214576721</v>
      </c>
      <c r="AF121" s="226"/>
      <c r="AG121" s="226"/>
      <c r="AH121" s="349">
        <f>-ABS(AE121)*TAN(ACOS(AI12))</f>
        <v>-5.7199998597304062E-2</v>
      </c>
      <c r="AI121" s="349"/>
      <c r="AJ121" s="350"/>
      <c r="AK121" s="347">
        <f>IF(OR(AK45=0,AQ12=0),0,ABS(1000*AM121/(SQRT(3)*AK45*AQ12)))</f>
        <v>9.8712573882939409</v>
      </c>
      <c r="AL121" s="348"/>
      <c r="AM121" s="226">
        <v>-0.10499999672174454</v>
      </c>
      <c r="AN121" s="226"/>
      <c r="AO121" s="226"/>
      <c r="AP121" s="349">
        <f>-ABS(AM121)*TAN(ACOS(AQ12))</f>
        <v>-3.0799998327537857E-2</v>
      </c>
      <c r="AQ121" s="349"/>
      <c r="AR121" s="350"/>
    </row>
    <row r="122" spans="1:44" x14ac:dyDescent="0.2">
      <c r="A122" s="339" t="s">
        <v>517</v>
      </c>
      <c r="B122" s="340"/>
      <c r="C122" s="340"/>
      <c r="D122" s="340"/>
      <c r="E122" s="341"/>
      <c r="F122" s="341"/>
      <c r="G122" s="341"/>
      <c r="H122" s="341"/>
      <c r="I122" s="341"/>
      <c r="J122" s="341"/>
      <c r="K122" s="341"/>
      <c r="L122" s="342"/>
      <c r="M122" s="347">
        <f>IF(OR(M45=0,S12=0),0,ABS(1000*O122/(SQRT(3)*M45*S12)))</f>
        <v>35.421805462491925</v>
      </c>
      <c r="N122" s="348"/>
      <c r="O122" s="226">
        <v>-0.32400000095367432</v>
      </c>
      <c r="P122" s="226"/>
      <c r="Q122" s="226"/>
      <c r="R122" s="349">
        <f>-ABS(O122)*TAN(ACOS(S12))</f>
        <v>-0.22181539314033041</v>
      </c>
      <c r="S122" s="349"/>
      <c r="T122" s="350"/>
      <c r="U122" s="347">
        <f>IF(OR(U45=0,AA12=0),0,ABS(1000*W122/(SQRT(3)*U45*AA12)))</f>
        <v>25.416453239544484</v>
      </c>
      <c r="V122" s="348"/>
      <c r="W122" s="226">
        <v>-0.25200000405311584</v>
      </c>
      <c r="X122" s="226"/>
      <c r="Y122" s="226"/>
      <c r="Z122" s="349">
        <f>-ABS(W122)*TAN(ACOS(AA12))</f>
        <v>-0.12600000202655792</v>
      </c>
      <c r="AA122" s="349"/>
      <c r="AB122" s="350"/>
      <c r="AC122" s="347">
        <f>IF(OR(AC45=0,AI12=0),0,ABS(1000*AE122/(SQRT(3)*AC45*AI12)))</f>
        <v>22.23832208811681</v>
      </c>
      <c r="AD122" s="348"/>
      <c r="AE122" s="226">
        <v>-0.21600000560283661</v>
      </c>
      <c r="AF122" s="226"/>
      <c r="AG122" s="226"/>
      <c r="AH122" s="349">
        <f>-ABS(AE122)*TAN(ACOS(AI12))</f>
        <v>-0.11879999771714216</v>
      </c>
      <c r="AI122" s="349"/>
      <c r="AJ122" s="350"/>
      <c r="AK122" s="347">
        <f>IF(OR(AK45=0,AQ12=0),0,ABS(1000*AM122/(SQRT(3)*AK45*AQ12)))</f>
        <v>20.306587788083007</v>
      </c>
      <c r="AL122" s="348"/>
      <c r="AM122" s="226">
        <v>-0.21600000560283661</v>
      </c>
      <c r="AN122" s="226"/>
      <c r="AO122" s="226"/>
      <c r="AP122" s="349">
        <f>-ABS(AM122)*TAN(ACOS(AQ12))</f>
        <v>-6.3360000181198112E-2</v>
      </c>
      <c r="AQ122" s="349"/>
      <c r="AR122" s="350"/>
    </row>
    <row r="123" spans="1:44" x14ac:dyDescent="0.2">
      <c r="A123" s="339" t="s">
        <v>518</v>
      </c>
      <c r="B123" s="340"/>
      <c r="C123" s="340"/>
      <c r="D123" s="340"/>
      <c r="E123" s="341"/>
      <c r="F123" s="341"/>
      <c r="G123" s="341"/>
      <c r="H123" s="341"/>
      <c r="I123" s="341"/>
      <c r="J123" s="341"/>
      <c r="K123" s="341"/>
      <c r="L123" s="342"/>
      <c r="M123" s="347">
        <f>IF(OR(M45=0,S12=0),0,ABS(1000*O123/(SQRT(3)*M45*S12)))</f>
        <v>5.9036343795063786</v>
      </c>
      <c r="N123" s="348"/>
      <c r="O123" s="226">
        <v>-5.4000001400709152E-2</v>
      </c>
      <c r="P123" s="226"/>
      <c r="Q123" s="226"/>
      <c r="R123" s="349">
        <f>-ABS(O123)*TAN(ACOS(S12))</f>
        <v>-3.6969233040185449E-2</v>
      </c>
      <c r="S123" s="349"/>
      <c r="T123" s="350"/>
      <c r="U123" s="347">
        <f>IF(OR(U45=0,AA12=0),0,ABS(1000*W123/(SQRT(3)*U45*AA12)))</f>
        <v>9.0773049431109332</v>
      </c>
      <c r="V123" s="348"/>
      <c r="W123" s="226">
        <v>-9.0000003576278687E-2</v>
      </c>
      <c r="X123" s="226"/>
      <c r="Y123" s="226"/>
      <c r="Z123" s="349">
        <f>-ABS(W123)*TAN(ACOS(AA12))</f>
        <v>-4.5000001788139343E-2</v>
      </c>
      <c r="AA123" s="349"/>
      <c r="AB123" s="350"/>
      <c r="AC123" s="347">
        <f>IF(OR(AC45=0,AI12=0),0,ABS(1000*AE123/(SQRT(3)*AC45*AI12)))</f>
        <v>5.5595805220292025</v>
      </c>
      <c r="AD123" s="348"/>
      <c r="AE123" s="226">
        <v>-5.4000001400709152E-2</v>
      </c>
      <c r="AF123" s="226"/>
      <c r="AG123" s="226"/>
      <c r="AH123" s="349">
        <f>-ABS(AE123)*TAN(ACOS(AI12))</f>
        <v>-2.9699999429285539E-2</v>
      </c>
      <c r="AI123" s="349"/>
      <c r="AJ123" s="350"/>
      <c r="AK123" s="347">
        <f>IF(OR(AK45=0,AQ12=0),0,ABS(1000*AM123/(SQRT(3)*AK45*AQ12)))</f>
        <v>5.0766469470207518</v>
      </c>
      <c r="AL123" s="348"/>
      <c r="AM123" s="226">
        <v>-5.4000001400709152E-2</v>
      </c>
      <c r="AN123" s="226"/>
      <c r="AO123" s="226"/>
      <c r="AP123" s="349">
        <f>-ABS(AM123)*TAN(ACOS(AQ12))</f>
        <v>-1.5840000045299528E-2</v>
      </c>
      <c r="AQ123" s="349"/>
      <c r="AR123" s="350"/>
    </row>
    <row r="124" spans="1:44" x14ac:dyDescent="0.2">
      <c r="A124" s="339" t="s">
        <v>519</v>
      </c>
      <c r="B124" s="340"/>
      <c r="C124" s="340"/>
      <c r="D124" s="340"/>
      <c r="E124" s="341">
        <v>47.8</v>
      </c>
      <c r="F124" s="341">
        <v>0.5</v>
      </c>
      <c r="G124" s="341"/>
      <c r="H124" s="341"/>
      <c r="I124" s="341"/>
      <c r="J124" s="341"/>
      <c r="K124" s="341"/>
      <c r="L124" s="342"/>
      <c r="M124" s="347">
        <f>IF(OR(M45=0,S12=0),0,ABS(1000*O124/(SQRT(3)*M45*S12)))</f>
        <v>35.203151899883466</v>
      </c>
      <c r="N124" s="348"/>
      <c r="O124" s="226">
        <v>-0.32199999690055847</v>
      </c>
      <c r="P124" s="226"/>
      <c r="Q124" s="226"/>
      <c r="R124" s="349">
        <f>-ABS(O124)*TAN(ACOS(S12))</f>
        <v>-0.22044615954768121</v>
      </c>
      <c r="S124" s="349"/>
      <c r="T124" s="350"/>
      <c r="U124" s="347">
        <f>IF(OR(U45=0,AA12=0),0,ABS(1000*W124/(SQRT(3)*U45*AA12)))</f>
        <v>29.854246566898897</v>
      </c>
      <c r="V124" s="348"/>
      <c r="W124" s="226">
        <v>-0.29600000381469727</v>
      </c>
      <c r="X124" s="226"/>
      <c r="Y124" s="226"/>
      <c r="Z124" s="349">
        <f>-ABS(W124)*TAN(ACOS(AA12))</f>
        <v>-0.14800000190734863</v>
      </c>
      <c r="AA124" s="349"/>
      <c r="AB124" s="350"/>
      <c r="AC124" s="347">
        <f>IF(OR(AC45=0,AI12=0),0,ABS(1000*AE124/(SQRT(3)*AC45*AI12)))</f>
        <v>28.621543131992102</v>
      </c>
      <c r="AD124" s="348"/>
      <c r="AE124" s="226">
        <v>-0.27799999713897705</v>
      </c>
      <c r="AF124" s="226"/>
      <c r="AG124" s="226"/>
      <c r="AH124" s="349">
        <f>-ABS(AE124)*TAN(ACOS(AI12))</f>
        <v>-0.15289999152223299</v>
      </c>
      <c r="AI124" s="349"/>
      <c r="AJ124" s="350"/>
      <c r="AK124" s="347">
        <f>IF(OR(AK45=0,AQ12=0),0,ABS(1000*AM124/(SQRT(3)*AK45*AQ12)))</f>
        <v>24.443113399500458</v>
      </c>
      <c r="AL124" s="348"/>
      <c r="AM124" s="226">
        <v>-0.25999999046325684</v>
      </c>
      <c r="AN124" s="226"/>
      <c r="AO124" s="226"/>
      <c r="AP124" s="349">
        <f>-ABS(AM124)*TAN(ACOS(AQ12))</f>
        <v>-7.6266662109045438E-2</v>
      </c>
      <c r="AQ124" s="349"/>
      <c r="AR124" s="350"/>
    </row>
    <row r="125" spans="1:44" ht="13.5" thickBot="1" x14ac:dyDescent="0.25">
      <c r="A125" s="357" t="s">
        <v>169</v>
      </c>
      <c r="B125" s="358"/>
      <c r="C125" s="358"/>
      <c r="D125" s="358"/>
      <c r="E125" s="359"/>
      <c r="F125" s="359"/>
      <c r="G125" s="359"/>
      <c r="H125" s="359"/>
      <c r="I125" s="359"/>
      <c r="J125" s="359"/>
      <c r="K125" s="359"/>
      <c r="L125" s="360"/>
      <c r="M125" s="361"/>
      <c r="N125" s="362"/>
      <c r="O125" s="363">
        <f>SUM(O117:Q124)</f>
        <v>-1.6679999642074108</v>
      </c>
      <c r="P125" s="363"/>
      <c r="Q125" s="363"/>
      <c r="R125" s="363">
        <f>SUM(R117:T124)</f>
        <v>-1.1419384775607604</v>
      </c>
      <c r="S125" s="363"/>
      <c r="T125" s="364"/>
      <c r="U125" s="361"/>
      <c r="V125" s="362"/>
      <c r="W125" s="363">
        <f>SUM(W117:Y124)</f>
        <v>0.19400021433830261</v>
      </c>
      <c r="X125" s="363"/>
      <c r="Y125" s="363"/>
      <c r="Z125" s="363">
        <f>SUM(Z117:AB124)</f>
        <v>9.7000107169151306E-2</v>
      </c>
      <c r="AA125" s="363"/>
      <c r="AB125" s="364"/>
      <c r="AC125" s="361"/>
      <c r="AD125" s="362"/>
      <c r="AE125" s="363">
        <f>SUM(AE117:AG124)</f>
        <v>-7.59999118745327E-2</v>
      </c>
      <c r="AF125" s="363"/>
      <c r="AG125" s="363"/>
      <c r="AH125" s="363">
        <f>SUM(AH117:AJ124)</f>
        <v>-4.1799949643514314E-2</v>
      </c>
      <c r="AI125" s="363"/>
      <c r="AJ125" s="364"/>
      <c r="AK125" s="361"/>
      <c r="AL125" s="362"/>
      <c r="AM125" s="363">
        <f>SUM(AM117:AO124)</f>
        <v>5.3770002089440823</v>
      </c>
      <c r="AN125" s="363"/>
      <c r="AO125" s="363"/>
      <c r="AP125" s="363">
        <f>SUM(AP117:AR124)</f>
        <v>1.5772533582217891</v>
      </c>
      <c r="AQ125" s="363"/>
      <c r="AR125" s="364"/>
    </row>
    <row r="126" spans="1:44" ht="13.5" thickBot="1" x14ac:dyDescent="0.25">
      <c r="A126" s="365" t="s">
        <v>78</v>
      </c>
      <c r="B126" s="366"/>
      <c r="C126" s="366"/>
      <c r="D126" s="366"/>
      <c r="E126" s="366"/>
      <c r="F126" s="366"/>
      <c r="G126" s="366"/>
      <c r="H126" s="366"/>
      <c r="I126" s="366"/>
      <c r="J126" s="366"/>
      <c r="K126" s="366"/>
      <c r="L126" s="367"/>
      <c r="M126" s="368"/>
      <c r="N126" s="369"/>
      <c r="O126" s="370">
        <f>SUM(O91:Q97)+SUM(O100:Q106)+SUM(O109:Q114)+SUM(O117:Q124)</f>
        <v>-1.534999992698431</v>
      </c>
      <c r="P126" s="370"/>
      <c r="Q126" s="370"/>
      <c r="R126" s="370">
        <f>SUM(R91:T97)+SUM(R100:T106)+SUM(R109:T114)+SUM(R117:T124)</f>
        <v>-1.070635997682527</v>
      </c>
      <c r="S126" s="370"/>
      <c r="T126" s="371"/>
      <c r="U126" s="368"/>
      <c r="V126" s="369"/>
      <c r="W126" s="370">
        <f>SUM(W91:Y97)+SUM(W100:Y106)+SUM(W109:Y114)+SUM(W117:Y124)</f>
        <v>0.36300009489059448</v>
      </c>
      <c r="X126" s="370"/>
      <c r="Y126" s="370"/>
      <c r="Z126" s="370">
        <f>SUM(Z91:AB97)+SUM(Z100:AB106)+SUM(Z109:AB114)+SUM(Z117:AB124)</f>
        <v>0.15901750723141928</v>
      </c>
      <c r="AA126" s="370"/>
      <c r="AB126" s="371"/>
      <c r="AC126" s="368"/>
      <c r="AD126" s="369"/>
      <c r="AE126" s="370">
        <f>SUM(AE91:AG97)+SUM(AE100:AG106)+SUM(AE109:AG114)+SUM(AE117:AG124)</f>
        <v>-5.5999826639890671E-2</v>
      </c>
      <c r="AF126" s="370"/>
      <c r="AG126" s="370"/>
      <c r="AH126" s="370">
        <f>SUM(AH91:AJ97)+SUM(AH100:AJ106)+SUM(AH109:AJ114)+SUM(AH117:AJ124)</f>
        <v>-3.7399886185102552E-2</v>
      </c>
      <c r="AI126" s="370"/>
      <c r="AJ126" s="371"/>
      <c r="AK126" s="368"/>
      <c r="AL126" s="369"/>
      <c r="AM126" s="370">
        <f>SUM(AM91:AO97)+SUM(AM100:AO106)+SUM(AM109:AO114)+SUM(AM117:AO124)</f>
        <v>4.5550001077353954</v>
      </c>
      <c r="AN126" s="370"/>
      <c r="AO126" s="370"/>
      <c r="AP126" s="370">
        <f>SUM(AP91:AR97)+SUM(AP100:AR106)+SUM(AP109:AR114)+SUM(AP117:AR124)</f>
        <v>1.1366227665599249</v>
      </c>
      <c r="AQ126" s="370"/>
      <c r="AR126" s="371"/>
    </row>
    <row r="127" spans="1:44" ht="13.5" thickBot="1" x14ac:dyDescent="0.25">
      <c r="A127" s="333"/>
      <c r="B127" s="333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  <c r="S127" s="333"/>
      <c r="T127" s="333"/>
      <c r="U127" s="333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3"/>
      <c r="AN127" s="333"/>
      <c r="AO127" s="333"/>
      <c r="AP127" s="333"/>
      <c r="AQ127" s="333"/>
      <c r="AR127" s="333"/>
    </row>
    <row r="128" spans="1:44" ht="13.5" thickBot="1" x14ac:dyDescent="0.25">
      <c r="A128" s="372" t="s">
        <v>79</v>
      </c>
      <c r="B128" s="373"/>
      <c r="C128" s="373"/>
      <c r="D128" s="373"/>
      <c r="E128" s="373"/>
      <c r="F128" s="373"/>
      <c r="G128" s="373"/>
      <c r="H128" s="373"/>
      <c r="I128" s="373"/>
      <c r="J128" s="373"/>
      <c r="K128" s="373"/>
      <c r="L128" s="374"/>
      <c r="M128" s="375" t="s">
        <v>520</v>
      </c>
      <c r="N128" s="376"/>
      <c r="O128" s="376"/>
      <c r="P128" s="376"/>
      <c r="Q128" s="376"/>
      <c r="R128" s="376"/>
      <c r="S128" s="376"/>
      <c r="T128" s="377"/>
      <c r="U128" s="375" t="s">
        <v>521</v>
      </c>
      <c r="V128" s="376"/>
      <c r="W128" s="376"/>
      <c r="X128" s="376"/>
      <c r="Y128" s="376"/>
      <c r="Z128" s="376"/>
      <c r="AA128" s="376"/>
      <c r="AB128" s="377"/>
      <c r="AC128" s="375" t="s">
        <v>521</v>
      </c>
      <c r="AD128" s="376"/>
      <c r="AE128" s="376"/>
      <c r="AF128" s="376"/>
      <c r="AG128" s="376"/>
      <c r="AH128" s="376"/>
      <c r="AI128" s="376"/>
      <c r="AJ128" s="377"/>
      <c r="AK128" s="375" t="s">
        <v>522</v>
      </c>
      <c r="AL128" s="376"/>
      <c r="AM128" s="376"/>
      <c r="AN128" s="376"/>
      <c r="AO128" s="376"/>
      <c r="AP128" s="376"/>
      <c r="AQ128" s="376"/>
      <c r="AR128" s="377"/>
    </row>
  </sheetData>
  <mergeCells count="1503">
    <mergeCell ref="AH126:AJ126"/>
    <mergeCell ref="AK126:AL126"/>
    <mergeCell ref="AM126:AO126"/>
    <mergeCell ref="AP126:AR126"/>
    <mergeCell ref="A127:AR127"/>
    <mergeCell ref="A128:L128"/>
    <mergeCell ref="M128:T128"/>
    <mergeCell ref="U128:AB128"/>
    <mergeCell ref="AC128:AJ128"/>
    <mergeCell ref="AK128:AR128"/>
    <mergeCell ref="AP125:AR125"/>
    <mergeCell ref="A126:L126"/>
    <mergeCell ref="M126:N126"/>
    <mergeCell ref="O126:Q126"/>
    <mergeCell ref="R126:T126"/>
    <mergeCell ref="U126:V126"/>
    <mergeCell ref="W126:Y126"/>
    <mergeCell ref="Z126:AB126"/>
    <mergeCell ref="AC126:AD126"/>
    <mergeCell ref="AE126:AG126"/>
    <mergeCell ref="Z125:AB125"/>
    <mergeCell ref="AC125:AD125"/>
    <mergeCell ref="AE125:AG125"/>
    <mergeCell ref="AH125:AJ125"/>
    <mergeCell ref="AK125:AL125"/>
    <mergeCell ref="AM125:AO125"/>
    <mergeCell ref="AH124:AJ124"/>
    <mergeCell ref="AK124:AL124"/>
    <mergeCell ref="AM124:AO124"/>
    <mergeCell ref="AP124:AR124"/>
    <mergeCell ref="A125:L125"/>
    <mergeCell ref="M125:N125"/>
    <mergeCell ref="O125:Q125"/>
    <mergeCell ref="R125:T125"/>
    <mergeCell ref="U125:V125"/>
    <mergeCell ref="W125:Y125"/>
    <mergeCell ref="AP123:AR123"/>
    <mergeCell ref="A124:D124"/>
    <mergeCell ref="M124:N124"/>
    <mergeCell ref="O124:Q124"/>
    <mergeCell ref="R124:T124"/>
    <mergeCell ref="U124:V124"/>
    <mergeCell ref="W124:Y124"/>
    <mergeCell ref="Z124:AB124"/>
    <mergeCell ref="AC124:AD124"/>
    <mergeCell ref="AE124:AG124"/>
    <mergeCell ref="Z123:AB123"/>
    <mergeCell ref="AC123:AD123"/>
    <mergeCell ref="AE123:AG123"/>
    <mergeCell ref="AH123:AJ123"/>
    <mergeCell ref="AK123:AL123"/>
    <mergeCell ref="AM123:AO123"/>
    <mergeCell ref="AH122:AJ122"/>
    <mergeCell ref="AK122:AL122"/>
    <mergeCell ref="AM122:AO122"/>
    <mergeCell ref="AP122:AR122"/>
    <mergeCell ref="A123:D123"/>
    <mergeCell ref="M123:N123"/>
    <mergeCell ref="O123:Q123"/>
    <mergeCell ref="R123:T123"/>
    <mergeCell ref="U123:V123"/>
    <mergeCell ref="W123:Y123"/>
    <mergeCell ref="AP121:AR121"/>
    <mergeCell ref="A122:D122"/>
    <mergeCell ref="M122:N122"/>
    <mergeCell ref="O122:Q122"/>
    <mergeCell ref="R122:T122"/>
    <mergeCell ref="U122:V122"/>
    <mergeCell ref="W122:Y122"/>
    <mergeCell ref="Z122:AB122"/>
    <mergeCell ref="AC122:AD122"/>
    <mergeCell ref="AE122:AG122"/>
    <mergeCell ref="Z121:AB121"/>
    <mergeCell ref="AC121:AD121"/>
    <mergeCell ref="AE121:AG121"/>
    <mergeCell ref="AH121:AJ121"/>
    <mergeCell ref="AK121:AL121"/>
    <mergeCell ref="AM121:AO121"/>
    <mergeCell ref="AH120:AJ120"/>
    <mergeCell ref="AK120:AL120"/>
    <mergeCell ref="AM120:AO120"/>
    <mergeCell ref="AP120:AR120"/>
    <mergeCell ref="A121:D121"/>
    <mergeCell ref="M121:N121"/>
    <mergeCell ref="O121:Q121"/>
    <mergeCell ref="R121:T121"/>
    <mergeCell ref="U121:V121"/>
    <mergeCell ref="W121:Y121"/>
    <mergeCell ref="AP119:AR119"/>
    <mergeCell ref="A120:D120"/>
    <mergeCell ref="M120:N120"/>
    <mergeCell ref="O120:Q120"/>
    <mergeCell ref="R120:T120"/>
    <mergeCell ref="U120:V120"/>
    <mergeCell ref="W120:Y120"/>
    <mergeCell ref="Z120:AB120"/>
    <mergeCell ref="AC120:AD120"/>
    <mergeCell ref="AE120:AG120"/>
    <mergeCell ref="Z119:AB119"/>
    <mergeCell ref="AC119:AD119"/>
    <mergeCell ref="AE119:AG119"/>
    <mergeCell ref="AH119:AJ119"/>
    <mergeCell ref="AK119:AL119"/>
    <mergeCell ref="AM119:AO119"/>
    <mergeCell ref="AH118:AJ118"/>
    <mergeCell ref="AK118:AL118"/>
    <mergeCell ref="AM118:AO118"/>
    <mergeCell ref="AP118:AR118"/>
    <mergeCell ref="A119:D119"/>
    <mergeCell ref="M119:N119"/>
    <mergeCell ref="O119:Q119"/>
    <mergeCell ref="R119:T119"/>
    <mergeCell ref="U119:V119"/>
    <mergeCell ref="W119:Y119"/>
    <mergeCell ref="AP117:AR117"/>
    <mergeCell ref="A118:D118"/>
    <mergeCell ref="M118:N118"/>
    <mergeCell ref="O118:Q118"/>
    <mergeCell ref="R118:T118"/>
    <mergeCell ref="U118:V118"/>
    <mergeCell ref="W118:Y118"/>
    <mergeCell ref="Z118:AB118"/>
    <mergeCell ref="AC118:AD118"/>
    <mergeCell ref="AE118:AG118"/>
    <mergeCell ref="Z117:AB117"/>
    <mergeCell ref="AC117:AD117"/>
    <mergeCell ref="AE117:AG117"/>
    <mergeCell ref="AH117:AJ117"/>
    <mergeCell ref="AK117:AL117"/>
    <mergeCell ref="AM117:AO117"/>
    <mergeCell ref="A117:D117"/>
    <mergeCell ref="M117:N117"/>
    <mergeCell ref="O117:Q117"/>
    <mergeCell ref="R117:T117"/>
    <mergeCell ref="U117:V117"/>
    <mergeCell ref="W117:Y117"/>
    <mergeCell ref="AH115:AJ115"/>
    <mergeCell ref="AK115:AL115"/>
    <mergeCell ref="AM115:AO115"/>
    <mergeCell ref="AP115:AR115"/>
    <mergeCell ref="A116:D116"/>
    <mergeCell ref="E116:AR116"/>
    <mergeCell ref="AP114:AR114"/>
    <mergeCell ref="A115:L115"/>
    <mergeCell ref="M115:N115"/>
    <mergeCell ref="O115:Q115"/>
    <mergeCell ref="R115:T115"/>
    <mergeCell ref="U115:V115"/>
    <mergeCell ref="W115:Y115"/>
    <mergeCell ref="Z115:AB115"/>
    <mergeCell ref="AC115:AD115"/>
    <mergeCell ref="AE115:AG115"/>
    <mergeCell ref="Z114:AB114"/>
    <mergeCell ref="AC114:AD114"/>
    <mergeCell ref="AE114:AG114"/>
    <mergeCell ref="AH114:AJ114"/>
    <mergeCell ref="AK114:AL114"/>
    <mergeCell ref="AM114:AO114"/>
    <mergeCell ref="AH113:AJ113"/>
    <mergeCell ref="AK113:AL113"/>
    <mergeCell ref="AM113:AO113"/>
    <mergeCell ref="AP113:AR113"/>
    <mergeCell ref="A114:D114"/>
    <mergeCell ref="M114:N114"/>
    <mergeCell ref="O114:Q114"/>
    <mergeCell ref="R114:T114"/>
    <mergeCell ref="U114:V114"/>
    <mergeCell ref="W114:Y114"/>
    <mergeCell ref="AP112:AR112"/>
    <mergeCell ref="A113:D113"/>
    <mergeCell ref="M113:N113"/>
    <mergeCell ref="O113:Q113"/>
    <mergeCell ref="R113:T113"/>
    <mergeCell ref="U113:V113"/>
    <mergeCell ref="W113:Y113"/>
    <mergeCell ref="Z113:AB113"/>
    <mergeCell ref="AC113:AD113"/>
    <mergeCell ref="AE113:AG113"/>
    <mergeCell ref="Z112:AB112"/>
    <mergeCell ref="AC112:AD112"/>
    <mergeCell ref="AE112:AG112"/>
    <mergeCell ref="AH112:AJ112"/>
    <mergeCell ref="AK112:AL112"/>
    <mergeCell ref="AM112:AO112"/>
    <mergeCell ref="AH111:AJ111"/>
    <mergeCell ref="AK111:AL111"/>
    <mergeCell ref="AM111:AO111"/>
    <mergeCell ref="AP111:AR111"/>
    <mergeCell ref="A112:D112"/>
    <mergeCell ref="M112:N112"/>
    <mergeCell ref="O112:Q112"/>
    <mergeCell ref="R112:T112"/>
    <mergeCell ref="U112:V112"/>
    <mergeCell ref="W112:Y112"/>
    <mergeCell ref="AP110:AR110"/>
    <mergeCell ref="A111:D111"/>
    <mergeCell ref="M111:N111"/>
    <mergeCell ref="O111:Q111"/>
    <mergeCell ref="R111:T111"/>
    <mergeCell ref="U111:V111"/>
    <mergeCell ref="W111:Y111"/>
    <mergeCell ref="Z111:AB111"/>
    <mergeCell ref="AC111:AD111"/>
    <mergeCell ref="AE111:AG111"/>
    <mergeCell ref="Z110:AB110"/>
    <mergeCell ref="AC110:AD110"/>
    <mergeCell ref="AE110:AG110"/>
    <mergeCell ref="AH110:AJ110"/>
    <mergeCell ref="AK110:AL110"/>
    <mergeCell ref="AM110:AO110"/>
    <mergeCell ref="A110:D110"/>
    <mergeCell ref="M110:N110"/>
    <mergeCell ref="O110:Q110"/>
    <mergeCell ref="R110:T110"/>
    <mergeCell ref="U110:V110"/>
    <mergeCell ref="W110:Y110"/>
    <mergeCell ref="AC109:AD109"/>
    <mergeCell ref="AE109:AG109"/>
    <mergeCell ref="AH109:AJ109"/>
    <mergeCell ref="AK109:AL109"/>
    <mergeCell ref="AM109:AO109"/>
    <mergeCell ref="AP109:AR109"/>
    <mergeCell ref="AP107:AR107"/>
    <mergeCell ref="A108:D108"/>
    <mergeCell ref="E108:AR108"/>
    <mergeCell ref="A109:D109"/>
    <mergeCell ref="M109:N109"/>
    <mergeCell ref="O109:Q109"/>
    <mergeCell ref="R109:T109"/>
    <mergeCell ref="U109:V109"/>
    <mergeCell ref="W109:Y109"/>
    <mergeCell ref="Z109:AB109"/>
    <mergeCell ref="Z107:AB107"/>
    <mergeCell ref="AC107:AD107"/>
    <mergeCell ref="AE107:AG107"/>
    <mergeCell ref="AH107:AJ107"/>
    <mergeCell ref="AK107:AL107"/>
    <mergeCell ref="AM107:AO107"/>
    <mergeCell ref="AH106:AJ106"/>
    <mergeCell ref="AK106:AL106"/>
    <mergeCell ref="AM106:AO106"/>
    <mergeCell ref="AP106:AR106"/>
    <mergeCell ref="A107:L107"/>
    <mergeCell ref="M107:N107"/>
    <mergeCell ref="O107:Q107"/>
    <mergeCell ref="R107:T107"/>
    <mergeCell ref="U107:V107"/>
    <mergeCell ref="W107:Y107"/>
    <mergeCell ref="AP105:AR105"/>
    <mergeCell ref="A106:D106"/>
    <mergeCell ref="M106:N106"/>
    <mergeCell ref="O106:Q106"/>
    <mergeCell ref="R106:T106"/>
    <mergeCell ref="U106:V106"/>
    <mergeCell ref="W106:Y106"/>
    <mergeCell ref="Z106:AB106"/>
    <mergeCell ref="AC106:AD106"/>
    <mergeCell ref="AE106:AG106"/>
    <mergeCell ref="Z105:AB105"/>
    <mergeCell ref="AC105:AD105"/>
    <mergeCell ref="AE105:AG105"/>
    <mergeCell ref="AH105:AJ105"/>
    <mergeCell ref="AK105:AL105"/>
    <mergeCell ref="AM105:AO105"/>
    <mergeCell ref="AH104:AJ104"/>
    <mergeCell ref="AK104:AL104"/>
    <mergeCell ref="AM104:AO104"/>
    <mergeCell ref="AP104:AR104"/>
    <mergeCell ref="A105:D105"/>
    <mergeCell ref="M105:N105"/>
    <mergeCell ref="O105:Q105"/>
    <mergeCell ref="R105:T105"/>
    <mergeCell ref="U105:V105"/>
    <mergeCell ref="W105:Y105"/>
    <mergeCell ref="AP103:AR103"/>
    <mergeCell ref="A104:D104"/>
    <mergeCell ref="M104:N104"/>
    <mergeCell ref="O104:Q104"/>
    <mergeCell ref="R104:T104"/>
    <mergeCell ref="U104:V104"/>
    <mergeCell ref="W104:Y104"/>
    <mergeCell ref="Z104:AB104"/>
    <mergeCell ref="AC104:AD104"/>
    <mergeCell ref="AE104:AG104"/>
    <mergeCell ref="Z103:AB103"/>
    <mergeCell ref="AC103:AD103"/>
    <mergeCell ref="AE103:AG103"/>
    <mergeCell ref="AH103:AJ103"/>
    <mergeCell ref="AK103:AL103"/>
    <mergeCell ref="AM103:AO103"/>
    <mergeCell ref="AH102:AJ102"/>
    <mergeCell ref="AK102:AL102"/>
    <mergeCell ref="AM102:AO102"/>
    <mergeCell ref="AP102:AR102"/>
    <mergeCell ref="A103:D103"/>
    <mergeCell ref="M103:N103"/>
    <mergeCell ref="O103:Q103"/>
    <mergeCell ref="R103:T103"/>
    <mergeCell ref="U103:V103"/>
    <mergeCell ref="W103:Y103"/>
    <mergeCell ref="AP101:AR101"/>
    <mergeCell ref="A102:D102"/>
    <mergeCell ref="M102:N102"/>
    <mergeCell ref="O102:Q102"/>
    <mergeCell ref="R102:T102"/>
    <mergeCell ref="U102:V102"/>
    <mergeCell ref="W102:Y102"/>
    <mergeCell ref="Z102:AB102"/>
    <mergeCell ref="AC102:AD102"/>
    <mergeCell ref="AE102:AG102"/>
    <mergeCell ref="Z101:AB101"/>
    <mergeCell ref="AC101:AD101"/>
    <mergeCell ref="AE101:AG101"/>
    <mergeCell ref="AH101:AJ101"/>
    <mergeCell ref="AK101:AL101"/>
    <mergeCell ref="AM101:AO101"/>
    <mergeCell ref="A101:D101"/>
    <mergeCell ref="M101:N101"/>
    <mergeCell ref="O101:Q101"/>
    <mergeCell ref="R101:T101"/>
    <mergeCell ref="U101:V101"/>
    <mergeCell ref="W101:Y101"/>
    <mergeCell ref="AC100:AD100"/>
    <mergeCell ref="AE100:AG100"/>
    <mergeCell ref="AH100:AJ100"/>
    <mergeCell ref="AK100:AL100"/>
    <mergeCell ref="AM100:AO100"/>
    <mergeCell ref="AP100:AR100"/>
    <mergeCell ref="AP98:AR98"/>
    <mergeCell ref="A99:D99"/>
    <mergeCell ref="E99:AR99"/>
    <mergeCell ref="A100:D100"/>
    <mergeCell ref="M100:N100"/>
    <mergeCell ref="O100:Q100"/>
    <mergeCell ref="R100:T100"/>
    <mergeCell ref="U100:V100"/>
    <mergeCell ref="W100:Y100"/>
    <mergeCell ref="Z100:AB100"/>
    <mergeCell ref="Z98:AB98"/>
    <mergeCell ref="AC98:AD98"/>
    <mergeCell ref="AE98:AG98"/>
    <mergeCell ref="AH98:AJ98"/>
    <mergeCell ref="AK98:AL98"/>
    <mergeCell ref="AM98:AO98"/>
    <mergeCell ref="AH97:AJ97"/>
    <mergeCell ref="AK97:AL97"/>
    <mergeCell ref="AM97:AO97"/>
    <mergeCell ref="AP97:AR97"/>
    <mergeCell ref="A98:L98"/>
    <mergeCell ref="M98:N98"/>
    <mergeCell ref="O98:Q98"/>
    <mergeCell ref="R98:T98"/>
    <mergeCell ref="U98:V98"/>
    <mergeCell ref="W98:Y98"/>
    <mergeCell ref="AP96:AR96"/>
    <mergeCell ref="A97:D97"/>
    <mergeCell ref="M97:N97"/>
    <mergeCell ref="O97:Q97"/>
    <mergeCell ref="R97:T97"/>
    <mergeCell ref="U97:V97"/>
    <mergeCell ref="W97:Y97"/>
    <mergeCell ref="Z97:AB97"/>
    <mergeCell ref="AC97:AD97"/>
    <mergeCell ref="AE97:AG97"/>
    <mergeCell ref="Z96:AB96"/>
    <mergeCell ref="AC96:AD96"/>
    <mergeCell ref="AE96:AG96"/>
    <mergeCell ref="AH96:AJ96"/>
    <mergeCell ref="AK96:AL96"/>
    <mergeCell ref="AM96:AO96"/>
    <mergeCell ref="AH95:AJ95"/>
    <mergeCell ref="AK95:AL95"/>
    <mergeCell ref="AM95:AO95"/>
    <mergeCell ref="AP95:AR95"/>
    <mergeCell ref="A96:D96"/>
    <mergeCell ref="M96:N96"/>
    <mergeCell ref="O96:Q96"/>
    <mergeCell ref="R96:T96"/>
    <mergeCell ref="U96:V96"/>
    <mergeCell ref="W96:Y96"/>
    <mergeCell ref="AP94:AR94"/>
    <mergeCell ref="A95:D95"/>
    <mergeCell ref="M95:N95"/>
    <mergeCell ref="O95:Q95"/>
    <mergeCell ref="R95:T95"/>
    <mergeCell ref="U95:V95"/>
    <mergeCell ref="W95:Y95"/>
    <mergeCell ref="Z95:AB95"/>
    <mergeCell ref="AC95:AD95"/>
    <mergeCell ref="AE95:AG95"/>
    <mergeCell ref="Z94:AB94"/>
    <mergeCell ref="AC94:AD94"/>
    <mergeCell ref="AE94:AG94"/>
    <mergeCell ref="AH94:AJ94"/>
    <mergeCell ref="AK94:AL94"/>
    <mergeCell ref="AM94:AO94"/>
    <mergeCell ref="AH93:AJ93"/>
    <mergeCell ref="AK93:AL93"/>
    <mergeCell ref="AM93:AO93"/>
    <mergeCell ref="AP93:AR93"/>
    <mergeCell ref="A94:D94"/>
    <mergeCell ref="M94:N94"/>
    <mergeCell ref="O94:Q94"/>
    <mergeCell ref="R94:T94"/>
    <mergeCell ref="U94:V94"/>
    <mergeCell ref="W94:Y94"/>
    <mergeCell ref="AP92:AR92"/>
    <mergeCell ref="A93:D93"/>
    <mergeCell ref="M93:N93"/>
    <mergeCell ref="O93:Q93"/>
    <mergeCell ref="R93:T93"/>
    <mergeCell ref="U93:V93"/>
    <mergeCell ref="W93:Y93"/>
    <mergeCell ref="Z93:AB93"/>
    <mergeCell ref="AC93:AD93"/>
    <mergeCell ref="AE93:AG93"/>
    <mergeCell ref="Z92:AB92"/>
    <mergeCell ref="AC92:AD92"/>
    <mergeCell ref="AE92:AG92"/>
    <mergeCell ref="AH92:AJ92"/>
    <mergeCell ref="AK92:AL92"/>
    <mergeCell ref="AM92:AO92"/>
    <mergeCell ref="A92:D92"/>
    <mergeCell ref="M92:N92"/>
    <mergeCell ref="O92:Q92"/>
    <mergeCell ref="R92:T92"/>
    <mergeCell ref="U92:V92"/>
    <mergeCell ref="W92:Y92"/>
    <mergeCell ref="AC91:AD91"/>
    <mergeCell ref="AE91:AG91"/>
    <mergeCell ref="AH91:AJ91"/>
    <mergeCell ref="AK91:AL91"/>
    <mergeCell ref="AM91:AO91"/>
    <mergeCell ref="AP91:AR91"/>
    <mergeCell ref="AP89:AR89"/>
    <mergeCell ref="A90:D90"/>
    <mergeCell ref="E90:AR90"/>
    <mergeCell ref="A91:D91"/>
    <mergeCell ref="M91:N91"/>
    <mergeCell ref="O91:Q91"/>
    <mergeCell ref="R91:T91"/>
    <mergeCell ref="U91:V91"/>
    <mergeCell ref="W91:Y91"/>
    <mergeCell ref="Z91:AB91"/>
    <mergeCell ref="Z89:AB89"/>
    <mergeCell ref="AC89:AD89"/>
    <mergeCell ref="AE89:AG89"/>
    <mergeCell ref="AH89:AJ89"/>
    <mergeCell ref="AK89:AL89"/>
    <mergeCell ref="AM89:AO89"/>
    <mergeCell ref="AH88:AJ88"/>
    <mergeCell ref="AK88:AL88"/>
    <mergeCell ref="AM88:AO88"/>
    <mergeCell ref="AP88:AR88"/>
    <mergeCell ref="A89:L89"/>
    <mergeCell ref="M89:N89"/>
    <mergeCell ref="O89:Q89"/>
    <mergeCell ref="R89:T89"/>
    <mergeCell ref="U89:V89"/>
    <mergeCell ref="W89:Y89"/>
    <mergeCell ref="AP87:AR87"/>
    <mergeCell ref="A88:L88"/>
    <mergeCell ref="M88:N88"/>
    <mergeCell ref="O88:Q88"/>
    <mergeCell ref="R88:T88"/>
    <mergeCell ref="U88:V88"/>
    <mergeCell ref="W88:Y88"/>
    <mergeCell ref="Z88:AB88"/>
    <mergeCell ref="AC88:AD88"/>
    <mergeCell ref="AE88:AG88"/>
    <mergeCell ref="Z87:AB87"/>
    <mergeCell ref="AC87:AD87"/>
    <mergeCell ref="AE87:AG87"/>
    <mergeCell ref="AH87:AJ87"/>
    <mergeCell ref="AK87:AL87"/>
    <mergeCell ref="AM87:AO87"/>
    <mergeCell ref="AH86:AJ86"/>
    <mergeCell ref="AK86:AL86"/>
    <mergeCell ref="AM86:AO86"/>
    <mergeCell ref="AP86:AR86"/>
    <mergeCell ref="A87:D87"/>
    <mergeCell ref="M87:N87"/>
    <mergeCell ref="O87:Q87"/>
    <mergeCell ref="R87:T87"/>
    <mergeCell ref="U87:V87"/>
    <mergeCell ref="W87:Y87"/>
    <mergeCell ref="AP85:AR85"/>
    <mergeCell ref="A86:D86"/>
    <mergeCell ref="M86:N86"/>
    <mergeCell ref="O86:Q86"/>
    <mergeCell ref="R86:T86"/>
    <mergeCell ref="U86:V86"/>
    <mergeCell ref="W86:Y86"/>
    <mergeCell ref="Z86:AB86"/>
    <mergeCell ref="AC86:AD86"/>
    <mergeCell ref="AE86:AG86"/>
    <mergeCell ref="Z85:AB85"/>
    <mergeCell ref="AC85:AD85"/>
    <mergeCell ref="AE85:AG85"/>
    <mergeCell ref="AH85:AJ85"/>
    <mergeCell ref="AK85:AL85"/>
    <mergeCell ref="AM85:AO85"/>
    <mergeCell ref="A85:D85"/>
    <mergeCell ref="M85:N85"/>
    <mergeCell ref="O85:Q85"/>
    <mergeCell ref="R85:T85"/>
    <mergeCell ref="U85:V85"/>
    <mergeCell ref="W85:Y85"/>
    <mergeCell ref="AC84:AD84"/>
    <mergeCell ref="AE84:AG84"/>
    <mergeCell ref="AH84:AJ84"/>
    <mergeCell ref="AK84:AL84"/>
    <mergeCell ref="AM84:AO84"/>
    <mergeCell ref="AP84:AR84"/>
    <mergeCell ref="AP82:AR82"/>
    <mergeCell ref="A83:D83"/>
    <mergeCell ref="E83:AR83"/>
    <mergeCell ref="A84:D84"/>
    <mergeCell ref="M84:N84"/>
    <mergeCell ref="O84:Q84"/>
    <mergeCell ref="R84:T84"/>
    <mergeCell ref="U84:V84"/>
    <mergeCell ref="W84:Y84"/>
    <mergeCell ref="Z84:AB84"/>
    <mergeCell ref="Z82:AB82"/>
    <mergeCell ref="AC82:AD82"/>
    <mergeCell ref="AE82:AG82"/>
    <mergeCell ref="AH82:AJ82"/>
    <mergeCell ref="AK82:AL82"/>
    <mergeCell ref="AM82:AO82"/>
    <mergeCell ref="AH81:AJ81"/>
    <mergeCell ref="AK81:AL81"/>
    <mergeCell ref="AM81:AO81"/>
    <mergeCell ref="AP81:AR81"/>
    <mergeCell ref="A82:L82"/>
    <mergeCell ref="M82:N82"/>
    <mergeCell ref="O82:Q82"/>
    <mergeCell ref="R82:T82"/>
    <mergeCell ref="U82:V82"/>
    <mergeCell ref="W82:Y82"/>
    <mergeCell ref="AP80:AR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Z80:AB80"/>
    <mergeCell ref="AC80:AD80"/>
    <mergeCell ref="AE80:AG80"/>
    <mergeCell ref="AH80:AJ80"/>
    <mergeCell ref="AK80:AL80"/>
    <mergeCell ref="AM80:AO80"/>
    <mergeCell ref="AH79:AJ79"/>
    <mergeCell ref="AK79:AL79"/>
    <mergeCell ref="AM79:AO79"/>
    <mergeCell ref="AP79:AR79"/>
    <mergeCell ref="A80:D80"/>
    <mergeCell ref="M80:N80"/>
    <mergeCell ref="O80:Q80"/>
    <mergeCell ref="R80:T80"/>
    <mergeCell ref="U80:V80"/>
    <mergeCell ref="W80:Y80"/>
    <mergeCell ref="AP78:AR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Z78:AB78"/>
    <mergeCell ref="AC78:AD78"/>
    <mergeCell ref="AE78:AG78"/>
    <mergeCell ref="AH78:AJ78"/>
    <mergeCell ref="AK78:AL78"/>
    <mergeCell ref="AM78:AO78"/>
    <mergeCell ref="A78:D78"/>
    <mergeCell ref="M78:N78"/>
    <mergeCell ref="O78:Q78"/>
    <mergeCell ref="R78:T78"/>
    <mergeCell ref="U78:V78"/>
    <mergeCell ref="W78:Y78"/>
    <mergeCell ref="AC77:AD77"/>
    <mergeCell ref="AE77:AG77"/>
    <mergeCell ref="AH77:AJ77"/>
    <mergeCell ref="AK77:AL77"/>
    <mergeCell ref="AM77:AO77"/>
    <mergeCell ref="AP77:AR77"/>
    <mergeCell ref="AP75:AR75"/>
    <mergeCell ref="A76:D76"/>
    <mergeCell ref="E76:AR76"/>
    <mergeCell ref="A77:D77"/>
    <mergeCell ref="M77:N77"/>
    <mergeCell ref="O77:Q77"/>
    <mergeCell ref="R77:T77"/>
    <mergeCell ref="U77:V77"/>
    <mergeCell ref="W77:Y77"/>
    <mergeCell ref="Z77:AB77"/>
    <mergeCell ref="Z75:AB75"/>
    <mergeCell ref="AC75:AD75"/>
    <mergeCell ref="AE75:AG75"/>
    <mergeCell ref="AH75:AJ75"/>
    <mergeCell ref="AK75:AL75"/>
    <mergeCell ref="AM75:AO75"/>
    <mergeCell ref="AH74:AJ74"/>
    <mergeCell ref="AK74:AL74"/>
    <mergeCell ref="AM74:AO74"/>
    <mergeCell ref="AP74:AR74"/>
    <mergeCell ref="A75:L75"/>
    <mergeCell ref="M75:N75"/>
    <mergeCell ref="O75:Q75"/>
    <mergeCell ref="R75:T75"/>
    <mergeCell ref="U75:V75"/>
    <mergeCell ref="W75:Y75"/>
    <mergeCell ref="AP73:AR73"/>
    <mergeCell ref="A74:D74"/>
    <mergeCell ref="M74:N74"/>
    <mergeCell ref="O74:Q74"/>
    <mergeCell ref="R74:T74"/>
    <mergeCell ref="U74:V74"/>
    <mergeCell ref="W74:Y74"/>
    <mergeCell ref="Z74:AB74"/>
    <mergeCell ref="AC74:AD74"/>
    <mergeCell ref="AE74:AG74"/>
    <mergeCell ref="Z73:AB73"/>
    <mergeCell ref="AC73:AD73"/>
    <mergeCell ref="AE73:AG73"/>
    <mergeCell ref="AH73:AJ73"/>
    <mergeCell ref="AK73:AL73"/>
    <mergeCell ref="AM73:AO73"/>
    <mergeCell ref="AH72:AJ72"/>
    <mergeCell ref="AK72:AL72"/>
    <mergeCell ref="AM72:AO72"/>
    <mergeCell ref="AP72:AR72"/>
    <mergeCell ref="A73:D73"/>
    <mergeCell ref="M73:N73"/>
    <mergeCell ref="O73:Q73"/>
    <mergeCell ref="R73:T73"/>
    <mergeCell ref="U73:V73"/>
    <mergeCell ref="W73:Y73"/>
    <mergeCell ref="AP71:AR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Z71:AB71"/>
    <mergeCell ref="AC71:AD71"/>
    <mergeCell ref="AE71:AG71"/>
    <mergeCell ref="AH71:AJ71"/>
    <mergeCell ref="AK71:AL71"/>
    <mergeCell ref="AM71:AO71"/>
    <mergeCell ref="A71:D71"/>
    <mergeCell ref="M71:N71"/>
    <mergeCell ref="O71:Q71"/>
    <mergeCell ref="R71:T71"/>
    <mergeCell ref="U71:V71"/>
    <mergeCell ref="W71:Y71"/>
    <mergeCell ref="AH69:AJ69"/>
    <mergeCell ref="AK69:AL69"/>
    <mergeCell ref="AM69:AO69"/>
    <mergeCell ref="AP69:AR69"/>
    <mergeCell ref="A70:D70"/>
    <mergeCell ref="E70:AR70"/>
    <mergeCell ref="AP68:AR68"/>
    <mergeCell ref="A69:L69"/>
    <mergeCell ref="M69:N69"/>
    <mergeCell ref="O69:Q69"/>
    <mergeCell ref="R69:T69"/>
    <mergeCell ref="U69:V69"/>
    <mergeCell ref="W69:Y69"/>
    <mergeCell ref="Z69:AB69"/>
    <mergeCell ref="AC69:AD69"/>
    <mergeCell ref="AE69:AG69"/>
    <mergeCell ref="Z68:AB68"/>
    <mergeCell ref="AC68:AD68"/>
    <mergeCell ref="AE68:AG68"/>
    <mergeCell ref="AH68:AJ68"/>
    <mergeCell ref="AK68:AL68"/>
    <mergeCell ref="AM68:AO68"/>
    <mergeCell ref="AH67:AJ67"/>
    <mergeCell ref="AK67:AL67"/>
    <mergeCell ref="AM67:AO67"/>
    <mergeCell ref="AP67:AR67"/>
    <mergeCell ref="A68:D68"/>
    <mergeCell ref="M68:N68"/>
    <mergeCell ref="O68:Q68"/>
    <mergeCell ref="R68:T68"/>
    <mergeCell ref="U68:V68"/>
    <mergeCell ref="W68:Y68"/>
    <mergeCell ref="AP66:AR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Z66:AB66"/>
    <mergeCell ref="AC66:AD66"/>
    <mergeCell ref="AE66:AG66"/>
    <mergeCell ref="AH66:AJ66"/>
    <mergeCell ref="AK66:AL66"/>
    <mergeCell ref="AM66:AO66"/>
    <mergeCell ref="AH65:AJ65"/>
    <mergeCell ref="AK65:AL65"/>
    <mergeCell ref="AM65:AO65"/>
    <mergeCell ref="AP65:AR65"/>
    <mergeCell ref="A66:D66"/>
    <mergeCell ref="M66:N66"/>
    <mergeCell ref="O66:Q66"/>
    <mergeCell ref="R66:T66"/>
    <mergeCell ref="U66:V66"/>
    <mergeCell ref="W66:Y66"/>
    <mergeCell ref="AP64:AR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64:D64"/>
    <mergeCell ref="M64:N64"/>
    <mergeCell ref="O64:Q64"/>
    <mergeCell ref="R64:T64"/>
    <mergeCell ref="U64:V64"/>
    <mergeCell ref="W64:Y64"/>
    <mergeCell ref="AH62:AJ62"/>
    <mergeCell ref="AK62:AL62"/>
    <mergeCell ref="AM62:AO62"/>
    <mergeCell ref="AP62:AR62"/>
    <mergeCell ref="A63:D63"/>
    <mergeCell ref="E63:AR63"/>
    <mergeCell ref="AP61:AR61"/>
    <mergeCell ref="A62:L62"/>
    <mergeCell ref="M62:N62"/>
    <mergeCell ref="O62:Q62"/>
    <mergeCell ref="R62:T62"/>
    <mergeCell ref="U62:V62"/>
    <mergeCell ref="W62:Y62"/>
    <mergeCell ref="Z62:AB62"/>
    <mergeCell ref="AC62:AD62"/>
    <mergeCell ref="AE62:AG62"/>
    <mergeCell ref="Z61:AB61"/>
    <mergeCell ref="AC61:AD61"/>
    <mergeCell ref="AE61:AG61"/>
    <mergeCell ref="AH61:AJ61"/>
    <mergeCell ref="AK61:AL61"/>
    <mergeCell ref="AM61:AO61"/>
    <mergeCell ref="AH60:AJ60"/>
    <mergeCell ref="AK60:AL60"/>
    <mergeCell ref="AM60:AO60"/>
    <mergeCell ref="AP60:AR60"/>
    <mergeCell ref="A61:L61"/>
    <mergeCell ref="M61:N61"/>
    <mergeCell ref="O61:Q61"/>
    <mergeCell ref="R61:T61"/>
    <mergeCell ref="U61:V61"/>
    <mergeCell ref="W61:Y61"/>
    <mergeCell ref="AP59:AR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Z59:AB59"/>
    <mergeCell ref="AC59:AD59"/>
    <mergeCell ref="AE59:AG59"/>
    <mergeCell ref="AH59:AJ59"/>
    <mergeCell ref="AK59:AL59"/>
    <mergeCell ref="AM59:AO59"/>
    <mergeCell ref="AH58:AJ58"/>
    <mergeCell ref="AK58:AL58"/>
    <mergeCell ref="AM58:AO58"/>
    <mergeCell ref="AP58:AR58"/>
    <mergeCell ref="A59:D59"/>
    <mergeCell ref="M59:N59"/>
    <mergeCell ref="O59:Q59"/>
    <mergeCell ref="R59:T59"/>
    <mergeCell ref="U59:V59"/>
    <mergeCell ref="W59:Y59"/>
    <mergeCell ref="AP57:AR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AE55:AG55"/>
    <mergeCell ref="AH55:AJ55"/>
    <mergeCell ref="AK55:AL55"/>
    <mergeCell ref="AM55:AO55"/>
    <mergeCell ref="AP55:AR55"/>
    <mergeCell ref="A56:D56"/>
    <mergeCell ref="E56:AR56"/>
    <mergeCell ref="AM54:AO54"/>
    <mergeCell ref="AP54:AR54"/>
    <mergeCell ref="A55:L55"/>
    <mergeCell ref="M55:N55"/>
    <mergeCell ref="O55:Q55"/>
    <mergeCell ref="R55:T55"/>
    <mergeCell ref="U55:V55"/>
    <mergeCell ref="W55:Y55"/>
    <mergeCell ref="Z55:AB55"/>
    <mergeCell ref="AC55:AD55"/>
    <mergeCell ref="W54:Y54"/>
    <mergeCell ref="Z54:AB54"/>
    <mergeCell ref="AC54:AD54"/>
    <mergeCell ref="AE54:AG54"/>
    <mergeCell ref="AH54:AJ54"/>
    <mergeCell ref="AK54:AL54"/>
    <mergeCell ref="AE53:AG53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AM52:AO52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W52:Y52"/>
    <mergeCell ref="Z52:AB52"/>
    <mergeCell ref="AC52:AD52"/>
    <mergeCell ref="AE52:AG52"/>
    <mergeCell ref="AH52:AJ52"/>
    <mergeCell ref="AK52:AL52"/>
    <mergeCell ref="AE51:AG51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AM50:AO50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W50:Y50"/>
    <mergeCell ref="Z50:AB50"/>
    <mergeCell ref="AC50:AD50"/>
    <mergeCell ref="AE50:AG50"/>
    <mergeCell ref="AH50:AJ50"/>
    <mergeCell ref="AK50:AL50"/>
    <mergeCell ref="AK47:AL48"/>
    <mergeCell ref="AM47:AO48"/>
    <mergeCell ref="AP47:AR48"/>
    <mergeCell ref="A49:D49"/>
    <mergeCell ref="E49:AR49"/>
    <mergeCell ref="A50:D50"/>
    <mergeCell ref="M50:N50"/>
    <mergeCell ref="O50:Q50"/>
    <mergeCell ref="R50:T50"/>
    <mergeCell ref="U50:V50"/>
    <mergeCell ref="U47:V48"/>
    <mergeCell ref="W47:Y48"/>
    <mergeCell ref="Z47:AB48"/>
    <mergeCell ref="AC47:AD48"/>
    <mergeCell ref="AE47:AG48"/>
    <mergeCell ref="AH47:AJ48"/>
    <mergeCell ref="AK45:AR45"/>
    <mergeCell ref="A46:AR46"/>
    <mergeCell ref="A47:D48"/>
    <mergeCell ref="E47:F47"/>
    <mergeCell ref="G47:H47"/>
    <mergeCell ref="I47:J47"/>
    <mergeCell ref="K47:L47"/>
    <mergeCell ref="M47:N48"/>
    <mergeCell ref="O47:Q48"/>
    <mergeCell ref="R47:T48"/>
    <mergeCell ref="A45:B45"/>
    <mergeCell ref="C45:D45"/>
    <mergeCell ref="E45:L45"/>
    <mergeCell ref="M45:T45"/>
    <mergeCell ref="U45:AB45"/>
    <mergeCell ref="AC45:AJ45"/>
    <mergeCell ref="AK43:AR43"/>
    <mergeCell ref="A44:B44"/>
    <mergeCell ref="C44:D44"/>
    <mergeCell ref="E44:L44"/>
    <mergeCell ref="M44:T44"/>
    <mergeCell ref="U44:AB44"/>
    <mergeCell ref="AC44:AJ44"/>
    <mergeCell ref="AK44:AR44"/>
    <mergeCell ref="A43:B43"/>
    <mergeCell ref="C43:D43"/>
    <mergeCell ref="E43:L43"/>
    <mergeCell ref="M43:T43"/>
    <mergeCell ref="U43:AB43"/>
    <mergeCell ref="AC43:AJ43"/>
    <mergeCell ref="AK41:AR41"/>
    <mergeCell ref="A42:B42"/>
    <mergeCell ref="C42:D42"/>
    <mergeCell ref="E42:L42"/>
    <mergeCell ref="M42:T42"/>
    <mergeCell ref="U42:AB42"/>
    <mergeCell ref="AC42:AJ42"/>
    <mergeCell ref="AK42:AR42"/>
    <mergeCell ref="A41:B41"/>
    <mergeCell ref="C41:D41"/>
    <mergeCell ref="E41:L41"/>
    <mergeCell ref="M41:T41"/>
    <mergeCell ref="U41:AB41"/>
    <mergeCell ref="AC41:AJ41"/>
    <mergeCell ref="AK39:AR39"/>
    <mergeCell ref="A40:B40"/>
    <mergeCell ref="C40:D40"/>
    <mergeCell ref="E40:L40"/>
    <mergeCell ref="M40:T40"/>
    <mergeCell ref="U40:AB40"/>
    <mergeCell ref="AC40:AJ40"/>
    <mergeCell ref="AK40:AR40"/>
    <mergeCell ref="A39:B39"/>
    <mergeCell ref="C39:D39"/>
    <mergeCell ref="E39:L39"/>
    <mergeCell ref="M39:T39"/>
    <mergeCell ref="U39:AB39"/>
    <mergeCell ref="AC39:AJ39"/>
    <mergeCell ref="AK37:AR37"/>
    <mergeCell ref="A38:B38"/>
    <mergeCell ref="C38:D38"/>
    <mergeCell ref="E38:L38"/>
    <mergeCell ref="M38:T38"/>
    <mergeCell ref="U38:AB38"/>
    <mergeCell ref="AC38:AJ38"/>
    <mergeCell ref="AK38:AR38"/>
    <mergeCell ref="A37:B37"/>
    <mergeCell ref="C37:D37"/>
    <mergeCell ref="E37:L37"/>
    <mergeCell ref="M37:T37"/>
    <mergeCell ref="U37:AB37"/>
    <mergeCell ref="AC37:AJ37"/>
    <mergeCell ref="AC35:AJ35"/>
    <mergeCell ref="AK35:AR35"/>
    <mergeCell ref="A36:B36"/>
    <mergeCell ref="C36:D36"/>
    <mergeCell ref="E36:L36"/>
    <mergeCell ref="M36:T36"/>
    <mergeCell ref="U36:AB36"/>
    <mergeCell ref="AC36:AJ36"/>
    <mergeCell ref="AK36:AR36"/>
    <mergeCell ref="AH33:AJ33"/>
    <mergeCell ref="AK33:AM33"/>
    <mergeCell ref="AN33:AO33"/>
    <mergeCell ref="AP33:AR33"/>
    <mergeCell ref="A34:AR34"/>
    <mergeCell ref="A35:B35"/>
    <mergeCell ref="C35:D35"/>
    <mergeCell ref="E35:L35"/>
    <mergeCell ref="M35:T35"/>
    <mergeCell ref="U35:AB35"/>
    <mergeCell ref="AP32:AR32"/>
    <mergeCell ref="I33:L33"/>
    <mergeCell ref="M33:O33"/>
    <mergeCell ref="P33:Q33"/>
    <mergeCell ref="R33:T33"/>
    <mergeCell ref="U33:W33"/>
    <mergeCell ref="X33:Y33"/>
    <mergeCell ref="Z33:AB33"/>
    <mergeCell ref="AC33:AE33"/>
    <mergeCell ref="AF33:AG33"/>
    <mergeCell ref="Z32:AB32"/>
    <mergeCell ref="AC32:AE32"/>
    <mergeCell ref="AF32:AG32"/>
    <mergeCell ref="AH32:AJ32"/>
    <mergeCell ref="AK32:AM32"/>
    <mergeCell ref="AN32:AO32"/>
    <mergeCell ref="AH31:AJ31"/>
    <mergeCell ref="AK31:AM31"/>
    <mergeCell ref="AN31:AO31"/>
    <mergeCell ref="AP31:AR31"/>
    <mergeCell ref="I32:L32"/>
    <mergeCell ref="M32:O32"/>
    <mergeCell ref="P32:Q32"/>
    <mergeCell ref="R32:T32"/>
    <mergeCell ref="U32:W32"/>
    <mergeCell ref="X32:Y32"/>
    <mergeCell ref="AP30:AR30"/>
    <mergeCell ref="I31:L31"/>
    <mergeCell ref="M31:O31"/>
    <mergeCell ref="P31:Q31"/>
    <mergeCell ref="R31:T31"/>
    <mergeCell ref="U31:W31"/>
    <mergeCell ref="X31:Y31"/>
    <mergeCell ref="Z31:AB31"/>
    <mergeCell ref="AC31:AE31"/>
    <mergeCell ref="AF31:AG31"/>
    <mergeCell ref="Z30:AB30"/>
    <mergeCell ref="AC30:AE30"/>
    <mergeCell ref="AF30:AG30"/>
    <mergeCell ref="AH30:AJ30"/>
    <mergeCell ref="AK30:AM30"/>
    <mergeCell ref="AN30:AO30"/>
    <mergeCell ref="AH29:AJ29"/>
    <mergeCell ref="AK29:AM29"/>
    <mergeCell ref="AN29:AO29"/>
    <mergeCell ref="AP29:AR29"/>
    <mergeCell ref="I30:L30"/>
    <mergeCell ref="M30:O30"/>
    <mergeCell ref="P30:Q30"/>
    <mergeCell ref="R30:T30"/>
    <mergeCell ref="U30:W30"/>
    <mergeCell ref="X30:Y30"/>
    <mergeCell ref="R29:T29"/>
    <mergeCell ref="U29:W29"/>
    <mergeCell ref="X29:Y29"/>
    <mergeCell ref="Z29:AB29"/>
    <mergeCell ref="AC29:AE29"/>
    <mergeCell ref="AF29:AG29"/>
    <mergeCell ref="AF28:AG28"/>
    <mergeCell ref="AH28:AJ28"/>
    <mergeCell ref="AK28:AM28"/>
    <mergeCell ref="AN28:AO28"/>
    <mergeCell ref="AP28:AR28"/>
    <mergeCell ref="A29:D33"/>
    <mergeCell ref="E29:H33"/>
    <mergeCell ref="I29:L29"/>
    <mergeCell ref="M29:O29"/>
    <mergeCell ref="P29:Q29"/>
    <mergeCell ref="AN27:AO27"/>
    <mergeCell ref="AP27:AR27"/>
    <mergeCell ref="I28:L28"/>
    <mergeCell ref="M28:O28"/>
    <mergeCell ref="P28:Q28"/>
    <mergeCell ref="R28:T28"/>
    <mergeCell ref="U28:W28"/>
    <mergeCell ref="X28:Y28"/>
    <mergeCell ref="Z28:AB28"/>
    <mergeCell ref="AC28:AE28"/>
    <mergeCell ref="X27:Y27"/>
    <mergeCell ref="Z27:AB27"/>
    <mergeCell ref="AC27:AE27"/>
    <mergeCell ref="AF27:AG27"/>
    <mergeCell ref="AH27:AJ27"/>
    <mergeCell ref="AK27:AM27"/>
    <mergeCell ref="AF26:AG26"/>
    <mergeCell ref="AH26:AJ26"/>
    <mergeCell ref="AK26:AM26"/>
    <mergeCell ref="AN26:AO26"/>
    <mergeCell ref="AP26:AR26"/>
    <mergeCell ref="I27:L27"/>
    <mergeCell ref="M27:O27"/>
    <mergeCell ref="P27:Q27"/>
    <mergeCell ref="R27:T27"/>
    <mergeCell ref="U27:W27"/>
    <mergeCell ref="AN25:AO25"/>
    <mergeCell ref="AP25:AR25"/>
    <mergeCell ref="I26:L26"/>
    <mergeCell ref="M26:O26"/>
    <mergeCell ref="P26:Q26"/>
    <mergeCell ref="R26:T26"/>
    <mergeCell ref="U26:W26"/>
    <mergeCell ref="X26:Y26"/>
    <mergeCell ref="Z26:AB26"/>
    <mergeCell ref="AC26:AE26"/>
    <mergeCell ref="X25:Y25"/>
    <mergeCell ref="Z25:AB25"/>
    <mergeCell ref="AC25:AE25"/>
    <mergeCell ref="AF25:AG25"/>
    <mergeCell ref="AH25:AJ25"/>
    <mergeCell ref="AK25:AM25"/>
    <mergeCell ref="AM24:AN24"/>
    <mergeCell ref="AO24:AP24"/>
    <mergeCell ref="AQ24:AR24"/>
    <mergeCell ref="A25:D28"/>
    <mergeCell ref="E25:H28"/>
    <mergeCell ref="I25:L25"/>
    <mergeCell ref="M25:O25"/>
    <mergeCell ref="P25:Q25"/>
    <mergeCell ref="R25:T25"/>
    <mergeCell ref="U25:W25"/>
    <mergeCell ref="AA24:AB24"/>
    <mergeCell ref="AC24:AD24"/>
    <mergeCell ref="AE24:AF24"/>
    <mergeCell ref="AG24:AH24"/>
    <mergeCell ref="AI24:AJ24"/>
    <mergeCell ref="AK24:AL24"/>
    <mergeCell ref="AO23:AP23"/>
    <mergeCell ref="AQ23:AR23"/>
    <mergeCell ref="E24:L24"/>
    <mergeCell ref="M24:N24"/>
    <mergeCell ref="O24:P24"/>
    <mergeCell ref="Q24:R24"/>
    <mergeCell ref="S24:T24"/>
    <mergeCell ref="U24:V24"/>
    <mergeCell ref="W24:X24"/>
    <mergeCell ref="Y24:Z24"/>
    <mergeCell ref="AC23:AD23"/>
    <mergeCell ref="AE23:AF23"/>
    <mergeCell ref="AG23:AH23"/>
    <mergeCell ref="AI23:AJ23"/>
    <mergeCell ref="AK23:AL23"/>
    <mergeCell ref="AM23:AN23"/>
    <mergeCell ref="AQ22:AR22"/>
    <mergeCell ref="E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AF21:AG21"/>
    <mergeCell ref="AH21:AJ21"/>
    <mergeCell ref="AK21:AM21"/>
    <mergeCell ref="AN21:AO21"/>
    <mergeCell ref="AP21:AR21"/>
    <mergeCell ref="A22:D24"/>
    <mergeCell ref="E22:L22"/>
    <mergeCell ref="M22:N22"/>
    <mergeCell ref="O22:P22"/>
    <mergeCell ref="Q22:R22"/>
    <mergeCell ref="AO20:AP20"/>
    <mergeCell ref="AQ20:AR20"/>
    <mergeCell ref="E21:L21"/>
    <mergeCell ref="M21:O21"/>
    <mergeCell ref="P21:Q21"/>
    <mergeCell ref="R21:T21"/>
    <mergeCell ref="U21:W21"/>
    <mergeCell ref="X21:Y21"/>
    <mergeCell ref="Z21:AB21"/>
    <mergeCell ref="AC21:AE21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AK19:AL19"/>
    <mergeCell ref="AM19:AN19"/>
    <mergeCell ref="AO19:AP19"/>
    <mergeCell ref="AQ19:AR19"/>
    <mergeCell ref="E20:F20"/>
    <mergeCell ref="G20:H20"/>
    <mergeCell ref="I20:J20"/>
    <mergeCell ref="K20:L20"/>
    <mergeCell ref="M20:N20"/>
    <mergeCell ref="O20:P20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I18:AJ18"/>
    <mergeCell ref="AK18:AL18"/>
    <mergeCell ref="AM18:AN18"/>
    <mergeCell ref="AO18:AP18"/>
    <mergeCell ref="AQ18:AR18"/>
    <mergeCell ref="A19:D21"/>
    <mergeCell ref="E19:F19"/>
    <mergeCell ref="G19:H19"/>
    <mergeCell ref="I19:J19"/>
    <mergeCell ref="K19:L19"/>
    <mergeCell ref="W18:X18"/>
    <mergeCell ref="Y18:Z18"/>
    <mergeCell ref="AA18:AB18"/>
    <mergeCell ref="AC18:AD18"/>
    <mergeCell ref="AE18:AF18"/>
    <mergeCell ref="AG18:AH18"/>
    <mergeCell ref="AP17:AR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Z17:AB17"/>
    <mergeCell ref="AC17:AE17"/>
    <mergeCell ref="AF17:AG17"/>
    <mergeCell ref="AH17:AJ17"/>
    <mergeCell ref="AK17:AM17"/>
    <mergeCell ref="AN17:AO17"/>
    <mergeCell ref="E17:L17"/>
    <mergeCell ref="M17:O17"/>
    <mergeCell ref="P17:Q17"/>
    <mergeCell ref="R17:T17"/>
    <mergeCell ref="U17:W17"/>
    <mergeCell ref="X17:Y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O15:AP15"/>
    <mergeCell ref="AQ15:AR15"/>
    <mergeCell ref="E16:F16"/>
    <mergeCell ref="G16:H16"/>
    <mergeCell ref="I16:J16"/>
    <mergeCell ref="K16:L16"/>
    <mergeCell ref="M16:N16"/>
    <mergeCell ref="O16:P16"/>
    <mergeCell ref="Q16:R16"/>
    <mergeCell ref="S16:T16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AM14:AN14"/>
    <mergeCell ref="AO14:AP14"/>
    <mergeCell ref="AQ14:AR14"/>
    <mergeCell ref="A15:D17"/>
    <mergeCell ref="E15:F15"/>
    <mergeCell ref="G15:H15"/>
    <mergeCell ref="I15:J15"/>
    <mergeCell ref="K15:L15"/>
    <mergeCell ref="M15:N15"/>
    <mergeCell ref="O15:P15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AF13:AG13"/>
    <mergeCell ref="AH13:AJ13"/>
    <mergeCell ref="AK13:AM13"/>
    <mergeCell ref="AN13:AO13"/>
    <mergeCell ref="AP13:AR13"/>
    <mergeCell ref="E14:F14"/>
    <mergeCell ref="G14:H14"/>
    <mergeCell ref="I14:J14"/>
    <mergeCell ref="K14:L14"/>
    <mergeCell ref="M14:N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44" width="3.28515625" style="1" customWidth="1"/>
    <col min="45" max="16384" width="9.140625" style="1"/>
  </cols>
  <sheetData>
    <row r="1" spans="1:44" ht="30" customHeight="1" x14ac:dyDescent="0.2">
      <c r="A1" s="183" t="s">
        <v>197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</row>
    <row r="2" spans="1:44" ht="30" customHeight="1" thickBot="1" x14ac:dyDescent="0.2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</row>
    <row r="3" spans="1:44" ht="24.95" customHeight="1" thickBo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>
        <v>0.16666666666666666</v>
      </c>
      <c r="N3" s="186"/>
      <c r="O3" s="186"/>
      <c r="P3" s="186"/>
      <c r="Q3" s="186"/>
      <c r="R3" s="186"/>
      <c r="S3" s="186"/>
      <c r="T3" s="186"/>
      <c r="U3" s="185">
        <v>0.45833333333333331</v>
      </c>
      <c r="V3" s="186"/>
      <c r="W3" s="186"/>
      <c r="X3" s="186"/>
      <c r="Y3" s="186"/>
      <c r="Z3" s="186"/>
      <c r="AA3" s="186"/>
      <c r="AB3" s="186"/>
      <c r="AC3" s="185">
        <v>0.75</v>
      </c>
      <c r="AD3" s="186"/>
      <c r="AE3" s="186"/>
      <c r="AF3" s="186"/>
      <c r="AG3" s="186"/>
      <c r="AH3" s="186"/>
      <c r="AI3" s="186"/>
      <c r="AJ3" s="186"/>
      <c r="AK3" s="185">
        <v>0.83333333333333337</v>
      </c>
      <c r="AL3" s="186"/>
      <c r="AM3" s="186"/>
      <c r="AN3" s="186"/>
      <c r="AO3" s="186"/>
      <c r="AP3" s="186"/>
      <c r="AQ3" s="186"/>
      <c r="AR3" s="186"/>
    </row>
    <row r="4" spans="1:44" ht="30" customHeight="1" thickBot="1" x14ac:dyDescent="0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</row>
    <row r="5" spans="1:44" ht="15.75" customHeight="1" thickBot="1" x14ac:dyDescent="0.25">
      <c r="A5" s="2" t="s">
        <v>3</v>
      </c>
      <c r="B5" s="3" t="s">
        <v>4</v>
      </c>
      <c r="C5" s="3" t="s">
        <v>5</v>
      </c>
      <c r="D5" s="4" t="s">
        <v>6</v>
      </c>
      <c r="E5" s="102" t="s">
        <v>7</v>
      </c>
      <c r="F5" s="181"/>
      <c r="G5" s="180" t="s">
        <v>8</v>
      </c>
      <c r="H5" s="181"/>
      <c r="I5" s="180" t="s">
        <v>9</v>
      </c>
      <c r="J5" s="181"/>
      <c r="K5" s="180" t="s">
        <v>10</v>
      </c>
      <c r="L5" s="104"/>
      <c r="M5" s="102" t="s">
        <v>11</v>
      </c>
      <c r="N5" s="181"/>
      <c r="O5" s="180" t="s">
        <v>12</v>
      </c>
      <c r="P5" s="181"/>
      <c r="Q5" s="180" t="s">
        <v>13</v>
      </c>
      <c r="R5" s="181"/>
      <c r="S5" s="180" t="s">
        <v>14</v>
      </c>
      <c r="T5" s="104"/>
      <c r="U5" s="102" t="s">
        <v>11</v>
      </c>
      <c r="V5" s="181"/>
      <c r="W5" s="180" t="s">
        <v>12</v>
      </c>
      <c r="X5" s="181"/>
      <c r="Y5" s="180" t="s">
        <v>13</v>
      </c>
      <c r="Z5" s="181"/>
      <c r="AA5" s="180" t="s">
        <v>14</v>
      </c>
      <c r="AB5" s="104"/>
      <c r="AC5" s="102" t="s">
        <v>11</v>
      </c>
      <c r="AD5" s="181"/>
      <c r="AE5" s="180" t="s">
        <v>12</v>
      </c>
      <c r="AF5" s="181"/>
      <c r="AG5" s="180" t="s">
        <v>13</v>
      </c>
      <c r="AH5" s="181"/>
      <c r="AI5" s="180" t="s">
        <v>14</v>
      </c>
      <c r="AJ5" s="104"/>
      <c r="AK5" s="102" t="s">
        <v>11</v>
      </c>
      <c r="AL5" s="181"/>
      <c r="AM5" s="180" t="s">
        <v>12</v>
      </c>
      <c r="AN5" s="181"/>
      <c r="AO5" s="180" t="s">
        <v>13</v>
      </c>
      <c r="AP5" s="181"/>
      <c r="AQ5" s="180" t="s">
        <v>14</v>
      </c>
      <c r="AR5" s="104"/>
    </row>
    <row r="6" spans="1:44" x14ac:dyDescent="0.2">
      <c r="A6" s="5" t="s">
        <v>15</v>
      </c>
      <c r="B6" s="6">
        <v>7.5</v>
      </c>
      <c r="C6" s="7">
        <v>2.500000037252903E-2</v>
      </c>
      <c r="D6" s="8">
        <v>0.31499999761581421</v>
      </c>
      <c r="E6" s="93">
        <v>35</v>
      </c>
      <c r="F6" s="94"/>
      <c r="G6" s="95" t="s">
        <v>198</v>
      </c>
      <c r="H6" s="95"/>
      <c r="I6" s="177">
        <v>7.5999997556209564E-2</v>
      </c>
      <c r="J6" s="177"/>
      <c r="K6" s="177">
        <v>7.4200000762939453</v>
      </c>
      <c r="L6" s="178"/>
      <c r="M6" s="179">
        <v>0</v>
      </c>
      <c r="N6" s="176"/>
      <c r="O6" s="164">
        <f>M16</f>
        <v>0.11854533350306064</v>
      </c>
      <c r="P6" s="164"/>
      <c r="Q6" s="164">
        <f>R16</f>
        <v>0.36040585734438557</v>
      </c>
      <c r="R6" s="164"/>
      <c r="S6" s="177"/>
      <c r="T6" s="178"/>
      <c r="U6" s="175">
        <v>0</v>
      </c>
      <c r="V6" s="176"/>
      <c r="W6" s="164">
        <f>U16</f>
        <v>0.12790147193606219</v>
      </c>
      <c r="X6" s="164"/>
      <c r="Y6" s="164">
        <f>Z16</f>
        <v>0.36495819659736356</v>
      </c>
      <c r="Z6" s="164"/>
      <c r="AA6" s="177"/>
      <c r="AB6" s="178"/>
      <c r="AC6" s="175">
        <v>0</v>
      </c>
      <c r="AD6" s="176"/>
      <c r="AE6" s="164">
        <f>AC16</f>
        <v>0.11854533350306064</v>
      </c>
      <c r="AF6" s="164"/>
      <c r="AG6" s="164">
        <f>AH16</f>
        <v>0.36040585734438557</v>
      </c>
      <c r="AH6" s="164"/>
      <c r="AI6" s="177"/>
      <c r="AJ6" s="178"/>
      <c r="AK6" s="175">
        <v>0</v>
      </c>
      <c r="AL6" s="176"/>
      <c r="AM6" s="164">
        <f>AK16</f>
        <v>0.11854533350306064</v>
      </c>
      <c r="AN6" s="164"/>
      <c r="AO6" s="164">
        <f>AP16</f>
        <v>0.36040585734438557</v>
      </c>
      <c r="AP6" s="164"/>
      <c r="AQ6" s="177"/>
      <c r="AR6" s="178"/>
    </row>
    <row r="7" spans="1:44" x14ac:dyDescent="0.2">
      <c r="A7" s="167"/>
      <c r="B7" s="168"/>
      <c r="C7" s="168"/>
      <c r="D7" s="169"/>
      <c r="E7" s="86">
        <v>6</v>
      </c>
      <c r="F7" s="87"/>
      <c r="G7" s="88" t="s">
        <v>16</v>
      </c>
      <c r="H7" s="88"/>
      <c r="I7" s="172">
        <f>I6</f>
        <v>7.5999997556209564E-2</v>
      </c>
      <c r="J7" s="172"/>
      <c r="K7" s="172">
        <f>K6</f>
        <v>7.4200000762939453</v>
      </c>
      <c r="L7" s="173"/>
      <c r="M7" s="174">
        <v>10</v>
      </c>
      <c r="N7" s="34"/>
      <c r="O7" s="31">
        <f>SQRT(3)*M23*M7*S7/1000</f>
        <v>9.3530741131000822E-2</v>
      </c>
      <c r="P7" s="31"/>
      <c r="Q7" s="31">
        <f>SQRT(3)*M23*M7*SIN(ACOS(S7))/1000</f>
        <v>4.5299011727472728E-2</v>
      </c>
      <c r="R7" s="31"/>
      <c r="S7" s="161">
        <v>0.89999997615814209</v>
      </c>
      <c r="T7" s="162"/>
      <c r="U7" s="33">
        <v>11</v>
      </c>
      <c r="V7" s="34"/>
      <c r="W7" s="31">
        <f>SQRT(3)*U23*U7*AA7/1000</f>
        <v>0.1028838152441009</v>
      </c>
      <c r="X7" s="31"/>
      <c r="Y7" s="31">
        <f>SQRT(3)*U23*U7*SIN(ACOS(AA7))/1000</f>
        <v>4.9828912900220006E-2</v>
      </c>
      <c r="Z7" s="31"/>
      <c r="AA7" s="161">
        <v>0.89999997615814209</v>
      </c>
      <c r="AB7" s="162"/>
      <c r="AC7" s="33">
        <v>10</v>
      </c>
      <c r="AD7" s="34"/>
      <c r="AE7" s="31">
        <f>SQRT(3)*AC23*AC7*AI7/1000</f>
        <v>9.3530741131000822E-2</v>
      </c>
      <c r="AF7" s="31"/>
      <c r="AG7" s="31">
        <f>SQRT(3)*AC23*AC7*SIN(ACOS(AI7))/1000</f>
        <v>4.5299011727472728E-2</v>
      </c>
      <c r="AH7" s="31"/>
      <c r="AI7" s="161">
        <v>0.89999997615814209</v>
      </c>
      <c r="AJ7" s="162"/>
      <c r="AK7" s="33">
        <v>10</v>
      </c>
      <c r="AL7" s="34"/>
      <c r="AM7" s="31">
        <f>SQRT(3)*AK23*AK7*AQ7/1000</f>
        <v>9.3530741131000822E-2</v>
      </c>
      <c r="AN7" s="31"/>
      <c r="AO7" s="31">
        <f>SQRT(3)*AK23*AK7*SIN(ACOS(AQ7))/1000</f>
        <v>4.5299011727472728E-2</v>
      </c>
      <c r="AP7" s="31"/>
      <c r="AQ7" s="161">
        <v>0.89999997615814209</v>
      </c>
      <c r="AR7" s="162"/>
    </row>
    <row r="8" spans="1:44" ht="15.75" customHeight="1" thickBot="1" x14ac:dyDescent="0.25">
      <c r="A8" s="170"/>
      <c r="B8" s="171"/>
      <c r="C8" s="171"/>
      <c r="D8" s="171"/>
      <c r="E8" s="157" t="s">
        <v>17</v>
      </c>
      <c r="F8" s="158"/>
      <c r="G8" s="158"/>
      <c r="H8" s="158"/>
      <c r="I8" s="158"/>
      <c r="J8" s="158"/>
      <c r="K8" s="158"/>
      <c r="L8" s="163"/>
      <c r="M8" s="158">
        <v>4</v>
      </c>
      <c r="N8" s="158"/>
      <c r="O8" s="158"/>
      <c r="P8" s="142" t="s">
        <v>18</v>
      </c>
      <c r="Q8" s="142"/>
      <c r="R8" s="155"/>
      <c r="S8" s="155"/>
      <c r="T8" s="156"/>
      <c r="U8" s="157">
        <v>4</v>
      </c>
      <c r="V8" s="158"/>
      <c r="W8" s="158"/>
      <c r="X8" s="142" t="s">
        <v>18</v>
      </c>
      <c r="Y8" s="142"/>
      <c r="Z8" s="155"/>
      <c r="AA8" s="155"/>
      <c r="AB8" s="156"/>
      <c r="AC8" s="157">
        <v>4</v>
      </c>
      <c r="AD8" s="158"/>
      <c r="AE8" s="158"/>
      <c r="AF8" s="142" t="s">
        <v>18</v>
      </c>
      <c r="AG8" s="142"/>
      <c r="AH8" s="155"/>
      <c r="AI8" s="155"/>
      <c r="AJ8" s="156"/>
      <c r="AK8" s="157">
        <v>4</v>
      </c>
      <c r="AL8" s="158"/>
      <c r="AM8" s="158"/>
      <c r="AN8" s="142" t="s">
        <v>18</v>
      </c>
      <c r="AO8" s="142"/>
      <c r="AP8" s="155"/>
      <c r="AQ8" s="155"/>
      <c r="AR8" s="156"/>
    </row>
    <row r="9" spans="1:44" x14ac:dyDescent="0.2">
      <c r="A9" s="5" t="s">
        <v>19</v>
      </c>
      <c r="B9" s="6">
        <v>7.5</v>
      </c>
      <c r="C9" s="7">
        <v>2.6000000536441803E-2</v>
      </c>
      <c r="D9" s="8">
        <v>0.34099999070167542</v>
      </c>
      <c r="E9" s="93">
        <v>35</v>
      </c>
      <c r="F9" s="94"/>
      <c r="G9" s="95" t="s">
        <v>199</v>
      </c>
      <c r="H9" s="95"/>
      <c r="I9" s="177">
        <v>7.6999999582767487E-2</v>
      </c>
      <c r="J9" s="177"/>
      <c r="K9" s="177">
        <v>7.4000000953674316</v>
      </c>
      <c r="L9" s="178"/>
      <c r="M9" s="179">
        <v>0</v>
      </c>
      <c r="N9" s="176"/>
      <c r="O9" s="164">
        <f>M17</f>
        <v>0.11440285554367671</v>
      </c>
      <c r="P9" s="164"/>
      <c r="Q9" s="164">
        <f>R17</f>
        <v>0.40510823417746722</v>
      </c>
      <c r="R9" s="164"/>
      <c r="S9" s="177"/>
      <c r="T9" s="178"/>
      <c r="U9" s="175">
        <v>0</v>
      </c>
      <c r="V9" s="176"/>
      <c r="W9" s="164">
        <f>U17</f>
        <v>0.15861650756796811</v>
      </c>
      <c r="X9" s="164"/>
      <c r="Y9" s="164">
        <f>Z17</f>
        <v>0.43725046772183396</v>
      </c>
      <c r="Z9" s="164"/>
      <c r="AA9" s="177"/>
      <c r="AB9" s="178"/>
      <c r="AC9" s="175">
        <v>0</v>
      </c>
      <c r="AD9" s="176"/>
      <c r="AE9" s="164">
        <f>AC17</f>
        <v>0.11440285554367671</v>
      </c>
      <c r="AF9" s="164"/>
      <c r="AG9" s="164">
        <f>AH17</f>
        <v>0.40510823417746722</v>
      </c>
      <c r="AH9" s="164"/>
      <c r="AI9" s="177"/>
      <c r="AJ9" s="178"/>
      <c r="AK9" s="175">
        <v>0</v>
      </c>
      <c r="AL9" s="176"/>
      <c r="AM9" s="164">
        <f>AK17</f>
        <v>0.11440285554367671</v>
      </c>
      <c r="AN9" s="164"/>
      <c r="AO9" s="164">
        <f>AP17</f>
        <v>0.40510823417746722</v>
      </c>
      <c r="AP9" s="164"/>
      <c r="AQ9" s="177"/>
      <c r="AR9" s="178"/>
    </row>
    <row r="10" spans="1:44" x14ac:dyDescent="0.2">
      <c r="A10" s="167"/>
      <c r="B10" s="168"/>
      <c r="C10" s="168"/>
      <c r="D10" s="169"/>
      <c r="E10" s="86">
        <v>6</v>
      </c>
      <c r="F10" s="87"/>
      <c r="G10" s="88" t="s">
        <v>20</v>
      </c>
      <c r="H10" s="88"/>
      <c r="I10" s="172">
        <f>I9</f>
        <v>7.6999999582767487E-2</v>
      </c>
      <c r="J10" s="172"/>
      <c r="K10" s="172">
        <f>K9</f>
        <v>7.4000000953674316</v>
      </c>
      <c r="L10" s="173"/>
      <c r="M10" s="174">
        <v>10</v>
      </c>
      <c r="N10" s="34"/>
      <c r="O10" s="31">
        <f>SQRT(3)*M24*M10*S10/1000</f>
        <v>8.8386555646336296E-2</v>
      </c>
      <c r="P10" s="31"/>
      <c r="Q10" s="31">
        <f>SQRT(3)*M24*M10*SIN(ACOS(S10))/1000</f>
        <v>6.3990761067164129E-2</v>
      </c>
      <c r="R10" s="31"/>
      <c r="S10" s="161">
        <v>0.81000000238418579</v>
      </c>
      <c r="T10" s="162"/>
      <c r="U10" s="33">
        <v>15</v>
      </c>
      <c r="V10" s="34"/>
      <c r="W10" s="31">
        <f>SQRT(3)*U24*U10*AA10/1000</f>
        <v>0.13257983346950442</v>
      </c>
      <c r="X10" s="31"/>
      <c r="Y10" s="31">
        <f>SQRT(3)*U24*U10*SIN(ACOS(AA10))/1000</f>
        <v>9.5986141600746186E-2</v>
      </c>
      <c r="Z10" s="31"/>
      <c r="AA10" s="161">
        <v>0.81000000238418579</v>
      </c>
      <c r="AB10" s="162"/>
      <c r="AC10" s="33">
        <v>10</v>
      </c>
      <c r="AD10" s="34"/>
      <c r="AE10" s="31">
        <f>SQRT(3)*AC24*AC10*AI10/1000</f>
        <v>8.8386555646336296E-2</v>
      </c>
      <c r="AF10" s="31"/>
      <c r="AG10" s="31">
        <f>SQRT(3)*AC24*AC10*SIN(ACOS(AI10))/1000</f>
        <v>6.3990761067164129E-2</v>
      </c>
      <c r="AH10" s="31"/>
      <c r="AI10" s="161">
        <v>0.81000000238418579</v>
      </c>
      <c r="AJ10" s="162"/>
      <c r="AK10" s="33">
        <v>10</v>
      </c>
      <c r="AL10" s="34"/>
      <c r="AM10" s="31">
        <f>SQRT(3)*AK24*AK10*AQ10/1000</f>
        <v>8.8386555646336296E-2</v>
      </c>
      <c r="AN10" s="31"/>
      <c r="AO10" s="31">
        <f>SQRT(3)*AK24*AK10*SIN(ACOS(AQ10))/1000</f>
        <v>6.3990761067164129E-2</v>
      </c>
      <c r="AP10" s="31"/>
      <c r="AQ10" s="161">
        <v>0.81000000238418579</v>
      </c>
      <c r="AR10" s="162"/>
    </row>
    <row r="11" spans="1:44" ht="15.75" customHeight="1" thickBot="1" x14ac:dyDescent="0.25">
      <c r="A11" s="170"/>
      <c r="B11" s="171"/>
      <c r="C11" s="171"/>
      <c r="D11" s="171"/>
      <c r="E11" s="157" t="s">
        <v>17</v>
      </c>
      <c r="F11" s="158"/>
      <c r="G11" s="158"/>
      <c r="H11" s="158"/>
      <c r="I11" s="158"/>
      <c r="J11" s="158"/>
      <c r="K11" s="158"/>
      <c r="L11" s="163"/>
      <c r="M11" s="158">
        <v>4</v>
      </c>
      <c r="N11" s="158"/>
      <c r="O11" s="158"/>
      <c r="P11" s="142" t="s">
        <v>18</v>
      </c>
      <c r="Q11" s="142"/>
      <c r="R11" s="155"/>
      <c r="S11" s="155"/>
      <c r="T11" s="156"/>
      <c r="U11" s="157">
        <v>4</v>
      </c>
      <c r="V11" s="158"/>
      <c r="W11" s="158"/>
      <c r="X11" s="142" t="s">
        <v>18</v>
      </c>
      <c r="Y11" s="142"/>
      <c r="Z11" s="155"/>
      <c r="AA11" s="155"/>
      <c r="AB11" s="156"/>
      <c r="AC11" s="157">
        <v>4</v>
      </c>
      <c r="AD11" s="158"/>
      <c r="AE11" s="158"/>
      <c r="AF11" s="142" t="s">
        <v>18</v>
      </c>
      <c r="AG11" s="142"/>
      <c r="AH11" s="155"/>
      <c r="AI11" s="155"/>
      <c r="AJ11" s="156"/>
      <c r="AK11" s="157">
        <v>4</v>
      </c>
      <c r="AL11" s="158"/>
      <c r="AM11" s="158"/>
      <c r="AN11" s="142" t="s">
        <v>18</v>
      </c>
      <c r="AO11" s="142"/>
      <c r="AP11" s="155"/>
      <c r="AQ11" s="155"/>
      <c r="AR11" s="156"/>
    </row>
    <row r="12" spans="1:44" x14ac:dyDescent="0.2">
      <c r="A12" s="68" t="s">
        <v>21</v>
      </c>
      <c r="B12" s="61"/>
      <c r="C12" s="61"/>
      <c r="D12" s="61"/>
      <c r="E12" s="159" t="s">
        <v>22</v>
      </c>
      <c r="F12" s="95"/>
      <c r="G12" s="95"/>
      <c r="H12" s="95"/>
      <c r="I12" s="95"/>
      <c r="J12" s="95"/>
      <c r="K12" s="95"/>
      <c r="L12" s="96"/>
      <c r="M12" s="160">
        <f>SUM(M6,M9)</f>
        <v>0</v>
      </c>
      <c r="N12" s="149"/>
      <c r="O12" s="153">
        <f>SUM(O6,O9)</f>
        <v>0.23294818904673736</v>
      </c>
      <c r="P12" s="149"/>
      <c r="Q12" s="153">
        <f>SUM(Q6,Q9)</f>
        <v>0.76551409152185279</v>
      </c>
      <c r="R12" s="149"/>
      <c r="S12" s="149"/>
      <c r="T12" s="150"/>
      <c r="U12" s="154">
        <f>SUM(U6,U9)</f>
        <v>0</v>
      </c>
      <c r="V12" s="149"/>
      <c r="W12" s="153">
        <f>SUM(W6,W9)</f>
        <v>0.2865179795040303</v>
      </c>
      <c r="X12" s="149"/>
      <c r="Y12" s="153">
        <f>SUM(Y6,Y9)</f>
        <v>0.80220866431919746</v>
      </c>
      <c r="Z12" s="149"/>
      <c r="AA12" s="149"/>
      <c r="AB12" s="150"/>
      <c r="AC12" s="154">
        <f>SUM(AC6,AC9)</f>
        <v>0</v>
      </c>
      <c r="AD12" s="149"/>
      <c r="AE12" s="153">
        <f>SUM(AE6,AE9)</f>
        <v>0.23294818904673736</v>
      </c>
      <c r="AF12" s="149"/>
      <c r="AG12" s="153">
        <f>SUM(AG6,AG9)</f>
        <v>0.76551409152185279</v>
      </c>
      <c r="AH12" s="149"/>
      <c r="AI12" s="149"/>
      <c r="AJ12" s="150"/>
      <c r="AK12" s="154">
        <f>SUM(AK6,AK9)</f>
        <v>0</v>
      </c>
      <c r="AL12" s="149"/>
      <c r="AM12" s="153">
        <f>SUM(AM6,AM9)</f>
        <v>0.23294818904673736</v>
      </c>
      <c r="AN12" s="149"/>
      <c r="AO12" s="153">
        <f>SUM(AO6,AO9)</f>
        <v>0.76551409152185279</v>
      </c>
      <c r="AP12" s="149"/>
      <c r="AQ12" s="149"/>
      <c r="AR12" s="150"/>
    </row>
    <row r="13" spans="1:44" ht="13.5" thickBot="1" x14ac:dyDescent="0.25">
      <c r="A13" s="69"/>
      <c r="B13" s="64"/>
      <c r="C13" s="64"/>
      <c r="D13" s="64"/>
      <c r="E13" s="151" t="s">
        <v>23</v>
      </c>
      <c r="F13" s="81"/>
      <c r="G13" s="81"/>
      <c r="H13" s="81"/>
      <c r="I13" s="81"/>
      <c r="J13" s="81"/>
      <c r="K13" s="81"/>
      <c r="L13" s="82"/>
      <c r="M13" s="152">
        <f>SUM(M7,M10)</f>
        <v>20</v>
      </c>
      <c r="N13" s="147"/>
      <c r="O13" s="45">
        <f>SUM(O7,O10)</f>
        <v>0.18191729677733712</v>
      </c>
      <c r="P13" s="147"/>
      <c r="Q13" s="45">
        <f>SUM(Q7,Q10)</f>
        <v>0.10928977279463686</v>
      </c>
      <c r="R13" s="147"/>
      <c r="S13" s="147"/>
      <c r="T13" s="148"/>
      <c r="U13" s="47">
        <f>SUM(U7,U10)</f>
        <v>26</v>
      </c>
      <c r="V13" s="147"/>
      <c r="W13" s="45">
        <f>SUM(W7,W10)</f>
        <v>0.23546364871360531</v>
      </c>
      <c r="X13" s="147"/>
      <c r="Y13" s="45">
        <f>SUM(Y7,Y10)</f>
        <v>0.14581505450096618</v>
      </c>
      <c r="Z13" s="147"/>
      <c r="AA13" s="147"/>
      <c r="AB13" s="148"/>
      <c r="AC13" s="47">
        <f>SUM(AC7,AC10)</f>
        <v>20</v>
      </c>
      <c r="AD13" s="147"/>
      <c r="AE13" s="45">
        <f>SUM(AE7,AE10)</f>
        <v>0.18191729677733712</v>
      </c>
      <c r="AF13" s="147"/>
      <c r="AG13" s="45">
        <f>SUM(AG7,AG10)</f>
        <v>0.10928977279463686</v>
      </c>
      <c r="AH13" s="147"/>
      <c r="AI13" s="147"/>
      <c r="AJ13" s="148"/>
      <c r="AK13" s="47">
        <f>SUM(AK7,AK10)</f>
        <v>20</v>
      </c>
      <c r="AL13" s="147"/>
      <c r="AM13" s="45">
        <f>SUM(AM7,AM10)</f>
        <v>0.18191729677733712</v>
      </c>
      <c r="AN13" s="147"/>
      <c r="AO13" s="45">
        <f>SUM(AO7,AO10)</f>
        <v>0.10928977279463686</v>
      </c>
      <c r="AP13" s="147"/>
      <c r="AQ13" s="147"/>
      <c r="AR13" s="148"/>
    </row>
    <row r="14" spans="1:44" x14ac:dyDescent="0.2">
      <c r="A14" s="68" t="s">
        <v>24</v>
      </c>
      <c r="B14" s="61"/>
      <c r="C14" s="61"/>
      <c r="D14" s="61"/>
      <c r="E14" s="61" t="s">
        <v>25</v>
      </c>
      <c r="F14" s="61"/>
      <c r="G14" s="61"/>
      <c r="H14" s="61"/>
      <c r="I14" s="136" t="s">
        <v>15</v>
      </c>
      <c r="J14" s="137"/>
      <c r="K14" s="137"/>
      <c r="L14" s="138"/>
      <c r="M14" s="145">
        <f>I6*(POWER(O7,2)+POWER(Q7,2))/POWER(B6,2)</f>
        <v>1.4591999530792237E-5</v>
      </c>
      <c r="N14" s="145"/>
      <c r="O14" s="145"/>
      <c r="P14" s="146" t="s">
        <v>26</v>
      </c>
      <c r="Q14" s="146"/>
      <c r="R14" s="139">
        <f>K6*(POWER(O7,2)+POWER(Q7,2))/(100*B6)</f>
        <v>1.0684800109863281E-4</v>
      </c>
      <c r="S14" s="139"/>
      <c r="T14" s="140"/>
      <c r="U14" s="144">
        <f>I6*(POWER(W7,2)+POWER(Y7,2))/POWER(B6,2)</f>
        <v>1.7656319432258607E-5</v>
      </c>
      <c r="V14" s="145"/>
      <c r="W14" s="145"/>
      <c r="X14" s="146" t="s">
        <v>26</v>
      </c>
      <c r="Y14" s="146"/>
      <c r="Z14" s="139">
        <f>K6*(POWER(W7,2)+POWER(Y7,2))/(100*B6)</f>
        <v>1.2928608132934571E-4</v>
      </c>
      <c r="AA14" s="139"/>
      <c r="AB14" s="140"/>
      <c r="AC14" s="144">
        <f>I6*(POWER(AE7,2)+POWER(AG7,2))/POWER(B6,2)</f>
        <v>1.4591999530792237E-5</v>
      </c>
      <c r="AD14" s="145"/>
      <c r="AE14" s="145"/>
      <c r="AF14" s="146" t="s">
        <v>26</v>
      </c>
      <c r="AG14" s="146"/>
      <c r="AH14" s="139">
        <f>K6*(POWER(AE7,2)+POWER(AG7,2))/(100*B6)</f>
        <v>1.0684800109863281E-4</v>
      </c>
      <c r="AI14" s="139"/>
      <c r="AJ14" s="140"/>
      <c r="AK14" s="144">
        <f>I6*(POWER(AM7,2)+POWER(AO7,2))/POWER(B6,2)</f>
        <v>1.4591999530792237E-5</v>
      </c>
      <c r="AL14" s="145"/>
      <c r="AM14" s="145"/>
      <c r="AN14" s="146" t="s">
        <v>26</v>
      </c>
      <c r="AO14" s="146"/>
      <c r="AP14" s="139">
        <f>K6*(POWER(AM7,2)+POWER(AO7,2))/(100*B6)</f>
        <v>1.0684800109863281E-4</v>
      </c>
      <c r="AQ14" s="139"/>
      <c r="AR14" s="140"/>
    </row>
    <row r="15" spans="1:44" ht="13.5" thickBot="1" x14ac:dyDescent="0.25">
      <c r="A15" s="69"/>
      <c r="B15" s="64"/>
      <c r="C15" s="64"/>
      <c r="D15" s="64"/>
      <c r="E15" s="64"/>
      <c r="F15" s="64"/>
      <c r="G15" s="64"/>
      <c r="H15" s="64"/>
      <c r="I15" s="141" t="s">
        <v>19</v>
      </c>
      <c r="J15" s="142"/>
      <c r="K15" s="142"/>
      <c r="L15" s="143"/>
      <c r="M15" s="127">
        <f>I9*(POWER(O10,2)+POWER(Q10,2))/POWER(B9,2)</f>
        <v>1.6299360898618703E-5</v>
      </c>
      <c r="N15" s="127"/>
      <c r="O15" s="127"/>
      <c r="P15" s="128" t="s">
        <v>26</v>
      </c>
      <c r="Q15" s="128"/>
      <c r="R15" s="124">
        <f>K9*(POWER(O10,2)+POWER(Q10,2))/(100*B9)</f>
        <v>1.1748240862770097E-4</v>
      </c>
      <c r="S15" s="124"/>
      <c r="T15" s="125"/>
      <c r="U15" s="126">
        <f>I9*(POWER(W10,2)+POWER(Y10,2))/POWER(B9,2)</f>
        <v>3.6673562021892071E-5</v>
      </c>
      <c r="V15" s="127"/>
      <c r="W15" s="127"/>
      <c r="X15" s="128" t="s">
        <v>26</v>
      </c>
      <c r="Y15" s="128"/>
      <c r="Z15" s="124">
        <f>K9*(POWER(W10,2)+POWER(Y10,2))/(100*B9)</f>
        <v>2.6433541941232712E-4</v>
      </c>
      <c r="AA15" s="124"/>
      <c r="AB15" s="125"/>
      <c r="AC15" s="126">
        <f>I9*(POWER(AE10,2)+POWER(AG10,2))/POWER(B9,2)</f>
        <v>1.6299360898618703E-5</v>
      </c>
      <c r="AD15" s="127"/>
      <c r="AE15" s="127"/>
      <c r="AF15" s="128" t="s">
        <v>26</v>
      </c>
      <c r="AG15" s="128"/>
      <c r="AH15" s="124">
        <f>K9*(POWER(AE10,2)+POWER(AG10,2))/(100*B9)</f>
        <v>1.1748240862770097E-4</v>
      </c>
      <c r="AI15" s="124"/>
      <c r="AJ15" s="125"/>
      <c r="AK15" s="126">
        <f>I9*(POWER(AM10,2)+POWER(AO10,2))/POWER(B9,2)</f>
        <v>1.6299360898618703E-5</v>
      </c>
      <c r="AL15" s="127"/>
      <c r="AM15" s="127"/>
      <c r="AN15" s="128" t="s">
        <v>26</v>
      </c>
      <c r="AO15" s="128"/>
      <c r="AP15" s="124">
        <f>K9*(POWER(AM10,2)+POWER(AO10,2))/(100*B9)</f>
        <v>1.1748240862770097E-4</v>
      </c>
      <c r="AQ15" s="124"/>
      <c r="AR15" s="125"/>
    </row>
    <row r="16" spans="1:44" x14ac:dyDescent="0.2">
      <c r="A16" s="129" t="s">
        <v>27</v>
      </c>
      <c r="B16" s="130"/>
      <c r="C16" s="130"/>
      <c r="D16" s="130"/>
      <c r="E16" s="61" t="s">
        <v>28</v>
      </c>
      <c r="F16" s="61"/>
      <c r="G16" s="61"/>
      <c r="H16" s="61"/>
      <c r="I16" s="136" t="s">
        <v>15</v>
      </c>
      <c r="J16" s="137"/>
      <c r="K16" s="137"/>
      <c r="L16" s="138"/>
      <c r="M16" s="117">
        <f>SUM(O7:P7)+C6+M14</f>
        <v>0.11854533350306064</v>
      </c>
      <c r="N16" s="117"/>
      <c r="O16" s="117"/>
      <c r="P16" s="118" t="s">
        <v>26</v>
      </c>
      <c r="Q16" s="118"/>
      <c r="R16" s="119">
        <f>SUM(Q7:R7)+D6+R14</f>
        <v>0.36040585734438557</v>
      </c>
      <c r="S16" s="119"/>
      <c r="T16" s="120"/>
      <c r="U16" s="116">
        <f>SUM(W7:X7)+C6+U14</f>
        <v>0.12790147193606219</v>
      </c>
      <c r="V16" s="117"/>
      <c r="W16" s="117"/>
      <c r="X16" s="118" t="s">
        <v>26</v>
      </c>
      <c r="Y16" s="118"/>
      <c r="Z16" s="119">
        <f>SUM(Y7:Z7)+D6+Z14</f>
        <v>0.36495819659736356</v>
      </c>
      <c r="AA16" s="119"/>
      <c r="AB16" s="120"/>
      <c r="AC16" s="116">
        <f>SUM(AE7:AF7)+C6+AC14</f>
        <v>0.11854533350306064</v>
      </c>
      <c r="AD16" s="117"/>
      <c r="AE16" s="117"/>
      <c r="AF16" s="118" t="s">
        <v>26</v>
      </c>
      <c r="AG16" s="118"/>
      <c r="AH16" s="119">
        <f>SUM(AG7:AH7)+D6+AH14</f>
        <v>0.36040585734438557</v>
      </c>
      <c r="AI16" s="119"/>
      <c r="AJ16" s="120"/>
      <c r="AK16" s="116">
        <f>SUM(AM7:AN7)+C6+AK14</f>
        <v>0.11854533350306064</v>
      </c>
      <c r="AL16" s="117"/>
      <c r="AM16" s="117"/>
      <c r="AN16" s="118" t="s">
        <v>26</v>
      </c>
      <c r="AO16" s="118"/>
      <c r="AP16" s="119">
        <f>SUM(AO7:AP7)+D6+AP14</f>
        <v>0.36040585734438557</v>
      </c>
      <c r="AQ16" s="119"/>
      <c r="AR16" s="120"/>
    </row>
    <row r="17" spans="1:44" x14ac:dyDescent="0.2">
      <c r="A17" s="131"/>
      <c r="B17" s="132"/>
      <c r="C17" s="132"/>
      <c r="D17" s="132"/>
      <c r="E17" s="135"/>
      <c r="F17" s="135"/>
      <c r="G17" s="135"/>
      <c r="H17" s="135"/>
      <c r="I17" s="121" t="s">
        <v>19</v>
      </c>
      <c r="J17" s="122"/>
      <c r="K17" s="122"/>
      <c r="L17" s="123"/>
      <c r="M17" s="112">
        <f>SUM(O10:P10)+C9+M15</f>
        <v>0.11440285554367671</v>
      </c>
      <c r="N17" s="112"/>
      <c r="O17" s="112"/>
      <c r="P17" s="113" t="s">
        <v>26</v>
      </c>
      <c r="Q17" s="113"/>
      <c r="R17" s="114">
        <f>SUM(Q10:R10)+D9+R15</f>
        <v>0.40510823417746722</v>
      </c>
      <c r="S17" s="114"/>
      <c r="T17" s="115"/>
      <c r="U17" s="111">
        <f>SUM(W10:X10)+C9+U15</f>
        <v>0.15861650756796811</v>
      </c>
      <c r="V17" s="112"/>
      <c r="W17" s="112"/>
      <c r="X17" s="113" t="s">
        <v>26</v>
      </c>
      <c r="Y17" s="113"/>
      <c r="Z17" s="114">
        <f>SUM(Y10:Z10)+D9+Z15</f>
        <v>0.43725046772183396</v>
      </c>
      <c r="AA17" s="114"/>
      <c r="AB17" s="115"/>
      <c r="AC17" s="111">
        <f>SUM(AE10:AF10)+C9+AC15</f>
        <v>0.11440285554367671</v>
      </c>
      <c r="AD17" s="112"/>
      <c r="AE17" s="112"/>
      <c r="AF17" s="113" t="s">
        <v>26</v>
      </c>
      <c r="AG17" s="113"/>
      <c r="AH17" s="114">
        <f>SUM(AG10:AH10)+D9+AH15</f>
        <v>0.40510823417746722</v>
      </c>
      <c r="AI17" s="114"/>
      <c r="AJ17" s="115"/>
      <c r="AK17" s="111">
        <f>SUM(AM10:AN10)+C9+AK15</f>
        <v>0.11440285554367671</v>
      </c>
      <c r="AL17" s="112"/>
      <c r="AM17" s="112"/>
      <c r="AN17" s="113" t="s">
        <v>26</v>
      </c>
      <c r="AO17" s="113"/>
      <c r="AP17" s="114">
        <f>SUM(AO10:AP10)+D9+AP15</f>
        <v>0.40510823417746722</v>
      </c>
      <c r="AQ17" s="114"/>
      <c r="AR17" s="115"/>
    </row>
    <row r="18" spans="1:44" ht="13.5" thickBot="1" x14ac:dyDescent="0.25">
      <c r="A18" s="133"/>
      <c r="B18" s="134"/>
      <c r="C18" s="134"/>
      <c r="D18" s="134"/>
      <c r="E18" s="64"/>
      <c r="F18" s="64"/>
      <c r="G18" s="64"/>
      <c r="H18" s="64"/>
      <c r="I18" s="108" t="s">
        <v>29</v>
      </c>
      <c r="J18" s="109"/>
      <c r="K18" s="109"/>
      <c r="L18" s="110"/>
      <c r="M18" s="106">
        <f>SUM(M16,M17)</f>
        <v>0.23294818904673736</v>
      </c>
      <c r="N18" s="106"/>
      <c r="O18" s="106"/>
      <c r="P18" s="107" t="s">
        <v>26</v>
      </c>
      <c r="Q18" s="107"/>
      <c r="R18" s="97">
        <f>SUM(R16,R17)</f>
        <v>0.76551409152185279</v>
      </c>
      <c r="S18" s="97"/>
      <c r="T18" s="98"/>
      <c r="U18" s="105">
        <f>SUM(U16,U17)</f>
        <v>0.2865179795040303</v>
      </c>
      <c r="V18" s="106"/>
      <c r="W18" s="106"/>
      <c r="X18" s="107" t="s">
        <v>26</v>
      </c>
      <c r="Y18" s="107"/>
      <c r="Z18" s="97">
        <f>SUM(Z16,Z17)</f>
        <v>0.80220866431919746</v>
      </c>
      <c r="AA18" s="97"/>
      <c r="AB18" s="98"/>
      <c r="AC18" s="105">
        <f>SUM(AC16,AC17)</f>
        <v>0.23294818904673736</v>
      </c>
      <c r="AD18" s="106"/>
      <c r="AE18" s="106"/>
      <c r="AF18" s="107" t="s">
        <v>26</v>
      </c>
      <c r="AG18" s="107"/>
      <c r="AH18" s="97">
        <f>SUM(AH16,AH17)</f>
        <v>0.76551409152185279</v>
      </c>
      <c r="AI18" s="97"/>
      <c r="AJ18" s="98"/>
      <c r="AK18" s="105">
        <f>SUM(AK16,AK17)</f>
        <v>0.23294818904673736</v>
      </c>
      <c r="AL18" s="106"/>
      <c r="AM18" s="106"/>
      <c r="AN18" s="107" t="s">
        <v>26</v>
      </c>
      <c r="AO18" s="107"/>
      <c r="AP18" s="97">
        <f>SUM(AP16,AP17)</f>
        <v>0.76551409152185279</v>
      </c>
      <c r="AQ18" s="97"/>
      <c r="AR18" s="98"/>
    </row>
    <row r="19" spans="1:44" ht="30" customHeight="1" thickBot="1" x14ac:dyDescent="0.25">
      <c r="A19" s="70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1:44" ht="15.75" customHeight="1" thickBot="1" x14ac:dyDescent="0.25">
      <c r="A20" s="99" t="s">
        <v>7</v>
      </c>
      <c r="B20" s="100"/>
      <c r="C20" s="100" t="s">
        <v>3</v>
      </c>
      <c r="D20" s="100"/>
      <c r="E20" s="100" t="s">
        <v>31</v>
      </c>
      <c r="F20" s="100"/>
      <c r="G20" s="100"/>
      <c r="H20" s="100"/>
      <c r="I20" s="100"/>
      <c r="J20" s="100"/>
      <c r="K20" s="100"/>
      <c r="L20" s="101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93">
        <v>35</v>
      </c>
      <c r="B21" s="94"/>
      <c r="C21" s="94" t="s">
        <v>198</v>
      </c>
      <c r="D21" s="94"/>
      <c r="E21" s="95" t="s">
        <v>33</v>
      </c>
      <c r="F21" s="95"/>
      <c r="G21" s="95"/>
      <c r="H21" s="95"/>
      <c r="I21" s="95"/>
      <c r="J21" s="95"/>
      <c r="K21" s="95"/>
      <c r="L21" s="96"/>
      <c r="M21" s="90">
        <v>38</v>
      </c>
      <c r="N21" s="91"/>
      <c r="O21" s="91"/>
      <c r="P21" s="91"/>
      <c r="Q21" s="91"/>
      <c r="R21" s="91"/>
      <c r="S21" s="91"/>
      <c r="T21" s="92"/>
      <c r="U21" s="90">
        <v>38</v>
      </c>
      <c r="V21" s="91"/>
      <c r="W21" s="91"/>
      <c r="X21" s="91"/>
      <c r="Y21" s="91"/>
      <c r="Z21" s="91"/>
      <c r="AA21" s="91"/>
      <c r="AB21" s="92"/>
      <c r="AC21" s="90">
        <v>38</v>
      </c>
      <c r="AD21" s="91"/>
      <c r="AE21" s="91"/>
      <c r="AF21" s="91"/>
      <c r="AG21" s="91"/>
      <c r="AH21" s="91"/>
      <c r="AI21" s="91"/>
      <c r="AJ21" s="92"/>
      <c r="AK21" s="90">
        <v>38</v>
      </c>
      <c r="AL21" s="91"/>
      <c r="AM21" s="91"/>
      <c r="AN21" s="91"/>
      <c r="AO21" s="91"/>
      <c r="AP21" s="91"/>
      <c r="AQ21" s="91"/>
      <c r="AR21" s="92"/>
    </row>
    <row r="22" spans="1:44" x14ac:dyDescent="0.2">
      <c r="A22" s="86">
        <v>35</v>
      </c>
      <c r="B22" s="87"/>
      <c r="C22" s="87" t="s">
        <v>199</v>
      </c>
      <c r="D22" s="87"/>
      <c r="E22" s="88" t="s">
        <v>34</v>
      </c>
      <c r="F22" s="88"/>
      <c r="G22" s="88"/>
      <c r="H22" s="88"/>
      <c r="I22" s="88"/>
      <c r="J22" s="88"/>
      <c r="K22" s="88"/>
      <c r="L22" s="89"/>
      <c r="M22" s="76">
        <v>38</v>
      </c>
      <c r="N22" s="77"/>
      <c r="O22" s="77"/>
      <c r="P22" s="77"/>
      <c r="Q22" s="77"/>
      <c r="R22" s="77"/>
      <c r="S22" s="77"/>
      <c r="T22" s="78"/>
      <c r="U22" s="76">
        <v>38</v>
      </c>
      <c r="V22" s="77"/>
      <c r="W22" s="77"/>
      <c r="X22" s="77"/>
      <c r="Y22" s="77"/>
      <c r="Z22" s="77"/>
      <c r="AA22" s="77"/>
      <c r="AB22" s="78"/>
      <c r="AC22" s="76">
        <v>38</v>
      </c>
      <c r="AD22" s="77"/>
      <c r="AE22" s="77"/>
      <c r="AF22" s="77"/>
      <c r="AG22" s="77"/>
      <c r="AH22" s="77"/>
      <c r="AI22" s="77"/>
      <c r="AJ22" s="78"/>
      <c r="AK22" s="76">
        <v>38</v>
      </c>
      <c r="AL22" s="77"/>
      <c r="AM22" s="77"/>
      <c r="AN22" s="77"/>
      <c r="AO22" s="77"/>
      <c r="AP22" s="77"/>
      <c r="AQ22" s="77"/>
      <c r="AR22" s="78"/>
    </row>
    <row r="23" spans="1:44" x14ac:dyDescent="0.2">
      <c r="A23" s="86">
        <v>6</v>
      </c>
      <c r="B23" s="87"/>
      <c r="C23" s="87" t="s">
        <v>16</v>
      </c>
      <c r="D23" s="87"/>
      <c r="E23" s="88" t="s">
        <v>35</v>
      </c>
      <c r="F23" s="88"/>
      <c r="G23" s="88"/>
      <c r="H23" s="88"/>
      <c r="I23" s="88"/>
      <c r="J23" s="88"/>
      <c r="K23" s="88"/>
      <c r="L23" s="89"/>
      <c r="M23" s="76">
        <v>6</v>
      </c>
      <c r="N23" s="77"/>
      <c r="O23" s="77"/>
      <c r="P23" s="77"/>
      <c r="Q23" s="77"/>
      <c r="R23" s="77"/>
      <c r="S23" s="77"/>
      <c r="T23" s="78"/>
      <c r="U23" s="76">
        <v>6</v>
      </c>
      <c r="V23" s="77"/>
      <c r="W23" s="77"/>
      <c r="X23" s="77"/>
      <c r="Y23" s="77"/>
      <c r="Z23" s="77"/>
      <c r="AA23" s="77"/>
      <c r="AB23" s="78"/>
      <c r="AC23" s="76">
        <v>6</v>
      </c>
      <c r="AD23" s="77"/>
      <c r="AE23" s="77"/>
      <c r="AF23" s="77"/>
      <c r="AG23" s="77"/>
      <c r="AH23" s="77"/>
      <c r="AI23" s="77"/>
      <c r="AJ23" s="78"/>
      <c r="AK23" s="76">
        <v>6</v>
      </c>
      <c r="AL23" s="77"/>
      <c r="AM23" s="77"/>
      <c r="AN23" s="77"/>
      <c r="AO23" s="77"/>
      <c r="AP23" s="77"/>
      <c r="AQ23" s="77"/>
      <c r="AR23" s="78"/>
    </row>
    <row r="24" spans="1:44" ht="13.5" thickBot="1" x14ac:dyDescent="0.25">
      <c r="A24" s="79">
        <v>6</v>
      </c>
      <c r="B24" s="80"/>
      <c r="C24" s="80" t="s">
        <v>20</v>
      </c>
      <c r="D24" s="80"/>
      <c r="E24" s="81" t="s">
        <v>36</v>
      </c>
      <c r="F24" s="81"/>
      <c r="G24" s="81"/>
      <c r="H24" s="81"/>
      <c r="I24" s="81"/>
      <c r="J24" s="81"/>
      <c r="K24" s="81"/>
      <c r="L24" s="82"/>
      <c r="M24" s="83">
        <v>6.3000001907348633</v>
      </c>
      <c r="N24" s="84"/>
      <c r="O24" s="84"/>
      <c r="P24" s="84"/>
      <c r="Q24" s="84"/>
      <c r="R24" s="84"/>
      <c r="S24" s="84"/>
      <c r="T24" s="85"/>
      <c r="U24" s="83">
        <v>6.3000001907348633</v>
      </c>
      <c r="V24" s="84"/>
      <c r="W24" s="84"/>
      <c r="X24" s="84"/>
      <c r="Y24" s="84"/>
      <c r="Z24" s="84"/>
      <c r="AA24" s="84"/>
      <c r="AB24" s="85"/>
      <c r="AC24" s="83">
        <v>6.3000001907348633</v>
      </c>
      <c r="AD24" s="84"/>
      <c r="AE24" s="84"/>
      <c r="AF24" s="84"/>
      <c r="AG24" s="84"/>
      <c r="AH24" s="84"/>
      <c r="AI24" s="84"/>
      <c r="AJ24" s="85"/>
      <c r="AK24" s="83">
        <v>6.3000001907348633</v>
      </c>
      <c r="AL24" s="84"/>
      <c r="AM24" s="84"/>
      <c r="AN24" s="84"/>
      <c r="AO24" s="84"/>
      <c r="AP24" s="84"/>
      <c r="AQ24" s="84"/>
      <c r="AR24" s="85"/>
    </row>
    <row r="25" spans="1:44" ht="30" customHeight="1" thickBot="1" x14ac:dyDescent="0.25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ht="15" customHeight="1" x14ac:dyDescent="0.2">
      <c r="A26" s="71" t="s">
        <v>3</v>
      </c>
      <c r="B26" s="72"/>
      <c r="C26" s="72"/>
      <c r="D26" s="72"/>
      <c r="E26" s="72" t="s">
        <v>38</v>
      </c>
      <c r="F26" s="72"/>
      <c r="G26" s="72" t="s">
        <v>39</v>
      </c>
      <c r="H26" s="72"/>
      <c r="I26" s="72" t="s">
        <v>40</v>
      </c>
      <c r="J26" s="72"/>
      <c r="K26" s="72" t="s">
        <v>41</v>
      </c>
      <c r="L26" s="75"/>
      <c r="M26" s="68" t="s">
        <v>11</v>
      </c>
      <c r="N26" s="62"/>
      <c r="O26" s="60" t="s">
        <v>12</v>
      </c>
      <c r="P26" s="61"/>
      <c r="Q26" s="62"/>
      <c r="R26" s="60" t="s">
        <v>13</v>
      </c>
      <c r="S26" s="61"/>
      <c r="T26" s="66"/>
      <c r="U26" s="68" t="s">
        <v>11</v>
      </c>
      <c r="V26" s="62"/>
      <c r="W26" s="60" t="s">
        <v>12</v>
      </c>
      <c r="X26" s="61"/>
      <c r="Y26" s="62"/>
      <c r="Z26" s="60" t="s">
        <v>13</v>
      </c>
      <c r="AA26" s="61"/>
      <c r="AB26" s="66"/>
      <c r="AC26" s="68" t="s">
        <v>11</v>
      </c>
      <c r="AD26" s="62"/>
      <c r="AE26" s="60" t="s">
        <v>12</v>
      </c>
      <c r="AF26" s="61"/>
      <c r="AG26" s="62"/>
      <c r="AH26" s="60" t="s">
        <v>13</v>
      </c>
      <c r="AI26" s="61"/>
      <c r="AJ26" s="66"/>
      <c r="AK26" s="68" t="s">
        <v>11</v>
      </c>
      <c r="AL26" s="62"/>
      <c r="AM26" s="60" t="s">
        <v>12</v>
      </c>
      <c r="AN26" s="61"/>
      <c r="AO26" s="62"/>
      <c r="AP26" s="60" t="s">
        <v>13</v>
      </c>
      <c r="AQ26" s="61"/>
      <c r="AR26" s="66"/>
    </row>
    <row r="27" spans="1:44" ht="15.75" customHeight="1" thickBot="1" x14ac:dyDescent="0.25">
      <c r="A27" s="73"/>
      <c r="B27" s="74"/>
      <c r="C27" s="74"/>
      <c r="D27" s="74"/>
      <c r="E27" s="9" t="s">
        <v>42</v>
      </c>
      <c r="F27" s="9" t="s">
        <v>43</v>
      </c>
      <c r="G27" s="9" t="s">
        <v>42</v>
      </c>
      <c r="H27" s="9" t="s">
        <v>43</v>
      </c>
      <c r="I27" s="9" t="s">
        <v>42</v>
      </c>
      <c r="J27" s="9" t="s">
        <v>43</v>
      </c>
      <c r="K27" s="9" t="s">
        <v>42</v>
      </c>
      <c r="L27" s="10" t="s">
        <v>43</v>
      </c>
      <c r="M27" s="69"/>
      <c r="N27" s="65"/>
      <c r="O27" s="63"/>
      <c r="P27" s="64"/>
      <c r="Q27" s="65"/>
      <c r="R27" s="63"/>
      <c r="S27" s="64"/>
      <c r="T27" s="67"/>
      <c r="U27" s="69"/>
      <c r="V27" s="65"/>
      <c r="W27" s="63"/>
      <c r="X27" s="64"/>
      <c r="Y27" s="65"/>
      <c r="Z27" s="63"/>
      <c r="AA27" s="64"/>
      <c r="AB27" s="67"/>
      <c r="AC27" s="69"/>
      <c r="AD27" s="65"/>
      <c r="AE27" s="63"/>
      <c r="AF27" s="64"/>
      <c r="AG27" s="65"/>
      <c r="AH27" s="63"/>
      <c r="AI27" s="64"/>
      <c r="AJ27" s="67"/>
      <c r="AK27" s="69"/>
      <c r="AL27" s="65"/>
      <c r="AM27" s="63"/>
      <c r="AN27" s="64"/>
      <c r="AO27" s="65"/>
      <c r="AP27" s="63"/>
      <c r="AQ27" s="64"/>
      <c r="AR27" s="67"/>
    </row>
    <row r="28" spans="1:44" x14ac:dyDescent="0.2">
      <c r="A28" s="49" t="s">
        <v>200</v>
      </c>
      <c r="B28" s="50"/>
      <c r="C28" s="50"/>
      <c r="D28" s="50"/>
      <c r="E28" s="17"/>
      <c r="F28" s="17"/>
      <c r="G28" s="17"/>
      <c r="H28" s="17"/>
      <c r="I28" s="17"/>
      <c r="J28" s="17"/>
      <c r="K28" s="17"/>
      <c r="L28" s="51"/>
      <c r="M28" s="52"/>
      <c r="N28" s="53"/>
      <c r="O28" s="54"/>
      <c r="P28" s="54"/>
      <c r="Q28" s="54"/>
      <c r="R28" s="54"/>
      <c r="S28" s="54"/>
      <c r="T28" s="55"/>
      <c r="U28" s="52"/>
      <c r="V28" s="53"/>
      <c r="W28" s="54"/>
      <c r="X28" s="54"/>
      <c r="Y28" s="54"/>
      <c r="Z28" s="54"/>
      <c r="AA28" s="54"/>
      <c r="AB28" s="55"/>
      <c r="AC28" s="52"/>
      <c r="AD28" s="53"/>
      <c r="AE28" s="54"/>
      <c r="AF28" s="54"/>
      <c r="AG28" s="54"/>
      <c r="AH28" s="54"/>
      <c r="AI28" s="54"/>
      <c r="AJ28" s="55"/>
      <c r="AK28" s="52"/>
      <c r="AL28" s="53"/>
      <c r="AM28" s="54"/>
      <c r="AN28" s="54"/>
      <c r="AO28" s="54"/>
      <c r="AP28" s="54"/>
      <c r="AQ28" s="54"/>
      <c r="AR28" s="55"/>
    </row>
    <row r="29" spans="1:44" x14ac:dyDescent="0.2">
      <c r="A29" s="41" t="s">
        <v>201</v>
      </c>
      <c r="B29" s="42"/>
      <c r="C29" s="42"/>
      <c r="D29" s="42"/>
      <c r="E29" s="11"/>
      <c r="F29" s="11"/>
      <c r="G29" s="11"/>
      <c r="H29" s="11"/>
      <c r="I29" s="11"/>
      <c r="J29" s="11"/>
      <c r="K29" s="11"/>
      <c r="L29" s="12"/>
      <c r="M29" s="43">
        <f>M6</f>
        <v>0</v>
      </c>
      <c r="N29" s="44"/>
      <c r="O29" s="39">
        <f>-O6</f>
        <v>-0.11854533350306064</v>
      </c>
      <c r="P29" s="39"/>
      <c r="Q29" s="39"/>
      <c r="R29" s="39">
        <f>-Q6</f>
        <v>-0.36040585734438557</v>
      </c>
      <c r="S29" s="39"/>
      <c r="T29" s="40"/>
      <c r="U29" s="43">
        <f>U6</f>
        <v>0</v>
      </c>
      <c r="V29" s="44"/>
      <c r="W29" s="39">
        <f>-W6</f>
        <v>-0.12790147193606219</v>
      </c>
      <c r="X29" s="39"/>
      <c r="Y29" s="39"/>
      <c r="Z29" s="39">
        <f>-Y6</f>
        <v>-0.36495819659736356</v>
      </c>
      <c r="AA29" s="39"/>
      <c r="AB29" s="40"/>
      <c r="AC29" s="43">
        <f>AC6</f>
        <v>0</v>
      </c>
      <c r="AD29" s="44"/>
      <c r="AE29" s="39">
        <f>-AE6</f>
        <v>-0.11854533350306064</v>
      </c>
      <c r="AF29" s="39"/>
      <c r="AG29" s="39"/>
      <c r="AH29" s="39">
        <f>-AG6</f>
        <v>-0.36040585734438557</v>
      </c>
      <c r="AI29" s="39"/>
      <c r="AJ29" s="40"/>
      <c r="AK29" s="43">
        <f>AK6</f>
        <v>0</v>
      </c>
      <c r="AL29" s="44"/>
      <c r="AM29" s="39">
        <f>-AM6</f>
        <v>-0.11854533350306064</v>
      </c>
      <c r="AN29" s="39"/>
      <c r="AO29" s="39"/>
      <c r="AP29" s="39">
        <f>-AO6</f>
        <v>-0.36040585734438557</v>
      </c>
      <c r="AQ29" s="39"/>
      <c r="AR29" s="40"/>
    </row>
    <row r="30" spans="1:44" x14ac:dyDescent="0.2">
      <c r="A30" s="41" t="s">
        <v>202</v>
      </c>
      <c r="B30" s="42"/>
      <c r="C30" s="42"/>
      <c r="D30" s="42"/>
      <c r="E30" s="11"/>
      <c r="F30" s="11"/>
      <c r="G30" s="11"/>
      <c r="H30" s="11"/>
      <c r="I30" s="11"/>
      <c r="J30" s="11"/>
      <c r="K30" s="11"/>
      <c r="L30" s="12"/>
      <c r="M30" s="33">
        <v>0</v>
      </c>
      <c r="N30" s="34"/>
      <c r="O30" s="31">
        <f>SQRT(3)*M21*M30*S6/1000</f>
        <v>0</v>
      </c>
      <c r="P30" s="31"/>
      <c r="Q30" s="31"/>
      <c r="R30" s="31">
        <f>SQRT(3)*M21*M30*SIN(ACOS(S6))/1000</f>
        <v>0</v>
      </c>
      <c r="S30" s="31"/>
      <c r="T30" s="32"/>
      <c r="U30" s="33">
        <v>0</v>
      </c>
      <c r="V30" s="34"/>
      <c r="W30" s="31">
        <f>SQRT(3)*U21*U30*AA6/1000</f>
        <v>0</v>
      </c>
      <c r="X30" s="31"/>
      <c r="Y30" s="31"/>
      <c r="Z30" s="31">
        <f>SQRT(3)*U21*U30*SIN(ACOS(AA6))/1000</f>
        <v>0</v>
      </c>
      <c r="AA30" s="31"/>
      <c r="AB30" s="32"/>
      <c r="AC30" s="33">
        <v>0</v>
      </c>
      <c r="AD30" s="34"/>
      <c r="AE30" s="31">
        <f>SQRT(3)*AC21*AC30*AI6/1000</f>
        <v>0</v>
      </c>
      <c r="AF30" s="31"/>
      <c r="AG30" s="31"/>
      <c r="AH30" s="31">
        <f>SQRT(3)*AC21*AC30*SIN(ACOS(AI6))/1000</f>
        <v>0</v>
      </c>
      <c r="AI30" s="31"/>
      <c r="AJ30" s="32"/>
      <c r="AK30" s="33">
        <v>0</v>
      </c>
      <c r="AL30" s="34"/>
      <c r="AM30" s="31">
        <f>SQRT(3)*AK21*AK30*AQ6/1000</f>
        <v>0</v>
      </c>
      <c r="AN30" s="31"/>
      <c r="AO30" s="31"/>
      <c r="AP30" s="31">
        <f>SQRT(3)*AK21*AK30*SIN(ACOS(AQ6))/1000</f>
        <v>0</v>
      </c>
      <c r="AQ30" s="31"/>
      <c r="AR30" s="32"/>
    </row>
    <row r="31" spans="1:44" ht="13.5" thickBot="1" x14ac:dyDescent="0.25">
      <c r="A31" s="56" t="s">
        <v>203</v>
      </c>
      <c r="B31" s="57"/>
      <c r="C31" s="57"/>
      <c r="D31" s="57"/>
      <c r="E31" s="58"/>
      <c r="F31" s="58"/>
      <c r="G31" s="58"/>
      <c r="H31" s="58"/>
      <c r="I31" s="58"/>
      <c r="J31" s="58"/>
      <c r="K31" s="58"/>
      <c r="L31" s="59"/>
      <c r="M31" s="47"/>
      <c r="N31" s="48"/>
      <c r="O31" s="45">
        <f>SUM(O29:Q30)</f>
        <v>-0.11854533350306064</v>
      </c>
      <c r="P31" s="45"/>
      <c r="Q31" s="45"/>
      <c r="R31" s="45">
        <f>SUM(R29:T30)</f>
        <v>-0.36040585734438557</v>
      </c>
      <c r="S31" s="45"/>
      <c r="T31" s="46"/>
      <c r="U31" s="47"/>
      <c r="V31" s="48"/>
      <c r="W31" s="45">
        <f>SUM(W29:Y30)</f>
        <v>-0.12790147193606219</v>
      </c>
      <c r="X31" s="45"/>
      <c r="Y31" s="45"/>
      <c r="Z31" s="45">
        <f>SUM(Z29:AB30)</f>
        <v>-0.36495819659736356</v>
      </c>
      <c r="AA31" s="45"/>
      <c r="AB31" s="46"/>
      <c r="AC31" s="47"/>
      <c r="AD31" s="48"/>
      <c r="AE31" s="45">
        <f>SUM(AE29:AG30)</f>
        <v>-0.11854533350306064</v>
      </c>
      <c r="AF31" s="45"/>
      <c r="AG31" s="45"/>
      <c r="AH31" s="45">
        <f>SUM(AH29:AJ30)</f>
        <v>-0.36040585734438557</v>
      </c>
      <c r="AI31" s="45"/>
      <c r="AJ31" s="46"/>
      <c r="AK31" s="47"/>
      <c r="AL31" s="48"/>
      <c r="AM31" s="45">
        <f>SUM(AM29:AO30)</f>
        <v>-0.11854533350306064</v>
      </c>
      <c r="AN31" s="45"/>
      <c r="AO31" s="45"/>
      <c r="AP31" s="45">
        <f>SUM(AP29:AR30)</f>
        <v>-0.36040585734438557</v>
      </c>
      <c r="AQ31" s="45"/>
      <c r="AR31" s="46"/>
    </row>
    <row r="32" spans="1:44" x14ac:dyDescent="0.2">
      <c r="A32" s="49" t="s">
        <v>204</v>
      </c>
      <c r="B32" s="50"/>
      <c r="C32" s="50"/>
      <c r="D32" s="50"/>
      <c r="E32" s="17"/>
      <c r="F32" s="17"/>
      <c r="G32" s="17"/>
      <c r="H32" s="17"/>
      <c r="I32" s="17"/>
      <c r="J32" s="17"/>
      <c r="K32" s="17"/>
      <c r="L32" s="51"/>
      <c r="M32" s="52"/>
      <c r="N32" s="53"/>
      <c r="O32" s="54"/>
      <c r="P32" s="54"/>
      <c r="Q32" s="54"/>
      <c r="R32" s="54"/>
      <c r="S32" s="54"/>
      <c r="T32" s="55"/>
      <c r="U32" s="52"/>
      <c r="V32" s="53"/>
      <c r="W32" s="54"/>
      <c r="X32" s="54"/>
      <c r="Y32" s="54"/>
      <c r="Z32" s="54"/>
      <c r="AA32" s="54"/>
      <c r="AB32" s="55"/>
      <c r="AC32" s="52"/>
      <c r="AD32" s="53"/>
      <c r="AE32" s="54"/>
      <c r="AF32" s="54"/>
      <c r="AG32" s="54"/>
      <c r="AH32" s="54"/>
      <c r="AI32" s="54"/>
      <c r="AJ32" s="55"/>
      <c r="AK32" s="52"/>
      <c r="AL32" s="53"/>
      <c r="AM32" s="54"/>
      <c r="AN32" s="54"/>
      <c r="AO32" s="54"/>
      <c r="AP32" s="54"/>
      <c r="AQ32" s="54"/>
      <c r="AR32" s="55"/>
    </row>
    <row r="33" spans="1:44" x14ac:dyDescent="0.2">
      <c r="A33" s="41" t="s">
        <v>205</v>
      </c>
      <c r="B33" s="42"/>
      <c r="C33" s="42"/>
      <c r="D33" s="42"/>
      <c r="E33" s="11"/>
      <c r="F33" s="11"/>
      <c r="G33" s="11"/>
      <c r="H33" s="11"/>
      <c r="I33" s="11"/>
      <c r="J33" s="11"/>
      <c r="K33" s="11"/>
      <c r="L33" s="12"/>
      <c r="M33" s="43">
        <f>M9</f>
        <v>0</v>
      </c>
      <c r="N33" s="44"/>
      <c r="O33" s="39">
        <f>-O9</f>
        <v>-0.11440285554367671</v>
      </c>
      <c r="P33" s="39"/>
      <c r="Q33" s="39"/>
      <c r="R33" s="39">
        <f>-Q9</f>
        <v>-0.40510823417746722</v>
      </c>
      <c r="S33" s="39"/>
      <c r="T33" s="40"/>
      <c r="U33" s="43">
        <f>U9</f>
        <v>0</v>
      </c>
      <c r="V33" s="44"/>
      <c r="W33" s="39">
        <f>-W9</f>
        <v>-0.15861650756796811</v>
      </c>
      <c r="X33" s="39"/>
      <c r="Y33" s="39"/>
      <c r="Z33" s="39">
        <f>-Y9</f>
        <v>-0.43725046772183396</v>
      </c>
      <c r="AA33" s="39"/>
      <c r="AB33" s="40"/>
      <c r="AC33" s="43">
        <f>AC9</f>
        <v>0</v>
      </c>
      <c r="AD33" s="44"/>
      <c r="AE33" s="39">
        <f>-AE9</f>
        <v>-0.11440285554367671</v>
      </c>
      <c r="AF33" s="39"/>
      <c r="AG33" s="39"/>
      <c r="AH33" s="39">
        <f>-AG9</f>
        <v>-0.40510823417746722</v>
      </c>
      <c r="AI33" s="39"/>
      <c r="AJ33" s="40"/>
      <c r="AK33" s="43">
        <f>AK9</f>
        <v>0</v>
      </c>
      <c r="AL33" s="44"/>
      <c r="AM33" s="39">
        <f>-AM9</f>
        <v>-0.11440285554367671</v>
      </c>
      <c r="AN33" s="39"/>
      <c r="AO33" s="39"/>
      <c r="AP33" s="39">
        <f>-AO9</f>
        <v>-0.40510823417746722</v>
      </c>
      <c r="AQ33" s="39"/>
      <c r="AR33" s="40"/>
    </row>
    <row r="34" spans="1:44" x14ac:dyDescent="0.2">
      <c r="A34" s="41" t="s">
        <v>206</v>
      </c>
      <c r="B34" s="42"/>
      <c r="C34" s="42"/>
      <c r="D34" s="42"/>
      <c r="E34" s="11"/>
      <c r="F34" s="11"/>
      <c r="G34" s="11"/>
      <c r="H34" s="11"/>
      <c r="I34" s="11"/>
      <c r="J34" s="11"/>
      <c r="K34" s="11"/>
      <c r="L34" s="12"/>
      <c r="M34" s="33">
        <v>0</v>
      </c>
      <c r="N34" s="34"/>
      <c r="O34" s="31">
        <f>SQRT(3)*M22*M34*S9/1000</f>
        <v>0</v>
      </c>
      <c r="P34" s="31"/>
      <c r="Q34" s="31"/>
      <c r="R34" s="31">
        <f>SQRT(3)*M22*M34*SIN(ACOS(S9))/1000</f>
        <v>0</v>
      </c>
      <c r="S34" s="31"/>
      <c r="T34" s="32"/>
      <c r="U34" s="33">
        <v>0</v>
      </c>
      <c r="V34" s="34"/>
      <c r="W34" s="31">
        <f>SQRT(3)*U22*U34*AA9/1000</f>
        <v>0</v>
      </c>
      <c r="X34" s="31"/>
      <c r="Y34" s="31"/>
      <c r="Z34" s="31">
        <f>SQRT(3)*U22*U34*SIN(ACOS(AA9))/1000</f>
        <v>0</v>
      </c>
      <c r="AA34" s="31"/>
      <c r="AB34" s="32"/>
      <c r="AC34" s="33">
        <v>0</v>
      </c>
      <c r="AD34" s="34"/>
      <c r="AE34" s="31">
        <f>SQRT(3)*AC22*AC34*AI9/1000</f>
        <v>0</v>
      </c>
      <c r="AF34" s="31"/>
      <c r="AG34" s="31"/>
      <c r="AH34" s="31">
        <f>SQRT(3)*AC22*AC34*SIN(ACOS(AI9))/1000</f>
        <v>0</v>
      </c>
      <c r="AI34" s="31"/>
      <c r="AJ34" s="32"/>
      <c r="AK34" s="33">
        <v>0</v>
      </c>
      <c r="AL34" s="34"/>
      <c r="AM34" s="31">
        <f>SQRT(3)*AK22*AK34*AQ9/1000</f>
        <v>0</v>
      </c>
      <c r="AN34" s="31"/>
      <c r="AO34" s="31"/>
      <c r="AP34" s="31">
        <f>SQRT(3)*AK22*AK34*SIN(ACOS(AQ9))/1000</f>
        <v>0</v>
      </c>
      <c r="AQ34" s="31"/>
      <c r="AR34" s="32"/>
    </row>
    <row r="35" spans="1:44" ht="13.5" thickBot="1" x14ac:dyDescent="0.25">
      <c r="A35" s="35" t="s">
        <v>207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8"/>
      <c r="M35" s="29"/>
      <c r="N35" s="30"/>
      <c r="O35" s="24">
        <f>SUM(O33:Q34)</f>
        <v>-0.11440285554367671</v>
      </c>
      <c r="P35" s="24"/>
      <c r="Q35" s="24"/>
      <c r="R35" s="24">
        <f>SUM(R33:T34)</f>
        <v>-0.40510823417746722</v>
      </c>
      <c r="S35" s="24"/>
      <c r="T35" s="25"/>
      <c r="U35" s="29"/>
      <c r="V35" s="30"/>
      <c r="W35" s="24">
        <f>SUM(W33:Y34)</f>
        <v>-0.15861650756796811</v>
      </c>
      <c r="X35" s="24"/>
      <c r="Y35" s="24"/>
      <c r="Z35" s="24">
        <f>SUM(Z33:AB34)</f>
        <v>-0.43725046772183396</v>
      </c>
      <c r="AA35" s="24"/>
      <c r="AB35" s="25"/>
      <c r="AC35" s="29"/>
      <c r="AD35" s="30"/>
      <c r="AE35" s="24">
        <f>SUM(AE33:AG34)</f>
        <v>-0.11440285554367671</v>
      </c>
      <c r="AF35" s="24"/>
      <c r="AG35" s="24"/>
      <c r="AH35" s="24">
        <f>SUM(AH33:AJ34)</f>
        <v>-0.40510823417746722</v>
      </c>
      <c r="AI35" s="24"/>
      <c r="AJ35" s="25"/>
      <c r="AK35" s="29"/>
      <c r="AL35" s="30"/>
      <c r="AM35" s="24">
        <f>SUM(AM33:AO34)</f>
        <v>-0.11440285554367671</v>
      </c>
      <c r="AN35" s="24"/>
      <c r="AO35" s="24"/>
      <c r="AP35" s="24">
        <f>SUM(AP33:AR34)</f>
        <v>-0.40510823417746722</v>
      </c>
      <c r="AQ35" s="24"/>
      <c r="AR35" s="25"/>
    </row>
    <row r="36" spans="1:44" ht="13.5" thickBot="1" x14ac:dyDescent="0.25">
      <c r="A36" s="26" t="s">
        <v>52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15"/>
      <c r="N36" s="16"/>
      <c r="O36" s="13">
        <f>SUM(O29:Q30)+SUM(O33:Q34)</f>
        <v>-0.23294818904673736</v>
      </c>
      <c r="P36" s="13"/>
      <c r="Q36" s="13"/>
      <c r="R36" s="13">
        <f>SUM(R29:T30)+SUM(R33:T34)</f>
        <v>-0.76551409152185279</v>
      </c>
      <c r="S36" s="13"/>
      <c r="T36" s="14"/>
      <c r="U36" s="15"/>
      <c r="V36" s="16"/>
      <c r="W36" s="13">
        <f>SUM(W29:Y30)+SUM(W33:Y34)</f>
        <v>-0.2865179795040303</v>
      </c>
      <c r="X36" s="13"/>
      <c r="Y36" s="13"/>
      <c r="Z36" s="13">
        <f>SUM(Z29:AB30)+SUM(Z33:AB34)</f>
        <v>-0.80220866431919746</v>
      </c>
      <c r="AA36" s="13"/>
      <c r="AB36" s="14"/>
      <c r="AC36" s="15"/>
      <c r="AD36" s="16"/>
      <c r="AE36" s="13">
        <f>SUM(AE29:AG30)+SUM(AE33:AG34)</f>
        <v>-0.23294818904673736</v>
      </c>
      <c r="AF36" s="13"/>
      <c r="AG36" s="13"/>
      <c r="AH36" s="13">
        <f>SUM(AH29:AJ30)+SUM(AH33:AJ34)</f>
        <v>-0.76551409152185279</v>
      </c>
      <c r="AI36" s="13"/>
      <c r="AJ36" s="14"/>
      <c r="AK36" s="15"/>
      <c r="AL36" s="16"/>
      <c r="AM36" s="13">
        <f>SUM(AM29:AO30)+SUM(AM33:AO34)</f>
        <v>-0.23294818904673736</v>
      </c>
      <c r="AN36" s="13"/>
      <c r="AO36" s="13"/>
      <c r="AP36" s="13">
        <f>SUM(AP29:AR30)+SUM(AP33:AR34)</f>
        <v>-0.76551409152185279</v>
      </c>
      <c r="AQ36" s="13"/>
      <c r="AR36" s="14"/>
    </row>
    <row r="37" spans="1:44" x14ac:dyDescent="0.2">
      <c r="A37" s="49" t="s">
        <v>53</v>
      </c>
      <c r="B37" s="50"/>
      <c r="C37" s="50"/>
      <c r="D37" s="50"/>
      <c r="E37" s="17"/>
      <c r="F37" s="17"/>
      <c r="G37" s="17"/>
      <c r="H37" s="17"/>
      <c r="I37" s="17"/>
      <c r="J37" s="17"/>
      <c r="K37" s="17"/>
      <c r="L37" s="51"/>
      <c r="M37" s="52"/>
      <c r="N37" s="53"/>
      <c r="O37" s="54"/>
      <c r="P37" s="54"/>
      <c r="Q37" s="54"/>
      <c r="R37" s="54"/>
      <c r="S37" s="54"/>
      <c r="T37" s="55"/>
      <c r="U37" s="52"/>
      <c r="V37" s="53"/>
      <c r="W37" s="54"/>
      <c r="X37" s="54"/>
      <c r="Y37" s="54"/>
      <c r="Z37" s="54"/>
      <c r="AA37" s="54"/>
      <c r="AB37" s="55"/>
      <c r="AC37" s="52"/>
      <c r="AD37" s="53"/>
      <c r="AE37" s="54"/>
      <c r="AF37" s="54"/>
      <c r="AG37" s="54"/>
      <c r="AH37" s="54"/>
      <c r="AI37" s="54"/>
      <c r="AJ37" s="55"/>
      <c r="AK37" s="52"/>
      <c r="AL37" s="53"/>
      <c r="AM37" s="54"/>
      <c r="AN37" s="54"/>
      <c r="AO37" s="54"/>
      <c r="AP37" s="54"/>
      <c r="AQ37" s="54"/>
      <c r="AR37" s="55"/>
    </row>
    <row r="38" spans="1:44" x14ac:dyDescent="0.2">
      <c r="A38" s="41" t="s">
        <v>54</v>
      </c>
      <c r="B38" s="42"/>
      <c r="C38" s="42"/>
      <c r="D38" s="42"/>
      <c r="E38" s="11"/>
      <c r="F38" s="11"/>
      <c r="G38" s="11"/>
      <c r="H38" s="11"/>
      <c r="I38" s="11"/>
      <c r="J38" s="11"/>
      <c r="K38" s="11"/>
      <c r="L38" s="12"/>
      <c r="M38" s="43">
        <f>M7</f>
        <v>10</v>
      </c>
      <c r="N38" s="44"/>
      <c r="O38" s="39">
        <f>O7</f>
        <v>9.3530741131000822E-2</v>
      </c>
      <c r="P38" s="39"/>
      <c r="Q38" s="39"/>
      <c r="R38" s="39">
        <f>Q7</f>
        <v>4.5299011727472728E-2</v>
      </c>
      <c r="S38" s="39"/>
      <c r="T38" s="40"/>
      <c r="U38" s="43">
        <f>U7</f>
        <v>11</v>
      </c>
      <c r="V38" s="44"/>
      <c r="W38" s="39">
        <f>W7</f>
        <v>0.1028838152441009</v>
      </c>
      <c r="X38" s="39"/>
      <c r="Y38" s="39"/>
      <c r="Z38" s="39">
        <f>Y7</f>
        <v>4.9828912900220006E-2</v>
      </c>
      <c r="AA38" s="39"/>
      <c r="AB38" s="40"/>
      <c r="AC38" s="43">
        <f>AC7</f>
        <v>10</v>
      </c>
      <c r="AD38" s="44"/>
      <c r="AE38" s="39">
        <f>AE7</f>
        <v>9.3530741131000822E-2</v>
      </c>
      <c r="AF38" s="39"/>
      <c r="AG38" s="39"/>
      <c r="AH38" s="39">
        <f>AG7</f>
        <v>4.5299011727472728E-2</v>
      </c>
      <c r="AI38" s="39"/>
      <c r="AJ38" s="40"/>
      <c r="AK38" s="43">
        <f>AK7</f>
        <v>10</v>
      </c>
      <c r="AL38" s="44"/>
      <c r="AM38" s="39">
        <f>AM7</f>
        <v>9.3530741131000822E-2</v>
      </c>
      <c r="AN38" s="39"/>
      <c r="AO38" s="39"/>
      <c r="AP38" s="39">
        <f>AO7</f>
        <v>4.5299011727472728E-2</v>
      </c>
      <c r="AQ38" s="39"/>
      <c r="AR38" s="40"/>
    </row>
    <row r="39" spans="1:44" x14ac:dyDescent="0.2">
      <c r="A39" s="41" t="s">
        <v>121</v>
      </c>
      <c r="B39" s="42"/>
      <c r="C39" s="42"/>
      <c r="D39" s="42"/>
      <c r="E39" s="11"/>
      <c r="F39" s="11"/>
      <c r="G39" s="11"/>
      <c r="H39" s="11"/>
      <c r="I39" s="11"/>
      <c r="J39" s="11"/>
      <c r="K39" s="11"/>
      <c r="L39" s="12"/>
      <c r="M39" s="43" t="s">
        <v>59</v>
      </c>
      <c r="N39" s="44"/>
      <c r="O39" s="39">
        <v>0</v>
      </c>
      <c r="P39" s="39"/>
      <c r="Q39" s="39"/>
      <c r="R39" s="39">
        <v>0</v>
      </c>
      <c r="S39" s="39"/>
      <c r="T39" s="40"/>
      <c r="U39" s="43" t="s">
        <v>59</v>
      </c>
      <c r="V39" s="44"/>
      <c r="W39" s="39">
        <v>0</v>
      </c>
      <c r="X39" s="39"/>
      <c r="Y39" s="39"/>
      <c r="Z39" s="39">
        <v>0</v>
      </c>
      <c r="AA39" s="39"/>
      <c r="AB39" s="40"/>
      <c r="AC39" s="43" t="s">
        <v>59</v>
      </c>
      <c r="AD39" s="44"/>
      <c r="AE39" s="39">
        <v>0</v>
      </c>
      <c r="AF39" s="39"/>
      <c r="AG39" s="39"/>
      <c r="AH39" s="39">
        <v>0</v>
      </c>
      <c r="AI39" s="39"/>
      <c r="AJ39" s="40"/>
      <c r="AK39" s="43" t="s">
        <v>59</v>
      </c>
      <c r="AL39" s="44"/>
      <c r="AM39" s="39">
        <v>0</v>
      </c>
      <c r="AN39" s="39"/>
      <c r="AO39" s="39"/>
      <c r="AP39" s="39">
        <v>0</v>
      </c>
      <c r="AQ39" s="39"/>
      <c r="AR39" s="40"/>
    </row>
    <row r="40" spans="1:44" x14ac:dyDescent="0.2">
      <c r="A40" s="41" t="s">
        <v>208</v>
      </c>
      <c r="B40" s="42"/>
      <c r="C40" s="42"/>
      <c r="D40" s="42"/>
      <c r="E40" s="11"/>
      <c r="F40" s="11"/>
      <c r="G40" s="11"/>
      <c r="H40" s="11"/>
      <c r="I40" s="11"/>
      <c r="J40" s="11"/>
      <c r="K40" s="11"/>
      <c r="L40" s="12"/>
      <c r="M40" s="33">
        <v>10</v>
      </c>
      <c r="N40" s="34"/>
      <c r="O40" s="31">
        <f>-SQRT(3)*M23*M40*S7/1000</f>
        <v>-9.3530741131000822E-2</v>
      </c>
      <c r="P40" s="31"/>
      <c r="Q40" s="31"/>
      <c r="R40" s="31">
        <f>-SQRT(3)*M23*M40*SIN(ACOS(S7))/1000</f>
        <v>-4.5299011727472728E-2</v>
      </c>
      <c r="S40" s="31"/>
      <c r="T40" s="32"/>
      <c r="U40" s="33">
        <v>10</v>
      </c>
      <c r="V40" s="34"/>
      <c r="W40" s="31">
        <f>-SQRT(3)*U23*U40*AA7/1000</f>
        <v>-9.3530741131000822E-2</v>
      </c>
      <c r="X40" s="31"/>
      <c r="Y40" s="31"/>
      <c r="Z40" s="31">
        <f>-SQRT(3)*U23*U40*SIN(ACOS(AA7))/1000</f>
        <v>-4.5299011727472728E-2</v>
      </c>
      <c r="AA40" s="31"/>
      <c r="AB40" s="32"/>
      <c r="AC40" s="33">
        <v>10</v>
      </c>
      <c r="AD40" s="34"/>
      <c r="AE40" s="31">
        <f>-SQRT(3)*AC23*AC40*AI7/1000</f>
        <v>-9.3530741131000822E-2</v>
      </c>
      <c r="AF40" s="31"/>
      <c r="AG40" s="31"/>
      <c r="AH40" s="31">
        <f>-SQRT(3)*AC23*AC40*SIN(ACOS(AI7))/1000</f>
        <v>-4.5299011727472728E-2</v>
      </c>
      <c r="AI40" s="31"/>
      <c r="AJ40" s="32"/>
      <c r="AK40" s="33">
        <v>10</v>
      </c>
      <c r="AL40" s="34"/>
      <c r="AM40" s="31">
        <f>-SQRT(3)*AK23*AK40*AQ7/1000</f>
        <v>-9.3530741131000822E-2</v>
      </c>
      <c r="AN40" s="31"/>
      <c r="AO40" s="31"/>
      <c r="AP40" s="31">
        <f>-SQRT(3)*AK23*AK40*SIN(ACOS(AQ7))/1000</f>
        <v>-4.5299011727472728E-2</v>
      </c>
      <c r="AQ40" s="31"/>
      <c r="AR40" s="32"/>
    </row>
    <row r="41" spans="1:44" ht="13.5" thickBot="1" x14ac:dyDescent="0.25">
      <c r="A41" s="56" t="s">
        <v>65</v>
      </c>
      <c r="B41" s="57"/>
      <c r="C41" s="57"/>
      <c r="D41" s="57"/>
      <c r="E41" s="58"/>
      <c r="F41" s="58"/>
      <c r="G41" s="58"/>
      <c r="H41" s="58"/>
      <c r="I41" s="58"/>
      <c r="J41" s="58"/>
      <c r="K41" s="58"/>
      <c r="L41" s="59"/>
      <c r="M41" s="47"/>
      <c r="N41" s="48"/>
      <c r="O41" s="45">
        <f>SUM(O38:Q40)</f>
        <v>0</v>
      </c>
      <c r="P41" s="45"/>
      <c r="Q41" s="45"/>
      <c r="R41" s="45">
        <f>SUM(R38:T40)</f>
        <v>0</v>
      </c>
      <c r="S41" s="45"/>
      <c r="T41" s="46"/>
      <c r="U41" s="47"/>
      <c r="V41" s="48"/>
      <c r="W41" s="45">
        <f>SUM(W38:Y40)</f>
        <v>9.3530741131000739E-3</v>
      </c>
      <c r="X41" s="45"/>
      <c r="Y41" s="45"/>
      <c r="Z41" s="45">
        <f>SUM(Z38:AB40)</f>
        <v>4.5299011727472777E-3</v>
      </c>
      <c r="AA41" s="45"/>
      <c r="AB41" s="46"/>
      <c r="AC41" s="47"/>
      <c r="AD41" s="48"/>
      <c r="AE41" s="45">
        <f>SUM(AE38:AG40)</f>
        <v>0</v>
      </c>
      <c r="AF41" s="45"/>
      <c r="AG41" s="45"/>
      <c r="AH41" s="45">
        <f>SUM(AH38:AJ40)</f>
        <v>0</v>
      </c>
      <c r="AI41" s="45"/>
      <c r="AJ41" s="46"/>
      <c r="AK41" s="47"/>
      <c r="AL41" s="48"/>
      <c r="AM41" s="45">
        <f>SUM(AM38:AO40)</f>
        <v>0</v>
      </c>
      <c r="AN41" s="45"/>
      <c r="AO41" s="45"/>
      <c r="AP41" s="45">
        <f>SUM(AP38:AR40)</f>
        <v>0</v>
      </c>
      <c r="AQ41" s="45"/>
      <c r="AR41" s="46"/>
    </row>
    <row r="42" spans="1:44" x14ac:dyDescent="0.2">
      <c r="A42" s="49" t="s">
        <v>66</v>
      </c>
      <c r="B42" s="50"/>
      <c r="C42" s="50"/>
      <c r="D42" s="50"/>
      <c r="E42" s="17"/>
      <c r="F42" s="17"/>
      <c r="G42" s="17"/>
      <c r="H42" s="17"/>
      <c r="I42" s="17"/>
      <c r="J42" s="17"/>
      <c r="K42" s="17"/>
      <c r="L42" s="51"/>
      <c r="M42" s="52"/>
      <c r="N42" s="53"/>
      <c r="O42" s="54"/>
      <c r="P42" s="54"/>
      <c r="Q42" s="54"/>
      <c r="R42" s="54"/>
      <c r="S42" s="54"/>
      <c r="T42" s="55"/>
      <c r="U42" s="52"/>
      <c r="V42" s="53"/>
      <c r="W42" s="54"/>
      <c r="X42" s="54"/>
      <c r="Y42" s="54"/>
      <c r="Z42" s="54"/>
      <c r="AA42" s="54"/>
      <c r="AB42" s="55"/>
      <c r="AC42" s="52"/>
      <c r="AD42" s="53"/>
      <c r="AE42" s="54"/>
      <c r="AF42" s="54"/>
      <c r="AG42" s="54"/>
      <c r="AH42" s="54"/>
      <c r="AI42" s="54"/>
      <c r="AJ42" s="55"/>
      <c r="AK42" s="52"/>
      <c r="AL42" s="53"/>
      <c r="AM42" s="54"/>
      <c r="AN42" s="54"/>
      <c r="AO42" s="54"/>
      <c r="AP42" s="54"/>
      <c r="AQ42" s="54"/>
      <c r="AR42" s="55"/>
    </row>
    <row r="43" spans="1:44" x14ac:dyDescent="0.2">
      <c r="A43" s="41" t="s">
        <v>67</v>
      </c>
      <c r="B43" s="42"/>
      <c r="C43" s="42"/>
      <c r="D43" s="42"/>
      <c r="E43" s="11"/>
      <c r="F43" s="11"/>
      <c r="G43" s="11"/>
      <c r="H43" s="11"/>
      <c r="I43" s="11"/>
      <c r="J43" s="11"/>
      <c r="K43" s="11"/>
      <c r="L43" s="12"/>
      <c r="M43" s="43">
        <f>M10</f>
        <v>10</v>
      </c>
      <c r="N43" s="44"/>
      <c r="O43" s="39">
        <f>O10</f>
        <v>8.8386555646336296E-2</v>
      </c>
      <c r="P43" s="39"/>
      <c r="Q43" s="39"/>
      <c r="R43" s="39">
        <f>Q10</f>
        <v>6.3990761067164129E-2</v>
      </c>
      <c r="S43" s="39"/>
      <c r="T43" s="40"/>
      <c r="U43" s="43">
        <f>U10</f>
        <v>15</v>
      </c>
      <c r="V43" s="44"/>
      <c r="W43" s="39">
        <f>W10</f>
        <v>0.13257983346950442</v>
      </c>
      <c r="X43" s="39"/>
      <c r="Y43" s="39"/>
      <c r="Z43" s="39">
        <f>Y10</f>
        <v>9.5986141600746186E-2</v>
      </c>
      <c r="AA43" s="39"/>
      <c r="AB43" s="40"/>
      <c r="AC43" s="43">
        <f>AC10</f>
        <v>10</v>
      </c>
      <c r="AD43" s="44"/>
      <c r="AE43" s="39">
        <f>AE10</f>
        <v>8.8386555646336296E-2</v>
      </c>
      <c r="AF43" s="39"/>
      <c r="AG43" s="39"/>
      <c r="AH43" s="39">
        <f>AG10</f>
        <v>6.3990761067164129E-2</v>
      </c>
      <c r="AI43" s="39"/>
      <c r="AJ43" s="40"/>
      <c r="AK43" s="43">
        <f>AK10</f>
        <v>10</v>
      </c>
      <c r="AL43" s="44"/>
      <c r="AM43" s="39">
        <f>AM10</f>
        <v>8.8386555646336296E-2</v>
      </c>
      <c r="AN43" s="39"/>
      <c r="AO43" s="39"/>
      <c r="AP43" s="39">
        <f>AO10</f>
        <v>6.3990761067164129E-2</v>
      </c>
      <c r="AQ43" s="39"/>
      <c r="AR43" s="40"/>
    </row>
    <row r="44" spans="1:44" x14ac:dyDescent="0.2">
      <c r="A44" s="41" t="s">
        <v>125</v>
      </c>
      <c r="B44" s="42"/>
      <c r="C44" s="42"/>
      <c r="D44" s="42"/>
      <c r="E44" s="11"/>
      <c r="F44" s="11"/>
      <c r="G44" s="11"/>
      <c r="H44" s="11"/>
      <c r="I44" s="11"/>
      <c r="J44" s="11"/>
      <c r="K44" s="11"/>
      <c r="L44" s="12"/>
      <c r="M44" s="43" t="s">
        <v>59</v>
      </c>
      <c r="N44" s="44"/>
      <c r="O44" s="39">
        <v>0</v>
      </c>
      <c r="P44" s="39"/>
      <c r="Q44" s="39"/>
      <c r="R44" s="39">
        <v>0</v>
      </c>
      <c r="S44" s="39"/>
      <c r="T44" s="40"/>
      <c r="U44" s="43" t="s">
        <v>59</v>
      </c>
      <c r="V44" s="44"/>
      <c r="W44" s="39">
        <v>0</v>
      </c>
      <c r="X44" s="39"/>
      <c r="Y44" s="39"/>
      <c r="Z44" s="39">
        <v>0</v>
      </c>
      <c r="AA44" s="39"/>
      <c r="AB44" s="40"/>
      <c r="AC44" s="43" t="s">
        <v>59</v>
      </c>
      <c r="AD44" s="44"/>
      <c r="AE44" s="39">
        <v>0</v>
      </c>
      <c r="AF44" s="39"/>
      <c r="AG44" s="39"/>
      <c r="AH44" s="39">
        <v>0</v>
      </c>
      <c r="AI44" s="39"/>
      <c r="AJ44" s="40"/>
      <c r="AK44" s="43" t="s">
        <v>59</v>
      </c>
      <c r="AL44" s="44"/>
      <c r="AM44" s="39">
        <v>0</v>
      </c>
      <c r="AN44" s="39"/>
      <c r="AO44" s="39"/>
      <c r="AP44" s="39">
        <v>0</v>
      </c>
      <c r="AQ44" s="39"/>
      <c r="AR44" s="40"/>
    </row>
    <row r="45" spans="1:44" x14ac:dyDescent="0.2">
      <c r="A45" s="41" t="s">
        <v>209</v>
      </c>
      <c r="B45" s="42"/>
      <c r="C45" s="42"/>
      <c r="D45" s="42"/>
      <c r="E45" s="11"/>
      <c r="F45" s="11"/>
      <c r="G45" s="11"/>
      <c r="H45" s="11"/>
      <c r="I45" s="11"/>
      <c r="J45" s="11"/>
      <c r="K45" s="11"/>
      <c r="L45" s="12"/>
      <c r="M45" s="33">
        <v>1</v>
      </c>
      <c r="N45" s="34"/>
      <c r="O45" s="31">
        <f>-SQRT(3)*M24*M45*S10/1000</f>
        <v>-8.8386555646336306E-3</v>
      </c>
      <c r="P45" s="31"/>
      <c r="Q45" s="31"/>
      <c r="R45" s="31">
        <f>-SQRT(3)*M24*M45*SIN(ACOS(S10))/1000</f>
        <v>-6.3990761067164118E-3</v>
      </c>
      <c r="S45" s="31"/>
      <c r="T45" s="32"/>
      <c r="U45" s="33">
        <v>1</v>
      </c>
      <c r="V45" s="34"/>
      <c r="W45" s="31">
        <f>-SQRT(3)*U24*U45*AA10/1000</f>
        <v>-8.8386555646336306E-3</v>
      </c>
      <c r="X45" s="31"/>
      <c r="Y45" s="31"/>
      <c r="Z45" s="31">
        <f>-SQRT(3)*U24*U45*SIN(ACOS(AA10))/1000</f>
        <v>-6.3990761067164118E-3</v>
      </c>
      <c r="AA45" s="31"/>
      <c r="AB45" s="32"/>
      <c r="AC45" s="33">
        <v>1</v>
      </c>
      <c r="AD45" s="34"/>
      <c r="AE45" s="31">
        <f>-SQRT(3)*AC24*AC45*AI10/1000</f>
        <v>-8.8386555646336306E-3</v>
      </c>
      <c r="AF45" s="31"/>
      <c r="AG45" s="31"/>
      <c r="AH45" s="31">
        <f>-SQRT(3)*AC24*AC45*SIN(ACOS(AI10))/1000</f>
        <v>-6.3990761067164118E-3</v>
      </c>
      <c r="AI45" s="31"/>
      <c r="AJ45" s="32"/>
      <c r="AK45" s="33">
        <v>1</v>
      </c>
      <c r="AL45" s="34"/>
      <c r="AM45" s="31">
        <f>-SQRT(3)*AK24*AK45*AQ10/1000</f>
        <v>-8.8386555646336306E-3</v>
      </c>
      <c r="AN45" s="31"/>
      <c r="AO45" s="31"/>
      <c r="AP45" s="31">
        <f>-SQRT(3)*AK24*AK45*SIN(ACOS(AQ10))/1000</f>
        <v>-6.3990761067164118E-3</v>
      </c>
      <c r="AQ45" s="31"/>
      <c r="AR45" s="32"/>
    </row>
    <row r="46" spans="1:44" x14ac:dyDescent="0.2">
      <c r="A46" s="41" t="s">
        <v>210</v>
      </c>
      <c r="B46" s="42"/>
      <c r="C46" s="42"/>
      <c r="D46" s="42"/>
      <c r="E46" s="11">
        <v>48.5</v>
      </c>
      <c r="F46" s="11">
        <v>0.5</v>
      </c>
      <c r="G46" s="11">
        <v>49</v>
      </c>
      <c r="H46" s="11">
        <v>20</v>
      </c>
      <c r="I46" s="11"/>
      <c r="J46" s="11"/>
      <c r="K46" s="11"/>
      <c r="L46" s="12"/>
      <c r="M46" s="33">
        <v>15</v>
      </c>
      <c r="N46" s="34"/>
      <c r="O46" s="31">
        <f>-SQRT(3)*M24*M46*S10/1000</f>
        <v>-0.13257983346950442</v>
      </c>
      <c r="P46" s="31"/>
      <c r="Q46" s="31"/>
      <c r="R46" s="31">
        <f>-SQRT(3)*M24*M46*SIN(ACOS(S10))/1000</f>
        <v>-9.5986141600746186E-2</v>
      </c>
      <c r="S46" s="31"/>
      <c r="T46" s="32"/>
      <c r="U46" s="33">
        <v>20</v>
      </c>
      <c r="V46" s="34"/>
      <c r="W46" s="31">
        <f>-SQRT(3)*U24*U46*AA10/1000</f>
        <v>-0.17677311129267259</v>
      </c>
      <c r="X46" s="31"/>
      <c r="Y46" s="31"/>
      <c r="Z46" s="31">
        <f>-SQRT(3)*U24*U46*SIN(ACOS(AA10))/1000</f>
        <v>-0.12798152213432826</v>
      </c>
      <c r="AA46" s="31"/>
      <c r="AB46" s="32"/>
      <c r="AC46" s="33">
        <v>15</v>
      </c>
      <c r="AD46" s="34"/>
      <c r="AE46" s="31">
        <f>-SQRT(3)*AC24*AC46*AI10/1000</f>
        <v>-0.13257983346950442</v>
      </c>
      <c r="AF46" s="31"/>
      <c r="AG46" s="31"/>
      <c r="AH46" s="31">
        <f>-SQRT(3)*AC24*AC46*SIN(ACOS(AI10))/1000</f>
        <v>-9.5986141600746186E-2</v>
      </c>
      <c r="AI46" s="31"/>
      <c r="AJ46" s="32"/>
      <c r="AK46" s="33">
        <v>20</v>
      </c>
      <c r="AL46" s="34"/>
      <c r="AM46" s="31">
        <f>-SQRT(3)*AK24*AK46*AQ10/1000</f>
        <v>-0.17677311129267259</v>
      </c>
      <c r="AN46" s="31"/>
      <c r="AO46" s="31"/>
      <c r="AP46" s="31">
        <f>-SQRT(3)*AK24*AK46*SIN(ACOS(AQ10))/1000</f>
        <v>-0.12798152213432826</v>
      </c>
      <c r="AQ46" s="31"/>
      <c r="AR46" s="32"/>
    </row>
    <row r="47" spans="1:44" x14ac:dyDescent="0.2">
      <c r="A47" s="41" t="s">
        <v>211</v>
      </c>
      <c r="B47" s="42"/>
      <c r="C47" s="42"/>
      <c r="D47" s="42"/>
      <c r="E47" s="11"/>
      <c r="F47" s="11"/>
      <c r="G47" s="11"/>
      <c r="H47" s="11"/>
      <c r="I47" s="11"/>
      <c r="J47" s="11"/>
      <c r="K47" s="11"/>
      <c r="L47" s="12"/>
      <c r="M47" s="33">
        <v>0</v>
      </c>
      <c r="N47" s="34"/>
      <c r="O47" s="31">
        <f>-SQRT(3)*M24*M47*S10/1000</f>
        <v>0</v>
      </c>
      <c r="P47" s="31"/>
      <c r="Q47" s="31"/>
      <c r="R47" s="31">
        <f>-SQRT(3)*M24*M47*SIN(ACOS(S10))/1000</f>
        <v>0</v>
      </c>
      <c r="S47" s="31"/>
      <c r="T47" s="32"/>
      <c r="U47" s="33">
        <v>0</v>
      </c>
      <c r="V47" s="34"/>
      <c r="W47" s="31">
        <f>-SQRT(3)*U24*U47*AA10/1000</f>
        <v>0</v>
      </c>
      <c r="X47" s="31"/>
      <c r="Y47" s="31"/>
      <c r="Z47" s="31">
        <f>-SQRT(3)*U24*U47*SIN(ACOS(AA10))/1000</f>
        <v>0</v>
      </c>
      <c r="AA47" s="31"/>
      <c r="AB47" s="32"/>
      <c r="AC47" s="33">
        <v>0</v>
      </c>
      <c r="AD47" s="34"/>
      <c r="AE47" s="31">
        <f>-SQRT(3)*AC24*AC47*AI10/1000</f>
        <v>0</v>
      </c>
      <c r="AF47" s="31"/>
      <c r="AG47" s="31"/>
      <c r="AH47" s="31">
        <f>-SQRT(3)*AC24*AC47*SIN(ACOS(AI10))/1000</f>
        <v>0</v>
      </c>
      <c r="AI47" s="31"/>
      <c r="AJ47" s="32"/>
      <c r="AK47" s="33">
        <v>0</v>
      </c>
      <c r="AL47" s="34"/>
      <c r="AM47" s="31">
        <f>-SQRT(3)*AK24*AK47*AQ10/1000</f>
        <v>0</v>
      </c>
      <c r="AN47" s="31"/>
      <c r="AO47" s="31"/>
      <c r="AP47" s="31">
        <f>-SQRT(3)*AK24*AK47*SIN(ACOS(AQ10))/1000</f>
        <v>0</v>
      </c>
      <c r="AQ47" s="31"/>
      <c r="AR47" s="32"/>
    </row>
    <row r="48" spans="1:44" x14ac:dyDescent="0.2">
      <c r="A48" s="41" t="s">
        <v>212</v>
      </c>
      <c r="B48" s="42"/>
      <c r="C48" s="42"/>
      <c r="D48" s="42"/>
      <c r="E48" s="11"/>
      <c r="F48" s="11"/>
      <c r="G48" s="11"/>
      <c r="H48" s="11"/>
      <c r="I48" s="11"/>
      <c r="J48" s="11"/>
      <c r="K48" s="11"/>
      <c r="L48" s="12"/>
      <c r="M48" s="33">
        <v>0</v>
      </c>
      <c r="N48" s="34"/>
      <c r="O48" s="31">
        <f>-SQRT(3)*M24*M48*S10/1000</f>
        <v>0</v>
      </c>
      <c r="P48" s="31"/>
      <c r="Q48" s="31"/>
      <c r="R48" s="31">
        <f>-SQRT(3)*M24*M48*SIN(ACOS(S10))/1000</f>
        <v>0</v>
      </c>
      <c r="S48" s="31"/>
      <c r="T48" s="32"/>
      <c r="U48" s="33">
        <v>0</v>
      </c>
      <c r="V48" s="34"/>
      <c r="W48" s="31">
        <f>-SQRT(3)*U24*U48*AA10/1000</f>
        <v>0</v>
      </c>
      <c r="X48" s="31"/>
      <c r="Y48" s="31"/>
      <c r="Z48" s="31">
        <f>-SQRT(3)*U24*U48*SIN(ACOS(AA10))/1000</f>
        <v>0</v>
      </c>
      <c r="AA48" s="31"/>
      <c r="AB48" s="32"/>
      <c r="AC48" s="33">
        <v>0</v>
      </c>
      <c r="AD48" s="34"/>
      <c r="AE48" s="31">
        <f>-SQRT(3)*AC24*AC48*AI10/1000</f>
        <v>0</v>
      </c>
      <c r="AF48" s="31"/>
      <c r="AG48" s="31"/>
      <c r="AH48" s="31">
        <f>-SQRT(3)*AC24*AC48*SIN(ACOS(AI10))/1000</f>
        <v>0</v>
      </c>
      <c r="AI48" s="31"/>
      <c r="AJ48" s="32"/>
      <c r="AK48" s="33">
        <v>0</v>
      </c>
      <c r="AL48" s="34"/>
      <c r="AM48" s="31">
        <f>-SQRT(3)*AK24*AK48*AQ10/1000</f>
        <v>0</v>
      </c>
      <c r="AN48" s="31"/>
      <c r="AO48" s="31"/>
      <c r="AP48" s="31">
        <f>-SQRT(3)*AK24*AK48*SIN(ACOS(AQ10))/1000</f>
        <v>0</v>
      </c>
      <c r="AQ48" s="31"/>
      <c r="AR48" s="32"/>
    </row>
    <row r="49" spans="1:44" ht="13.5" thickBot="1" x14ac:dyDescent="0.25">
      <c r="A49" s="35" t="s">
        <v>77</v>
      </c>
      <c r="B49" s="36"/>
      <c r="C49" s="36"/>
      <c r="D49" s="36"/>
      <c r="E49" s="37"/>
      <c r="F49" s="37"/>
      <c r="G49" s="37"/>
      <c r="H49" s="37"/>
      <c r="I49" s="37"/>
      <c r="J49" s="37"/>
      <c r="K49" s="37"/>
      <c r="L49" s="38"/>
      <c r="M49" s="29"/>
      <c r="N49" s="30"/>
      <c r="O49" s="24">
        <f>SUM(O43:Q48)</f>
        <v>-5.3031933387801752E-2</v>
      </c>
      <c r="P49" s="24"/>
      <c r="Q49" s="24"/>
      <c r="R49" s="24">
        <f>SUM(R43:T48)</f>
        <v>-3.8394456640298467E-2</v>
      </c>
      <c r="S49" s="24"/>
      <c r="T49" s="25"/>
      <c r="U49" s="29"/>
      <c r="V49" s="30"/>
      <c r="W49" s="24">
        <f>SUM(W43:Y48)</f>
        <v>-5.3031933387801808E-2</v>
      </c>
      <c r="X49" s="24"/>
      <c r="Y49" s="24"/>
      <c r="Z49" s="24">
        <f>SUM(Z43:AB48)</f>
        <v>-3.8394456640298488E-2</v>
      </c>
      <c r="AA49" s="24"/>
      <c r="AB49" s="25"/>
      <c r="AC49" s="29"/>
      <c r="AD49" s="30"/>
      <c r="AE49" s="24">
        <f>SUM(AE43:AG48)</f>
        <v>-5.3031933387801752E-2</v>
      </c>
      <c r="AF49" s="24"/>
      <c r="AG49" s="24"/>
      <c r="AH49" s="24">
        <f>SUM(AH43:AJ48)</f>
        <v>-3.8394456640298467E-2</v>
      </c>
      <c r="AI49" s="24"/>
      <c r="AJ49" s="25"/>
      <c r="AK49" s="29"/>
      <c r="AL49" s="30"/>
      <c r="AM49" s="24">
        <f>SUM(AM43:AO48)</f>
        <v>-9.7225211210969928E-2</v>
      </c>
      <c r="AN49" s="24"/>
      <c r="AO49" s="24"/>
      <c r="AP49" s="24">
        <f>SUM(AP43:AR48)</f>
        <v>-7.0389837173880532E-2</v>
      </c>
      <c r="AQ49" s="24"/>
      <c r="AR49" s="25"/>
    </row>
    <row r="50" spans="1:44" ht="13.5" thickBot="1" x14ac:dyDescent="0.25">
      <c r="A50" s="26" t="s">
        <v>78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15"/>
      <c r="N50" s="16"/>
      <c r="O50" s="13">
        <f>SUM(O38:Q40)+SUM(O43:Q48)</f>
        <v>-5.3031933387801752E-2</v>
      </c>
      <c r="P50" s="13"/>
      <c r="Q50" s="13"/>
      <c r="R50" s="13">
        <f>SUM(R38:T40)+SUM(R43:T48)</f>
        <v>-3.8394456640298467E-2</v>
      </c>
      <c r="S50" s="13"/>
      <c r="T50" s="14"/>
      <c r="U50" s="15"/>
      <c r="V50" s="16"/>
      <c r="W50" s="13">
        <f>SUM(W38:Y40)+SUM(W43:Y48)</f>
        <v>-4.3678859274701734E-2</v>
      </c>
      <c r="X50" s="13"/>
      <c r="Y50" s="13"/>
      <c r="Z50" s="13">
        <f>SUM(Z38:AB40)+SUM(Z43:AB48)</f>
        <v>-3.3864555467551211E-2</v>
      </c>
      <c r="AA50" s="13"/>
      <c r="AB50" s="14"/>
      <c r="AC50" s="15"/>
      <c r="AD50" s="16"/>
      <c r="AE50" s="13">
        <f>SUM(AE38:AG40)+SUM(AE43:AG48)</f>
        <v>-5.3031933387801752E-2</v>
      </c>
      <c r="AF50" s="13"/>
      <c r="AG50" s="13"/>
      <c r="AH50" s="13">
        <f>SUM(AH38:AJ40)+SUM(AH43:AJ48)</f>
        <v>-3.8394456640298467E-2</v>
      </c>
      <c r="AI50" s="13"/>
      <c r="AJ50" s="14"/>
      <c r="AK50" s="15"/>
      <c r="AL50" s="16"/>
      <c r="AM50" s="13">
        <f>SUM(AM38:AO40)+SUM(AM43:AO48)</f>
        <v>-9.7225211210969928E-2</v>
      </c>
      <c r="AN50" s="13"/>
      <c r="AO50" s="13"/>
      <c r="AP50" s="13">
        <f>SUM(AP38:AR40)+SUM(AP43:AR48)</f>
        <v>-7.0389837173880532E-2</v>
      </c>
      <c r="AQ50" s="13"/>
      <c r="AR50" s="14"/>
    </row>
    <row r="51" spans="1:44" ht="13.5" thickBo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</row>
    <row r="52" spans="1:44" ht="13.5" thickBot="1" x14ac:dyDescent="0.25">
      <c r="A52" s="18" t="s">
        <v>79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1" t="s">
        <v>80</v>
      </c>
      <c r="N52" s="22"/>
      <c r="O52" s="22"/>
      <c r="P52" s="22"/>
      <c r="Q52" s="22"/>
      <c r="R52" s="22"/>
      <c r="S52" s="22"/>
      <c r="T52" s="23"/>
      <c r="U52" s="21" t="s">
        <v>213</v>
      </c>
      <c r="V52" s="22"/>
      <c r="W52" s="22"/>
      <c r="X52" s="22"/>
      <c r="Y52" s="22"/>
      <c r="Z52" s="22"/>
      <c r="AA52" s="22"/>
      <c r="AB52" s="23"/>
      <c r="AC52" s="21"/>
      <c r="AD52" s="22"/>
      <c r="AE52" s="22"/>
      <c r="AF52" s="22"/>
      <c r="AG52" s="22"/>
      <c r="AH52" s="22"/>
      <c r="AI52" s="22"/>
      <c r="AJ52" s="23"/>
      <c r="AK52" s="21"/>
      <c r="AL52" s="22"/>
      <c r="AM52" s="22"/>
      <c r="AN52" s="22"/>
      <c r="AO52" s="22"/>
      <c r="AP52" s="22"/>
      <c r="AQ52" s="22"/>
      <c r="AR52" s="23"/>
    </row>
  </sheetData>
  <mergeCells count="555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AC16:AE16"/>
    <mergeCell ref="AF16:AG16"/>
    <mergeCell ref="AH16:AJ16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25:AR25"/>
    <mergeCell ref="A26:D27"/>
    <mergeCell ref="E26:F26"/>
    <mergeCell ref="G26:H26"/>
    <mergeCell ref="I26:J26"/>
    <mergeCell ref="K26:L26"/>
    <mergeCell ref="M26:N27"/>
    <mergeCell ref="O26:Q27"/>
    <mergeCell ref="R26:T27"/>
    <mergeCell ref="U26:V27"/>
    <mergeCell ref="AM26:AO27"/>
    <mergeCell ref="AP26:AR27"/>
    <mergeCell ref="A28:D28"/>
    <mergeCell ref="E28:AR28"/>
    <mergeCell ref="A29:D29"/>
    <mergeCell ref="M29:N29"/>
    <mergeCell ref="O29:Q29"/>
    <mergeCell ref="R29:T29"/>
    <mergeCell ref="U29:V29"/>
    <mergeCell ref="W29:Y29"/>
    <mergeCell ref="W26:Y27"/>
    <mergeCell ref="Z26:AB27"/>
    <mergeCell ref="AC26:AD27"/>
    <mergeCell ref="AE26:AG27"/>
    <mergeCell ref="AH26:AJ27"/>
    <mergeCell ref="AK26:AL27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30:AJ30"/>
    <mergeCell ref="AK30:AL30"/>
    <mergeCell ref="AM30:AO30"/>
    <mergeCell ref="AP30:AR30"/>
    <mergeCell ref="A31:L31"/>
    <mergeCell ref="M31:N31"/>
    <mergeCell ref="O31:Q31"/>
    <mergeCell ref="R31:T31"/>
    <mergeCell ref="U31:V31"/>
    <mergeCell ref="W31:Y31"/>
    <mergeCell ref="AC33:AD33"/>
    <mergeCell ref="AE33:AG33"/>
    <mergeCell ref="AH33:AJ33"/>
    <mergeCell ref="AK33:AL33"/>
    <mergeCell ref="AM33:AO33"/>
    <mergeCell ref="AP33:AR33"/>
    <mergeCell ref="AP31:AR31"/>
    <mergeCell ref="A32:D32"/>
    <mergeCell ref="E32:AR32"/>
    <mergeCell ref="A33:D33"/>
    <mergeCell ref="M33:N33"/>
    <mergeCell ref="O33:Q33"/>
    <mergeCell ref="R33:T33"/>
    <mergeCell ref="U33:V33"/>
    <mergeCell ref="W33:Y33"/>
    <mergeCell ref="Z33:AB33"/>
    <mergeCell ref="Z31:AB31"/>
    <mergeCell ref="AC31:AD31"/>
    <mergeCell ref="AE31:AG31"/>
    <mergeCell ref="AH31:AJ31"/>
    <mergeCell ref="AK31:AL31"/>
    <mergeCell ref="AM31:AO31"/>
    <mergeCell ref="AP34:AR34"/>
    <mergeCell ref="A35:L35"/>
    <mergeCell ref="M35:N35"/>
    <mergeCell ref="O35:Q35"/>
    <mergeCell ref="R35:T35"/>
    <mergeCell ref="U35:V35"/>
    <mergeCell ref="W35:Y35"/>
    <mergeCell ref="Z35:AB35"/>
    <mergeCell ref="AC35:AD35"/>
    <mergeCell ref="AE35:AG35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AH35:AJ35"/>
    <mergeCell ref="AK35:AL35"/>
    <mergeCell ref="AM35:AO35"/>
    <mergeCell ref="AP35:AR35"/>
    <mergeCell ref="A36:L36"/>
    <mergeCell ref="M36:N36"/>
    <mergeCell ref="O36:Q36"/>
    <mergeCell ref="R36:T36"/>
    <mergeCell ref="U36:V36"/>
    <mergeCell ref="W36:Y36"/>
    <mergeCell ref="AC38:AD38"/>
    <mergeCell ref="AE38:AG38"/>
    <mergeCell ref="AH38:AJ38"/>
    <mergeCell ref="AK38:AL38"/>
    <mergeCell ref="AM38:AO38"/>
    <mergeCell ref="AP38:AR38"/>
    <mergeCell ref="AP36:AR36"/>
    <mergeCell ref="A37:D37"/>
    <mergeCell ref="E37:AR37"/>
    <mergeCell ref="A38:D38"/>
    <mergeCell ref="M38:N38"/>
    <mergeCell ref="O38:Q38"/>
    <mergeCell ref="R38:T38"/>
    <mergeCell ref="U38:V38"/>
    <mergeCell ref="W38:Y38"/>
    <mergeCell ref="Z38:AB38"/>
    <mergeCell ref="Z36:AB36"/>
    <mergeCell ref="AC36:AD36"/>
    <mergeCell ref="AE36:AG36"/>
    <mergeCell ref="AH36:AJ36"/>
    <mergeCell ref="AK36:AL36"/>
    <mergeCell ref="AM36:AO36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AH40:AJ40"/>
    <mergeCell ref="AK40:AL40"/>
    <mergeCell ref="AM40:AO40"/>
    <mergeCell ref="AP40:AR40"/>
    <mergeCell ref="A41:L41"/>
    <mergeCell ref="M41:N41"/>
    <mergeCell ref="O41:Q41"/>
    <mergeCell ref="R41:T41"/>
    <mergeCell ref="U41:V41"/>
    <mergeCell ref="W41:Y41"/>
    <mergeCell ref="AC43:AD43"/>
    <mergeCell ref="AE43:AG43"/>
    <mergeCell ref="AH43:AJ43"/>
    <mergeCell ref="AK43:AL43"/>
    <mergeCell ref="AM43:AO43"/>
    <mergeCell ref="AP43:AR43"/>
    <mergeCell ref="AP41:AR41"/>
    <mergeCell ref="A42:D42"/>
    <mergeCell ref="E42:AR42"/>
    <mergeCell ref="A43:D43"/>
    <mergeCell ref="M43:N43"/>
    <mergeCell ref="O43:Q43"/>
    <mergeCell ref="R43:T43"/>
    <mergeCell ref="U43:V43"/>
    <mergeCell ref="W43:Y43"/>
    <mergeCell ref="Z43:AB43"/>
    <mergeCell ref="Z41:AB41"/>
    <mergeCell ref="AC41:AD41"/>
    <mergeCell ref="AE41:AG41"/>
    <mergeCell ref="AH41:AJ41"/>
    <mergeCell ref="AK41:AL41"/>
    <mergeCell ref="AM41:AO41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44:D44"/>
    <mergeCell ref="M44:N44"/>
    <mergeCell ref="O44:Q44"/>
    <mergeCell ref="R44:T44"/>
    <mergeCell ref="U44:V44"/>
    <mergeCell ref="W44:Y44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8:AR48"/>
    <mergeCell ref="A49:L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9:AJ49"/>
    <mergeCell ref="AK49:AL49"/>
    <mergeCell ref="AM49:AO49"/>
    <mergeCell ref="AP49:AR49"/>
    <mergeCell ref="A50:L50"/>
    <mergeCell ref="M50:N50"/>
    <mergeCell ref="O50:Q50"/>
    <mergeCell ref="R50:T50"/>
    <mergeCell ref="U50:V50"/>
    <mergeCell ref="W50:Y50"/>
    <mergeCell ref="AP50:AR50"/>
    <mergeCell ref="A51:AR51"/>
    <mergeCell ref="A52:L52"/>
    <mergeCell ref="M52:T52"/>
    <mergeCell ref="U52:AB52"/>
    <mergeCell ref="AC52:AJ52"/>
    <mergeCell ref="AK52:AR52"/>
    <mergeCell ref="Z50:AB50"/>
    <mergeCell ref="AC50:AD50"/>
    <mergeCell ref="AE50:AG50"/>
    <mergeCell ref="AH50:AJ50"/>
    <mergeCell ref="AK50:AL50"/>
    <mergeCell ref="AM50:AO5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2"/>
  <sheetViews>
    <sheetView tabSelected="1"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89" customWidth="1"/>
    <col min="5" max="12" width="5.28515625" style="189" customWidth="1"/>
    <col min="13" max="44" width="3.28515625" style="189" customWidth="1"/>
    <col min="45" max="16384" width="9.140625" style="189"/>
  </cols>
  <sheetData>
    <row r="1" spans="1:44" ht="30" customHeight="1" x14ac:dyDescent="0.2">
      <c r="A1" s="188" t="s">
        <v>523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ht="30" customHeight="1" thickBot="1" x14ac:dyDescent="0.2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</row>
    <row r="3" spans="1:44" ht="24.95" customHeight="1" thickBo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>
        <v>0.16666666666666666</v>
      </c>
      <c r="N3" s="192"/>
      <c r="O3" s="192"/>
      <c r="P3" s="192"/>
      <c r="Q3" s="192"/>
      <c r="R3" s="192"/>
      <c r="S3" s="192"/>
      <c r="T3" s="192"/>
      <c r="U3" s="191">
        <v>0.45833333333333331</v>
      </c>
      <c r="V3" s="192"/>
      <c r="W3" s="192"/>
      <c r="X3" s="192"/>
      <c r="Y3" s="192"/>
      <c r="Z3" s="192"/>
      <c r="AA3" s="192"/>
      <c r="AB3" s="192"/>
      <c r="AC3" s="191">
        <v>0.75</v>
      </c>
      <c r="AD3" s="192"/>
      <c r="AE3" s="192"/>
      <c r="AF3" s="192"/>
      <c r="AG3" s="192"/>
      <c r="AH3" s="192"/>
      <c r="AI3" s="192"/>
      <c r="AJ3" s="192"/>
      <c r="AK3" s="191">
        <v>0.83333333333333337</v>
      </c>
      <c r="AL3" s="192"/>
      <c r="AM3" s="192"/>
      <c r="AN3" s="192"/>
      <c r="AO3" s="192"/>
      <c r="AP3" s="192"/>
      <c r="AQ3" s="192"/>
      <c r="AR3" s="192"/>
    </row>
    <row r="4" spans="1:44" ht="30" customHeight="1" thickBot="1" x14ac:dyDescent="0.25">
      <c r="A4" s="193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</row>
    <row r="5" spans="1:44" ht="15.75" customHeight="1" thickBot="1" x14ac:dyDescent="0.25">
      <c r="A5" s="194" t="s">
        <v>3</v>
      </c>
      <c r="B5" s="195" t="s">
        <v>4</v>
      </c>
      <c r="C5" s="195" t="s">
        <v>5</v>
      </c>
      <c r="D5" s="196" t="s">
        <v>6</v>
      </c>
      <c r="E5" s="197" t="s">
        <v>7</v>
      </c>
      <c r="F5" s="198"/>
      <c r="G5" s="199" t="s">
        <v>8</v>
      </c>
      <c r="H5" s="198"/>
      <c r="I5" s="199" t="s">
        <v>9</v>
      </c>
      <c r="J5" s="198"/>
      <c r="K5" s="199" t="s">
        <v>10</v>
      </c>
      <c r="L5" s="200"/>
      <c r="M5" s="197" t="s">
        <v>11</v>
      </c>
      <c r="N5" s="198"/>
      <c r="O5" s="199" t="s">
        <v>12</v>
      </c>
      <c r="P5" s="198"/>
      <c r="Q5" s="199" t="s">
        <v>13</v>
      </c>
      <c r="R5" s="198"/>
      <c r="S5" s="199" t="s">
        <v>14</v>
      </c>
      <c r="T5" s="200"/>
      <c r="U5" s="197" t="s">
        <v>11</v>
      </c>
      <c r="V5" s="198"/>
      <c r="W5" s="199" t="s">
        <v>12</v>
      </c>
      <c r="X5" s="198"/>
      <c r="Y5" s="199" t="s">
        <v>13</v>
      </c>
      <c r="Z5" s="198"/>
      <c r="AA5" s="199" t="s">
        <v>14</v>
      </c>
      <c r="AB5" s="200"/>
      <c r="AC5" s="197" t="s">
        <v>11</v>
      </c>
      <c r="AD5" s="198"/>
      <c r="AE5" s="199" t="s">
        <v>12</v>
      </c>
      <c r="AF5" s="198"/>
      <c r="AG5" s="199" t="s">
        <v>13</v>
      </c>
      <c r="AH5" s="198"/>
      <c r="AI5" s="199" t="s">
        <v>14</v>
      </c>
      <c r="AJ5" s="200"/>
      <c r="AK5" s="197" t="s">
        <v>11</v>
      </c>
      <c r="AL5" s="198"/>
      <c r="AM5" s="199" t="s">
        <v>12</v>
      </c>
      <c r="AN5" s="198"/>
      <c r="AO5" s="199" t="s">
        <v>13</v>
      </c>
      <c r="AP5" s="198"/>
      <c r="AQ5" s="199" t="s">
        <v>14</v>
      </c>
      <c r="AR5" s="200"/>
    </row>
    <row r="6" spans="1:44" x14ac:dyDescent="0.2">
      <c r="A6" s="201" t="s">
        <v>15</v>
      </c>
      <c r="B6" s="202">
        <v>25</v>
      </c>
      <c r="C6" s="203">
        <v>3.5999998450279236E-2</v>
      </c>
      <c r="D6" s="204">
        <v>0.1379999965429306</v>
      </c>
      <c r="E6" s="205">
        <v>110</v>
      </c>
      <c r="F6" s="206"/>
      <c r="G6" s="207" t="s">
        <v>92</v>
      </c>
      <c r="H6" s="207"/>
      <c r="I6" s="208">
        <v>7.9999998211860657E-2</v>
      </c>
      <c r="J6" s="208"/>
      <c r="K6" s="208">
        <v>10.939999580383301</v>
      </c>
      <c r="L6" s="209"/>
      <c r="M6" s="210"/>
      <c r="N6" s="211"/>
      <c r="O6" s="380">
        <f>M19</f>
        <v>1.148338638133124</v>
      </c>
      <c r="P6" s="380"/>
      <c r="Q6" s="380">
        <f>R19</f>
        <v>0.92333552449700762</v>
      </c>
      <c r="R6" s="380"/>
      <c r="S6" s="213">
        <f>IF(O6=0,0,COS(ATAN(Q6/O6)))</f>
        <v>0.77932220455457524</v>
      </c>
      <c r="T6" s="214"/>
      <c r="U6" s="215"/>
      <c r="V6" s="211"/>
      <c r="W6" s="380">
        <f>U19</f>
        <v>1.1243222993143629</v>
      </c>
      <c r="X6" s="380"/>
      <c r="Y6" s="380">
        <f>Z19</f>
        <v>0.9066977768029012</v>
      </c>
      <c r="Z6" s="380"/>
      <c r="AA6" s="213">
        <f>IF(W6=0,0,COS(ATAN(Y6/W6)))</f>
        <v>0.77841769293447582</v>
      </c>
      <c r="AB6" s="214"/>
      <c r="AC6" s="215"/>
      <c r="AD6" s="211"/>
      <c r="AE6" s="380">
        <f>AC19</f>
        <v>1.1163017796544807</v>
      </c>
      <c r="AF6" s="380"/>
      <c r="AG6" s="380">
        <f>AH19</f>
        <v>0.8341433768841926</v>
      </c>
      <c r="AH6" s="380"/>
      <c r="AI6" s="213">
        <f>IF(AE6=0,0,COS(ATAN(AG6/AE6)))</f>
        <v>0.80106066902085249</v>
      </c>
      <c r="AJ6" s="214"/>
      <c r="AK6" s="215"/>
      <c r="AL6" s="211"/>
      <c r="AM6" s="380">
        <f>AK19</f>
        <v>0.80420349625271648</v>
      </c>
      <c r="AN6" s="380"/>
      <c r="AO6" s="380">
        <f>AP19</f>
        <v>0.85570790355136972</v>
      </c>
      <c r="AP6" s="380"/>
      <c r="AQ6" s="213">
        <f>IF(AM6=0,0,COS(ATAN(AO6/AM6)))</f>
        <v>0.6848367957097734</v>
      </c>
      <c r="AR6" s="214"/>
    </row>
    <row r="7" spans="1:44" x14ac:dyDescent="0.2">
      <c r="A7" s="216"/>
      <c r="B7" s="217"/>
      <c r="C7" s="217"/>
      <c r="D7" s="218"/>
      <c r="E7" s="219">
        <v>10</v>
      </c>
      <c r="F7" s="220"/>
      <c r="G7" s="221" t="s">
        <v>16</v>
      </c>
      <c r="H7" s="221"/>
      <c r="I7" s="433">
        <v>6.4000003039836884E-2</v>
      </c>
      <c r="J7" s="433"/>
      <c r="K7" s="433">
        <v>-0.64999997615814209</v>
      </c>
      <c r="L7" s="434"/>
      <c r="M7" s="382">
        <f>IF(OR(M24=0,O7=0),0,ABS(1000*O7/(SQRT(3)*M24*COS(ATAN(Q7/O7)))))</f>
        <v>37.237973364682965</v>
      </c>
      <c r="N7" s="348"/>
      <c r="O7" s="226">
        <v>0.56000000238418579</v>
      </c>
      <c r="P7" s="226"/>
      <c r="Q7" s="226">
        <v>0.31999999284744263</v>
      </c>
      <c r="R7" s="226"/>
      <c r="S7" s="227">
        <f>IF(O7=0,0,COS(ATAN(Q7/O7)))</f>
        <v>0.86824314781141787</v>
      </c>
      <c r="T7" s="228"/>
      <c r="U7" s="347">
        <f>IF(OR(U24=0,W7=0),0,ABS(1000*W7/(SQRT(3)*U24*COS(ATAN(Y7/W7)))))</f>
        <v>62.081934669753309</v>
      </c>
      <c r="V7" s="348"/>
      <c r="W7" s="226">
        <v>0.56000000238418579</v>
      </c>
      <c r="X7" s="226"/>
      <c r="Y7" s="226">
        <v>0.40000000596046448</v>
      </c>
      <c r="Z7" s="226"/>
      <c r="AA7" s="227">
        <f>IF(W7=0,0,COS(ATAN(Y7/W7)))</f>
        <v>0.81373346828067961</v>
      </c>
      <c r="AB7" s="228"/>
      <c r="AC7" s="347">
        <f>IF(OR(AC24=0,AE7=0),0,ABS(1000*AE7/(SQRT(3)*AC24*COS(ATAN(AG7/AE7)))))</f>
        <v>59.730297716240287</v>
      </c>
      <c r="AD7" s="348"/>
      <c r="AE7" s="226">
        <v>0.60000002384185791</v>
      </c>
      <c r="AF7" s="226"/>
      <c r="AG7" s="226">
        <v>0.2800000011920929</v>
      </c>
      <c r="AH7" s="226"/>
      <c r="AI7" s="227">
        <f>IF(AE7=0,0,COS(ATAN(AG7/AE7)))</f>
        <v>0.90618314574479475</v>
      </c>
      <c r="AJ7" s="228"/>
      <c r="AK7" s="347">
        <f>IF(OR(AK24=0,AM7=0),0,ABS(1000*AM7/(SQRT(3)*AK24*COS(ATAN(AO7/AM7)))))</f>
        <v>41.142537259367479</v>
      </c>
      <c r="AL7" s="348"/>
      <c r="AM7" s="226">
        <v>0.36000001430511475</v>
      </c>
      <c r="AN7" s="226"/>
      <c r="AO7" s="226">
        <v>0.2800000011920929</v>
      </c>
      <c r="AP7" s="226"/>
      <c r="AQ7" s="227">
        <f>IF(AM7=0,0,COS(ATAN(AO7/AM7)))</f>
        <v>0.78935222793220439</v>
      </c>
      <c r="AR7" s="228"/>
    </row>
    <row r="8" spans="1:44" x14ac:dyDescent="0.2">
      <c r="A8" s="216"/>
      <c r="B8" s="217"/>
      <c r="C8" s="217"/>
      <c r="D8" s="218"/>
      <c r="E8" s="219">
        <v>6</v>
      </c>
      <c r="F8" s="220"/>
      <c r="G8" s="221" t="s">
        <v>16</v>
      </c>
      <c r="H8" s="221"/>
      <c r="I8" s="433">
        <v>7.4000000953674316E-2</v>
      </c>
      <c r="J8" s="433"/>
      <c r="K8" s="433">
        <v>6.815000057220459</v>
      </c>
      <c r="L8" s="434"/>
      <c r="M8" s="382">
        <f>IF(OR(M26=0,O8=0),0,ABS(1000*O8/(SQRT(3)*M26*COS(ATAN(Q8/O8)))))</f>
        <v>41.337633578093609</v>
      </c>
      <c r="N8" s="348"/>
      <c r="O8" s="226">
        <v>0.55199998617172241</v>
      </c>
      <c r="P8" s="226"/>
      <c r="Q8" s="226">
        <v>0.45600000023841858</v>
      </c>
      <c r="R8" s="226"/>
      <c r="S8" s="227">
        <f>IF(O8=0,0,COS(ATAN(Q8/O8)))</f>
        <v>0.77096174362966818</v>
      </c>
      <c r="T8" s="228"/>
      <c r="U8" s="347">
        <f>IF(OR(U26=0,W8=0),0,ABS(1000*W8/(SQRT(3)*U26*COS(ATAN(Y8/W8)))))</f>
        <v>57.649262442688396</v>
      </c>
      <c r="V8" s="348"/>
      <c r="W8" s="226">
        <v>0.52799999713897705</v>
      </c>
      <c r="X8" s="226"/>
      <c r="Y8" s="226">
        <v>0.36000001430511475</v>
      </c>
      <c r="Z8" s="226"/>
      <c r="AA8" s="227">
        <f>IF(W8=0,0,COS(ATAN(Y8/W8)))</f>
        <v>0.82622733096781154</v>
      </c>
      <c r="AB8" s="228"/>
      <c r="AC8" s="347">
        <f>IF(OR(AC26=0,AE8=0),0,ABS(1000*AE8/(SQRT(3)*AC26*COS(ATAN(AG8/AE8)))))</f>
        <v>56.830337578311457</v>
      </c>
      <c r="AD8" s="348"/>
      <c r="AE8" s="226">
        <v>0.47999998927116394</v>
      </c>
      <c r="AF8" s="226"/>
      <c r="AG8" s="226">
        <v>0.40799999237060547</v>
      </c>
      <c r="AH8" s="226"/>
      <c r="AI8" s="227">
        <f>IF(AE8=0,0,COS(ATAN(AG8/AE8)))</f>
        <v>0.76193931659222258</v>
      </c>
      <c r="AJ8" s="228"/>
      <c r="AK8" s="347">
        <f>IF(OR(AK26=0,AM8=0),0,ABS(1000*AM8/(SQRT(3)*AK26*COS(ATAN(AO8/AM8)))))</f>
        <v>53.604453569557393</v>
      </c>
      <c r="AL8" s="348"/>
      <c r="AM8" s="226">
        <v>0.40799999237060547</v>
      </c>
      <c r="AN8" s="226"/>
      <c r="AO8" s="226">
        <v>0.43200001120567322</v>
      </c>
      <c r="AP8" s="226"/>
      <c r="AQ8" s="227">
        <f>IF(AM8=0,0,COS(ATAN(AO8/AM8)))</f>
        <v>0.68662351676377864</v>
      </c>
      <c r="AR8" s="228"/>
    </row>
    <row r="9" spans="1:44" ht="15.75" customHeight="1" thickBot="1" x14ac:dyDescent="0.25">
      <c r="A9" s="230"/>
      <c r="B9" s="231"/>
      <c r="C9" s="231"/>
      <c r="D9" s="231"/>
      <c r="E9" s="232" t="s">
        <v>17</v>
      </c>
      <c r="F9" s="233"/>
      <c r="G9" s="233"/>
      <c r="H9" s="233"/>
      <c r="I9" s="233"/>
      <c r="J9" s="233"/>
      <c r="K9" s="233"/>
      <c r="L9" s="234"/>
      <c r="M9" s="233">
        <v>5</v>
      </c>
      <c r="N9" s="233"/>
      <c r="O9" s="233"/>
      <c r="P9" s="235" t="s">
        <v>18</v>
      </c>
      <c r="Q9" s="235"/>
      <c r="R9" s="236"/>
      <c r="S9" s="236"/>
      <c r="T9" s="237"/>
      <c r="U9" s="232">
        <v>5</v>
      </c>
      <c r="V9" s="233"/>
      <c r="W9" s="233"/>
      <c r="X9" s="235" t="s">
        <v>18</v>
      </c>
      <c r="Y9" s="235"/>
      <c r="Z9" s="236"/>
      <c r="AA9" s="236"/>
      <c r="AB9" s="237"/>
      <c r="AC9" s="232">
        <v>5</v>
      </c>
      <c r="AD9" s="233"/>
      <c r="AE9" s="233"/>
      <c r="AF9" s="235" t="s">
        <v>18</v>
      </c>
      <c r="AG9" s="235"/>
      <c r="AH9" s="236"/>
      <c r="AI9" s="236"/>
      <c r="AJ9" s="237"/>
      <c r="AK9" s="232">
        <v>5</v>
      </c>
      <c r="AL9" s="233"/>
      <c r="AM9" s="233"/>
      <c r="AN9" s="235" t="s">
        <v>18</v>
      </c>
      <c r="AO9" s="235"/>
      <c r="AP9" s="236"/>
      <c r="AQ9" s="236"/>
      <c r="AR9" s="237"/>
    </row>
    <row r="10" spans="1:44" x14ac:dyDescent="0.2">
      <c r="A10" s="201" t="s">
        <v>19</v>
      </c>
      <c r="B10" s="202">
        <v>25</v>
      </c>
      <c r="C10" s="203">
        <v>3.7999998778104782E-2</v>
      </c>
      <c r="D10" s="204">
        <v>0.17499999701976776</v>
      </c>
      <c r="E10" s="205">
        <v>110</v>
      </c>
      <c r="F10" s="206"/>
      <c r="G10" s="207" t="s">
        <v>92</v>
      </c>
      <c r="H10" s="207"/>
      <c r="I10" s="208">
        <v>8.9000001549720764E-2</v>
      </c>
      <c r="J10" s="208"/>
      <c r="K10" s="208">
        <v>10.909999847412109</v>
      </c>
      <c r="L10" s="209"/>
      <c r="M10" s="210"/>
      <c r="N10" s="211"/>
      <c r="O10" s="380">
        <f>M20</f>
        <v>0.59033384782146303</v>
      </c>
      <c r="P10" s="380"/>
      <c r="Q10" s="380">
        <f>R20</f>
        <v>1.3126603011403033</v>
      </c>
      <c r="R10" s="380"/>
      <c r="S10" s="213">
        <f>IF(O10=0,0,COS(ATAN(Q10/O10)))</f>
        <v>0.410154764893781</v>
      </c>
      <c r="T10" s="214"/>
      <c r="U10" s="215"/>
      <c r="V10" s="211"/>
      <c r="W10" s="380">
        <f>U20</f>
        <v>1.606899591151653</v>
      </c>
      <c r="X10" s="380"/>
      <c r="Y10" s="380">
        <f>Z20</f>
        <v>1.6573694972718427</v>
      </c>
      <c r="Z10" s="380"/>
      <c r="AA10" s="213">
        <f>IF(W10=0,0,COS(ATAN(Y10/W10)))</f>
        <v>0.69609078146924441</v>
      </c>
      <c r="AB10" s="214"/>
      <c r="AC10" s="215"/>
      <c r="AD10" s="211"/>
      <c r="AE10" s="380">
        <f>AC20</f>
        <v>1.5907803343884457</v>
      </c>
      <c r="AF10" s="380"/>
      <c r="AG10" s="380">
        <f>AH20</f>
        <v>1.4933724341541292</v>
      </c>
      <c r="AH10" s="380"/>
      <c r="AI10" s="213">
        <f>IF(AE10=0,0,COS(ATAN(AG10/AE10)))</f>
        <v>0.72907604848476382</v>
      </c>
      <c r="AJ10" s="214"/>
      <c r="AK10" s="215"/>
      <c r="AL10" s="211"/>
      <c r="AM10" s="380">
        <f>AK20</f>
        <v>0.98239301651314492</v>
      </c>
      <c r="AN10" s="380"/>
      <c r="AO10" s="380">
        <f>AP20</f>
        <v>1.2265416821142319</v>
      </c>
      <c r="AP10" s="380"/>
      <c r="AQ10" s="213">
        <f>IF(AM10=0,0,COS(ATAN(AO10/AM10)))</f>
        <v>0.62514491669569239</v>
      </c>
      <c r="AR10" s="214"/>
    </row>
    <row r="11" spans="1:44" x14ac:dyDescent="0.2">
      <c r="A11" s="216"/>
      <c r="B11" s="217"/>
      <c r="C11" s="217"/>
      <c r="D11" s="218"/>
      <c r="E11" s="219">
        <v>10</v>
      </c>
      <c r="F11" s="220"/>
      <c r="G11" s="221" t="s">
        <v>20</v>
      </c>
      <c r="H11" s="221"/>
      <c r="I11" s="433">
        <v>4.6000000089406967E-2</v>
      </c>
      <c r="J11" s="433"/>
      <c r="K11" s="433">
        <v>-0.34000000357627869</v>
      </c>
      <c r="L11" s="434"/>
      <c r="M11" s="382">
        <f>IF(OR(M25=0,O11=0),0,ABS(1000*O11/(SQRT(3)*M25*COS(ATAN(Q11/O11)))))</f>
        <v>24.110855378483325</v>
      </c>
      <c r="N11" s="348"/>
      <c r="O11" s="226">
        <v>0.40000000596046448</v>
      </c>
      <c r="P11" s="226"/>
      <c r="Q11" s="226">
        <v>0.11999999731779099</v>
      </c>
      <c r="R11" s="226"/>
      <c r="S11" s="227">
        <f>IF(O11=0,0,COS(ATAN(Q11/O11)))</f>
        <v>0.95782628816735582</v>
      </c>
      <c r="T11" s="228"/>
      <c r="U11" s="347">
        <f>IF(OR(U25=0,W11=0),0,ABS(1000*W11/(SQRT(3)*U25*COS(ATAN(Y11/W11)))))</f>
        <v>53.643304359800972</v>
      </c>
      <c r="V11" s="348"/>
      <c r="W11" s="226">
        <v>0.43999999761581421</v>
      </c>
      <c r="X11" s="226"/>
      <c r="Y11" s="226">
        <v>0.40000000596046448</v>
      </c>
      <c r="Z11" s="226"/>
      <c r="AA11" s="227">
        <f>IF(W11=0,0,COS(ATAN(Y11/W11)))</f>
        <v>0.73994006659259137</v>
      </c>
      <c r="AB11" s="228"/>
      <c r="AC11" s="347">
        <f>IF(OR(AC25=0,AE11=0),0,ABS(1000*AE11/(SQRT(3)*AC25*COS(ATAN(AG11/AE11)))))</f>
        <v>66.242136419106771</v>
      </c>
      <c r="AD11" s="348"/>
      <c r="AE11" s="226">
        <v>0.63999998569488525</v>
      </c>
      <c r="AF11" s="226"/>
      <c r="AG11" s="226">
        <v>0.36000001430511475</v>
      </c>
      <c r="AH11" s="226"/>
      <c r="AI11" s="227">
        <f>IF(AE11=0,0,COS(ATAN(AG11/AE11)))</f>
        <v>0.87157552411779204</v>
      </c>
      <c r="AJ11" s="228"/>
      <c r="AK11" s="347">
        <f>IF(OR(AK25=0,AM11=0),0,ABS(1000*AM11/(SQRT(3)*AK25*COS(ATAN(AO11/AM11)))))</f>
        <v>34.041946251330835</v>
      </c>
      <c r="AL11" s="348"/>
      <c r="AM11" s="226">
        <v>0.31999999284744263</v>
      </c>
      <c r="AN11" s="226"/>
      <c r="AO11" s="226">
        <v>0.20000000298023224</v>
      </c>
      <c r="AP11" s="226"/>
      <c r="AQ11" s="227">
        <f>IF(AM11=0,0,COS(ATAN(AO11/AM11)))</f>
        <v>0.84799829513138025</v>
      </c>
      <c r="AR11" s="228"/>
    </row>
    <row r="12" spans="1:44" x14ac:dyDescent="0.2">
      <c r="A12" s="216"/>
      <c r="B12" s="217"/>
      <c r="C12" s="217"/>
      <c r="D12" s="218"/>
      <c r="E12" s="219">
        <v>6</v>
      </c>
      <c r="F12" s="220"/>
      <c r="G12" s="221" t="s">
        <v>20</v>
      </c>
      <c r="H12" s="221"/>
      <c r="I12" s="433">
        <v>5.7999998331069946E-2</v>
      </c>
      <c r="J12" s="433"/>
      <c r="K12" s="433">
        <v>6.7399997711181641</v>
      </c>
      <c r="L12" s="434"/>
      <c r="M12" s="382">
        <f>IF(OR(M27=0,O12=0),0,ABS(1000*O12/(SQRT(3)*M27*COS(ATAN(Q12/O12)))))</f>
        <v>58.854850584538404</v>
      </c>
      <c r="N12" s="348"/>
      <c r="O12" s="226">
        <v>0.15199999511241913</v>
      </c>
      <c r="P12" s="226"/>
      <c r="Q12" s="226">
        <v>1.0080000162124634</v>
      </c>
      <c r="R12" s="226"/>
      <c r="S12" s="227">
        <f>IF(O12=0,0,COS(ATAN(Q12/O12)))</f>
        <v>0.14910791077266189</v>
      </c>
      <c r="T12" s="228"/>
      <c r="U12" s="347">
        <f>IF(OR(U27=0,W12=0),0,ABS(1000*W12/(SQRT(3)*U27*COS(ATAN(Y12/W12)))))</f>
        <v>139.39041289772246</v>
      </c>
      <c r="V12" s="348"/>
      <c r="W12" s="226">
        <v>1.128000020980835</v>
      </c>
      <c r="X12" s="226"/>
      <c r="Y12" s="226">
        <v>1.0559999942779541</v>
      </c>
      <c r="Z12" s="226"/>
      <c r="AA12" s="227">
        <f>IF(W12=0,0,COS(ATAN(Y12/W12)))</f>
        <v>0.73002140682175798</v>
      </c>
      <c r="AB12" s="228"/>
      <c r="AC12" s="347">
        <f>IF(OR(AC27=0,AE12=0),0,ABS(1000*AE12/(SQRT(3)*AC27*COS(ATAN(AG12/AE12)))))</f>
        <v>117.89163215876435</v>
      </c>
      <c r="AD12" s="348"/>
      <c r="AE12" s="226">
        <v>0.91200000047683716</v>
      </c>
      <c r="AF12" s="226"/>
      <c r="AG12" s="226">
        <v>0.93599998950958252</v>
      </c>
      <c r="AH12" s="226"/>
      <c r="AI12" s="227">
        <f>IF(AE12=0,0,COS(ATAN(AG12/AE12)))</f>
        <v>0.69786473110989855</v>
      </c>
      <c r="AJ12" s="228"/>
      <c r="AK12" s="347">
        <f>IF(OR(AK27=0,AM12=0),0,ABS(1000*AM12/(SQRT(3)*AK27*COS(ATAN(AO12/AM12)))))</f>
        <v>94.397759542437711</v>
      </c>
      <c r="AL12" s="348"/>
      <c r="AM12" s="226">
        <v>0.62400001287460327</v>
      </c>
      <c r="AN12" s="226"/>
      <c r="AO12" s="226">
        <v>0.8399999737739563</v>
      </c>
      <c r="AP12" s="226"/>
      <c r="AQ12" s="227">
        <f>IF(AM12=0,0,COS(ATAN(AO12/AM12)))</f>
        <v>0.5963240212634654</v>
      </c>
      <c r="AR12" s="228"/>
    </row>
    <row r="13" spans="1:44" ht="15.75" customHeight="1" thickBot="1" x14ac:dyDescent="0.25">
      <c r="A13" s="230"/>
      <c r="B13" s="231"/>
      <c r="C13" s="231"/>
      <c r="D13" s="231"/>
      <c r="E13" s="232" t="s">
        <v>17</v>
      </c>
      <c r="F13" s="233"/>
      <c r="G13" s="233"/>
      <c r="H13" s="233"/>
      <c r="I13" s="233"/>
      <c r="J13" s="233"/>
      <c r="K13" s="233"/>
      <c r="L13" s="234"/>
      <c r="M13" s="233">
        <v>5</v>
      </c>
      <c r="N13" s="233"/>
      <c r="O13" s="233"/>
      <c r="P13" s="235" t="s">
        <v>18</v>
      </c>
      <c r="Q13" s="235"/>
      <c r="R13" s="236"/>
      <c r="S13" s="236"/>
      <c r="T13" s="237"/>
      <c r="U13" s="232">
        <v>5</v>
      </c>
      <c r="V13" s="233"/>
      <c r="W13" s="233"/>
      <c r="X13" s="235" t="s">
        <v>18</v>
      </c>
      <c r="Y13" s="235"/>
      <c r="Z13" s="236"/>
      <c r="AA13" s="236"/>
      <c r="AB13" s="237"/>
      <c r="AC13" s="232">
        <v>5</v>
      </c>
      <c r="AD13" s="233"/>
      <c r="AE13" s="233"/>
      <c r="AF13" s="235" t="s">
        <v>18</v>
      </c>
      <c r="AG13" s="235"/>
      <c r="AH13" s="236"/>
      <c r="AI13" s="236"/>
      <c r="AJ13" s="237"/>
      <c r="AK13" s="232">
        <v>5</v>
      </c>
      <c r="AL13" s="233"/>
      <c r="AM13" s="233"/>
      <c r="AN13" s="235" t="s">
        <v>18</v>
      </c>
      <c r="AO13" s="235"/>
      <c r="AP13" s="236"/>
      <c r="AQ13" s="236"/>
      <c r="AR13" s="237"/>
    </row>
    <row r="14" spans="1:44" x14ac:dyDescent="0.2">
      <c r="A14" s="238" t="s">
        <v>21</v>
      </c>
      <c r="B14" s="239"/>
      <c r="C14" s="239"/>
      <c r="D14" s="239"/>
      <c r="E14" s="240" t="s">
        <v>93</v>
      </c>
      <c r="F14" s="241"/>
      <c r="G14" s="241"/>
      <c r="H14" s="241"/>
      <c r="I14" s="241"/>
      <c r="J14" s="241"/>
      <c r="K14" s="241"/>
      <c r="L14" s="242"/>
      <c r="M14" s="243">
        <f>SUM(M6,M10)</f>
        <v>0</v>
      </c>
      <c r="N14" s="244"/>
      <c r="O14" s="245">
        <f>SUM(O6,O10)</f>
        <v>1.738672485954587</v>
      </c>
      <c r="P14" s="244"/>
      <c r="Q14" s="245">
        <f>SUM(Q6,Q10)</f>
        <v>2.2359958256373109</v>
      </c>
      <c r="R14" s="244"/>
      <c r="S14" s="244"/>
      <c r="T14" s="246"/>
      <c r="U14" s="247">
        <f>SUM(U6,U10)</f>
        <v>0</v>
      </c>
      <c r="V14" s="244"/>
      <c r="W14" s="245">
        <f>SUM(W6,W10)</f>
        <v>2.7312218904660162</v>
      </c>
      <c r="X14" s="244"/>
      <c r="Y14" s="245">
        <f>SUM(Y6,Y10)</f>
        <v>2.5640672740747439</v>
      </c>
      <c r="Z14" s="244"/>
      <c r="AA14" s="244"/>
      <c r="AB14" s="246"/>
      <c r="AC14" s="247">
        <f>SUM(AC6,AC10)</f>
        <v>0</v>
      </c>
      <c r="AD14" s="244"/>
      <c r="AE14" s="245">
        <f>SUM(AE6,AE10)</f>
        <v>2.7070821140429264</v>
      </c>
      <c r="AF14" s="244"/>
      <c r="AG14" s="245">
        <f>SUM(AG6,AG10)</f>
        <v>2.3275158110383218</v>
      </c>
      <c r="AH14" s="244"/>
      <c r="AI14" s="244"/>
      <c r="AJ14" s="246"/>
      <c r="AK14" s="247">
        <f>SUM(AK6,AK10)</f>
        <v>0</v>
      </c>
      <c r="AL14" s="244"/>
      <c r="AM14" s="245">
        <f>SUM(AM6,AM10)</f>
        <v>1.7865965127658614</v>
      </c>
      <c r="AN14" s="244"/>
      <c r="AO14" s="245">
        <f>SUM(AO6,AO10)</f>
        <v>2.0822495856656014</v>
      </c>
      <c r="AP14" s="244"/>
      <c r="AQ14" s="244"/>
      <c r="AR14" s="246"/>
    </row>
    <row r="15" spans="1:44" x14ac:dyDescent="0.2">
      <c r="A15" s="390"/>
      <c r="B15" s="282"/>
      <c r="C15" s="282"/>
      <c r="D15" s="282"/>
      <c r="E15" s="391" t="s">
        <v>215</v>
      </c>
      <c r="F15" s="221"/>
      <c r="G15" s="221"/>
      <c r="H15" s="221"/>
      <c r="I15" s="221"/>
      <c r="J15" s="221"/>
      <c r="K15" s="221"/>
      <c r="L15" s="309"/>
      <c r="M15" s="392">
        <f>SUM(M7,M11)</f>
        <v>61.348828743166294</v>
      </c>
      <c r="N15" s="393"/>
      <c r="O15" s="394">
        <f>SUM(O7,O11)</f>
        <v>0.96000000834465027</v>
      </c>
      <c r="P15" s="393"/>
      <c r="Q15" s="394">
        <f>SUM(Q7,Q11)</f>
        <v>0.43999999016523361</v>
      </c>
      <c r="R15" s="393"/>
      <c r="S15" s="393"/>
      <c r="T15" s="395"/>
      <c r="U15" s="396">
        <f>SUM(U7,U11)</f>
        <v>115.72523902955427</v>
      </c>
      <c r="V15" s="393"/>
      <c r="W15" s="394">
        <f>SUM(W7,W11)</f>
        <v>1</v>
      </c>
      <c r="X15" s="393"/>
      <c r="Y15" s="394">
        <f>SUM(Y7,Y11)</f>
        <v>0.80000001192092896</v>
      </c>
      <c r="Z15" s="393"/>
      <c r="AA15" s="393"/>
      <c r="AB15" s="395"/>
      <c r="AC15" s="396">
        <f>SUM(AC7,AC11)</f>
        <v>125.97243413534706</v>
      </c>
      <c r="AD15" s="393"/>
      <c r="AE15" s="394">
        <f>SUM(AE7,AE11)</f>
        <v>1.2400000095367432</v>
      </c>
      <c r="AF15" s="393"/>
      <c r="AG15" s="394">
        <f>SUM(AG7,AG11)</f>
        <v>0.64000001549720764</v>
      </c>
      <c r="AH15" s="393"/>
      <c r="AI15" s="393"/>
      <c r="AJ15" s="395"/>
      <c r="AK15" s="396">
        <f>SUM(AK7,AK11)</f>
        <v>75.184483510698314</v>
      </c>
      <c r="AL15" s="393"/>
      <c r="AM15" s="394">
        <f>SUM(AM7,AM11)</f>
        <v>0.68000000715255737</v>
      </c>
      <c r="AN15" s="393"/>
      <c r="AO15" s="394">
        <f>SUM(AO7,AO11)</f>
        <v>0.48000000417232513</v>
      </c>
      <c r="AP15" s="393"/>
      <c r="AQ15" s="393"/>
      <c r="AR15" s="395"/>
    </row>
    <row r="16" spans="1:44" ht="13.5" thickBot="1" x14ac:dyDescent="0.25">
      <c r="A16" s="248"/>
      <c r="B16" s="249"/>
      <c r="C16" s="249"/>
      <c r="D16" s="249"/>
      <c r="E16" s="250" t="s">
        <v>23</v>
      </c>
      <c r="F16" s="251"/>
      <c r="G16" s="251"/>
      <c r="H16" s="251"/>
      <c r="I16" s="251"/>
      <c r="J16" s="251"/>
      <c r="K16" s="251"/>
      <c r="L16" s="252"/>
      <c r="M16" s="253">
        <f>SUM(M8,M12)</f>
        <v>100.19248416263201</v>
      </c>
      <c r="N16" s="254"/>
      <c r="O16" s="255">
        <f>SUM(O8,O12)</f>
        <v>0.70399998128414154</v>
      </c>
      <c r="P16" s="254"/>
      <c r="Q16" s="255">
        <f>SUM(Q8,Q12)</f>
        <v>1.464000016450882</v>
      </c>
      <c r="R16" s="254"/>
      <c r="S16" s="254"/>
      <c r="T16" s="256"/>
      <c r="U16" s="257">
        <f>SUM(U8,U12)</f>
        <v>197.03967534041084</v>
      </c>
      <c r="V16" s="254"/>
      <c r="W16" s="255">
        <f>SUM(W8,W12)</f>
        <v>1.656000018119812</v>
      </c>
      <c r="X16" s="254"/>
      <c r="Y16" s="255">
        <f>SUM(Y8,Y12)</f>
        <v>1.4160000085830688</v>
      </c>
      <c r="Z16" s="254"/>
      <c r="AA16" s="254"/>
      <c r="AB16" s="256"/>
      <c r="AC16" s="257">
        <f>SUM(AC8,AC12)</f>
        <v>174.72196973707582</v>
      </c>
      <c r="AD16" s="254"/>
      <c r="AE16" s="255">
        <f>SUM(AE8,AE12)</f>
        <v>1.3919999897480011</v>
      </c>
      <c r="AF16" s="254"/>
      <c r="AG16" s="255">
        <f>SUM(AG8,AG12)</f>
        <v>1.343999981880188</v>
      </c>
      <c r="AH16" s="254"/>
      <c r="AI16" s="254"/>
      <c r="AJ16" s="256"/>
      <c r="AK16" s="257">
        <f>SUM(AK8,AK12)</f>
        <v>148.0022131119951</v>
      </c>
      <c r="AL16" s="254"/>
      <c r="AM16" s="255">
        <f>SUM(AM8,AM12)</f>
        <v>1.0320000052452087</v>
      </c>
      <c r="AN16" s="254"/>
      <c r="AO16" s="255">
        <f>SUM(AO8,AO12)</f>
        <v>1.2719999849796295</v>
      </c>
      <c r="AP16" s="254"/>
      <c r="AQ16" s="254"/>
      <c r="AR16" s="256"/>
    </row>
    <row r="17" spans="1:44" x14ac:dyDescent="0.2">
      <c r="A17" s="238" t="s">
        <v>24</v>
      </c>
      <c r="B17" s="239"/>
      <c r="C17" s="239"/>
      <c r="D17" s="239"/>
      <c r="E17" s="239" t="s">
        <v>25</v>
      </c>
      <c r="F17" s="239"/>
      <c r="G17" s="239"/>
      <c r="H17" s="239"/>
      <c r="I17" s="258" t="s">
        <v>15</v>
      </c>
      <c r="J17" s="259"/>
      <c r="K17" s="259"/>
      <c r="L17" s="260"/>
      <c r="M17" s="261">
        <f>(I6*(POWER(O7+O8,2)+POWER(Q7+Q8,2))+I7*(POWER(O7,2)+POWER(Q7,2))+I8*(POWER(O8,2)+POWER(Q8,2)))/POWER(B6,2)</f>
        <v>3.3865112693646251E-4</v>
      </c>
      <c r="N17" s="261"/>
      <c r="O17" s="261"/>
      <c r="P17" s="262" t="s">
        <v>26</v>
      </c>
      <c r="Q17" s="262"/>
      <c r="R17" s="263">
        <f>(K6*(POWER(O7+O8,2)+POWER(Q7+Q8,2))+K7*(POWER(O7,2)+POWER(Q7,2))+K8*(POWER(O8,2)+POWER(Q8,2)))/(100*B6)</f>
        <v>9.3355348682158338E-3</v>
      </c>
      <c r="S17" s="263"/>
      <c r="T17" s="264"/>
      <c r="U17" s="265">
        <f>(I6*(POWER(W7+W8,2)+POWER(Y7+Y8,2))+I7*(POWER(W7,2)+POWER(Y7,2))+I8*(POWER(W8,2)+POWER(Y8,2)))/POWER(B6,2)</f>
        <v>3.2230134092091069E-4</v>
      </c>
      <c r="V17" s="261"/>
      <c r="W17" s="261"/>
      <c r="X17" s="262" t="s">
        <v>26</v>
      </c>
      <c r="Y17" s="262"/>
      <c r="Z17" s="263">
        <f>(K6*(POWER(W7+W8,2)+POWER(Y7+Y8,2))+K7*(POWER(W7,2)+POWER(Y7,2))+K8*(POWER(W8,2)+POWER(Y8,2)))/(100*B6)</f>
        <v>8.6977599943913863E-3</v>
      </c>
      <c r="AA17" s="263"/>
      <c r="AB17" s="264"/>
      <c r="AC17" s="265">
        <f>(I6*(POWER(AE7+AE8,2)+POWER(AG7+AG8,2))+I7*(POWER(AE7,2)+POWER(AG7,2))+I8*(POWER(AE8,2)+POWER(AG8,2)))/POWER(B6,2)</f>
        <v>3.0176809117963882E-4</v>
      </c>
      <c r="AD17" s="261"/>
      <c r="AE17" s="261"/>
      <c r="AF17" s="262" t="s">
        <v>26</v>
      </c>
      <c r="AG17" s="262"/>
      <c r="AH17" s="263">
        <f>(K6*(POWER(AE7+AE8,2)+POWER(AG7+AG8,2))+K7*(POWER(AE7,2)+POWER(AG7,2))+K8*(POWER(AE8,2)+POWER(AG8,2)))/(100*B6)</f>
        <v>8.1433867785636743E-3</v>
      </c>
      <c r="AI17" s="263"/>
      <c r="AJ17" s="264"/>
      <c r="AK17" s="265">
        <f>(I6*(POWER(AM7+AM8,2)+POWER(AO7+AO8,2))+I7*(POWER(AM7,2)+POWER(AO7,2))+I8*(POWER(AM8,2)+POWER(AO8,2)))/POWER(B6,2)</f>
        <v>2.0349112671706545E-4</v>
      </c>
      <c r="AL17" s="261"/>
      <c r="AM17" s="261"/>
      <c r="AN17" s="262" t="s">
        <v>26</v>
      </c>
      <c r="AO17" s="262"/>
      <c r="AP17" s="263">
        <f>(K6*(POWER(AM7+AM8,2)+POWER(AO7+AO8,2))+K7*(POWER(AM7,2)+POWER(AO7,2))+K8*(POWER(AM8,2)+POWER(AO8,2)))/(100*B6)</f>
        <v>5.7078946106730311E-3</v>
      </c>
      <c r="AQ17" s="263"/>
      <c r="AR17" s="264"/>
    </row>
    <row r="18" spans="1:44" ht="13.5" thickBot="1" x14ac:dyDescent="0.25">
      <c r="A18" s="248"/>
      <c r="B18" s="249"/>
      <c r="C18" s="249"/>
      <c r="D18" s="249"/>
      <c r="E18" s="249"/>
      <c r="F18" s="249"/>
      <c r="G18" s="249"/>
      <c r="H18" s="249"/>
      <c r="I18" s="266" t="s">
        <v>19</v>
      </c>
      <c r="J18" s="235"/>
      <c r="K18" s="235"/>
      <c r="L18" s="267"/>
      <c r="M18" s="268">
        <f>(I10*(POWER(O11+O12,2)+POWER(Q11+Q12,2))+I11*(POWER(O11,2)+POWER(Q11,2))+I12*(POWER(O12,2)+POWER(Q12,2)))/POWER(B10,2)</f>
        <v>3.3384797047465974E-4</v>
      </c>
      <c r="N18" s="268"/>
      <c r="O18" s="268"/>
      <c r="P18" s="269" t="s">
        <v>26</v>
      </c>
      <c r="Q18" s="269"/>
      <c r="R18" s="270">
        <f>(K10*(POWER(O11+O12,2)+POWER(Q11+Q12,2))+K11*(POWER(O11,2)+POWER(Q11,2))+K12*(POWER(O12,2)+POWER(Q12,2)))/(100*B10)</f>
        <v>9.6602905902810812E-3</v>
      </c>
      <c r="S18" s="270"/>
      <c r="T18" s="271"/>
      <c r="U18" s="272">
        <f>(I10*(POWER(W11+W12,2)+POWER(Y11+Y12,2))+I11*(POWER(W11,2)+POWER(Y11,2))+I12*(POWER(W12,2)+POWER(Y12,2)))/POWER(B10,2)</f>
        <v>8.9957377689903271E-4</v>
      </c>
      <c r="V18" s="268"/>
      <c r="W18" s="268"/>
      <c r="X18" s="269" t="s">
        <v>26</v>
      </c>
      <c r="Y18" s="269"/>
      <c r="Z18" s="270">
        <f>(K10*(POWER(W11+W12,2)+POWER(Y11+Y12,2))+K11*(POWER(W11,2)+POWER(Y11,2))+K12*(POWER(W12,2)+POWER(Y12,2)))/(100*B10)</f>
        <v>2.6369500013656306E-2</v>
      </c>
      <c r="AA18" s="270"/>
      <c r="AB18" s="271"/>
      <c r="AC18" s="272">
        <f>(I10*(POWER(AE11+AE12,2)+POWER(AG11+AG12,2))+I11*(POWER(AE11,2)+POWER(AG11,2))+I12*(POWER(AE12,2)+POWER(AG12,2)))/POWER(B10,2)</f>
        <v>7.8034943861839297E-4</v>
      </c>
      <c r="AD18" s="268"/>
      <c r="AE18" s="268"/>
      <c r="AF18" s="269" t="s">
        <v>26</v>
      </c>
      <c r="AG18" s="269"/>
      <c r="AH18" s="270">
        <f>(K10*(POWER(AE11+AE12,2)+POWER(AG11+AG12,2))+K11*(POWER(AE11,2)+POWER(AG11,2))+K12*(POWER(AE12,2)+POWER(AG12,2)))/(100*B10)</f>
        <v>2.237243331966416E-2</v>
      </c>
      <c r="AI18" s="270"/>
      <c r="AJ18" s="271"/>
      <c r="AK18" s="272">
        <f>(I10*(POWER(AM11+AM12,2)+POWER(AO11+AO12,2))+I11*(POWER(AM11,2)+POWER(AO11,2))+I12*(POWER(AM12,2)+POWER(AO12,2)))/POWER(B10,2)</f>
        <v>3.9301201299427204E-4</v>
      </c>
      <c r="AL18" s="268"/>
      <c r="AM18" s="268"/>
      <c r="AN18" s="269" t="s">
        <v>26</v>
      </c>
      <c r="AO18" s="269"/>
      <c r="AP18" s="270">
        <f>(K10*(POWER(AM11+AM12,2)+POWER(AO11+AO12,2))+K11*(POWER(AM11,2)+POWER(AO11,2))+K12*(POWER(AM12,2)+POWER(AO12,2)))/(100*B10)</f>
        <v>1.1541708340275581E-2</v>
      </c>
      <c r="AQ18" s="270"/>
      <c r="AR18" s="271"/>
    </row>
    <row r="19" spans="1:44" x14ac:dyDescent="0.2">
      <c r="A19" s="273" t="s">
        <v>94</v>
      </c>
      <c r="B19" s="274"/>
      <c r="C19" s="274"/>
      <c r="D19" s="274"/>
      <c r="E19" s="239" t="s">
        <v>28</v>
      </c>
      <c r="F19" s="239"/>
      <c r="G19" s="239"/>
      <c r="H19" s="239"/>
      <c r="I19" s="258" t="s">
        <v>15</v>
      </c>
      <c r="J19" s="259"/>
      <c r="K19" s="259"/>
      <c r="L19" s="260"/>
      <c r="M19" s="275">
        <f>SUM(O7:P8)+C6+M17</f>
        <v>1.148338638133124</v>
      </c>
      <c r="N19" s="275"/>
      <c r="O19" s="275"/>
      <c r="P19" s="276" t="s">
        <v>26</v>
      </c>
      <c r="Q19" s="276"/>
      <c r="R19" s="277">
        <f>SUM(Q7:R8)+D6+R17</f>
        <v>0.92333552449700762</v>
      </c>
      <c r="S19" s="277"/>
      <c r="T19" s="278"/>
      <c r="U19" s="279">
        <f>SUM(W7:X8)+C6+U17</f>
        <v>1.1243222993143629</v>
      </c>
      <c r="V19" s="275"/>
      <c r="W19" s="275"/>
      <c r="X19" s="276" t="s">
        <v>26</v>
      </c>
      <c r="Y19" s="276"/>
      <c r="Z19" s="277">
        <f>SUM(Y7:Z8)+D6+Z17</f>
        <v>0.9066977768029012</v>
      </c>
      <c r="AA19" s="277"/>
      <c r="AB19" s="278"/>
      <c r="AC19" s="279">
        <f>SUM(AE7:AF8)+C6+AC17</f>
        <v>1.1163017796544807</v>
      </c>
      <c r="AD19" s="275"/>
      <c r="AE19" s="275"/>
      <c r="AF19" s="276" t="s">
        <v>26</v>
      </c>
      <c r="AG19" s="276"/>
      <c r="AH19" s="277">
        <f>SUM(AG7:AH8)+D6+AH17</f>
        <v>0.8341433768841926</v>
      </c>
      <c r="AI19" s="277"/>
      <c r="AJ19" s="278"/>
      <c r="AK19" s="279">
        <f>SUM(AM7:AN8)+C6+AK17</f>
        <v>0.80420349625271648</v>
      </c>
      <c r="AL19" s="275"/>
      <c r="AM19" s="275"/>
      <c r="AN19" s="276" t="s">
        <v>26</v>
      </c>
      <c r="AO19" s="276"/>
      <c r="AP19" s="277">
        <f>SUM(AO7:AP8)+D6+AP17</f>
        <v>0.85570790355136972</v>
      </c>
      <c r="AQ19" s="277"/>
      <c r="AR19" s="278"/>
    </row>
    <row r="20" spans="1:44" x14ac:dyDescent="0.2">
      <c r="A20" s="280"/>
      <c r="B20" s="281"/>
      <c r="C20" s="281"/>
      <c r="D20" s="281"/>
      <c r="E20" s="282"/>
      <c r="F20" s="282"/>
      <c r="G20" s="282"/>
      <c r="H20" s="282"/>
      <c r="I20" s="283" t="s">
        <v>19</v>
      </c>
      <c r="J20" s="284"/>
      <c r="K20" s="284"/>
      <c r="L20" s="285"/>
      <c r="M20" s="286">
        <f>SUM(O11:P12)+C10+M18</f>
        <v>0.59033384782146303</v>
      </c>
      <c r="N20" s="286"/>
      <c r="O20" s="286"/>
      <c r="P20" s="287" t="s">
        <v>26</v>
      </c>
      <c r="Q20" s="287"/>
      <c r="R20" s="288">
        <f>SUM(Q11:R12)+D10+R18</f>
        <v>1.3126603011403033</v>
      </c>
      <c r="S20" s="288"/>
      <c r="T20" s="289"/>
      <c r="U20" s="290">
        <f>SUM(W11:X12)+C10+U18</f>
        <v>1.606899591151653</v>
      </c>
      <c r="V20" s="286"/>
      <c r="W20" s="286"/>
      <c r="X20" s="287" t="s">
        <v>26</v>
      </c>
      <c r="Y20" s="287"/>
      <c r="Z20" s="288">
        <f>SUM(Y11:Z12)+D10+Z18</f>
        <v>1.6573694972718427</v>
      </c>
      <c r="AA20" s="288"/>
      <c r="AB20" s="289"/>
      <c r="AC20" s="290">
        <f>SUM(AE11:AF12)+C10+AC18</f>
        <v>1.5907803343884457</v>
      </c>
      <c r="AD20" s="286"/>
      <c r="AE20" s="286"/>
      <c r="AF20" s="287" t="s">
        <v>26</v>
      </c>
      <c r="AG20" s="287"/>
      <c r="AH20" s="288">
        <f>SUM(AG11:AH12)+D10+AH18</f>
        <v>1.4933724341541292</v>
      </c>
      <c r="AI20" s="288"/>
      <c r="AJ20" s="289"/>
      <c r="AK20" s="290">
        <f>SUM(AM11:AN12)+C10+AK18</f>
        <v>0.98239301651314492</v>
      </c>
      <c r="AL20" s="286"/>
      <c r="AM20" s="286"/>
      <c r="AN20" s="287" t="s">
        <v>26</v>
      </c>
      <c r="AO20" s="287"/>
      <c r="AP20" s="288">
        <f>SUM(AO11:AP12)+D10+AP18</f>
        <v>1.2265416821142319</v>
      </c>
      <c r="AQ20" s="288"/>
      <c r="AR20" s="289"/>
    </row>
    <row r="21" spans="1:44" ht="13.5" thickBot="1" x14ac:dyDescent="0.25">
      <c r="A21" s="291"/>
      <c r="B21" s="292"/>
      <c r="C21" s="292"/>
      <c r="D21" s="292"/>
      <c r="E21" s="249"/>
      <c r="F21" s="249"/>
      <c r="G21" s="249"/>
      <c r="H21" s="249"/>
      <c r="I21" s="293" t="s">
        <v>29</v>
      </c>
      <c r="J21" s="294"/>
      <c r="K21" s="294"/>
      <c r="L21" s="295"/>
      <c r="M21" s="296">
        <f>SUM(M19,M20)</f>
        <v>1.738672485954587</v>
      </c>
      <c r="N21" s="296"/>
      <c r="O21" s="296"/>
      <c r="P21" s="297" t="s">
        <v>26</v>
      </c>
      <c r="Q21" s="297"/>
      <c r="R21" s="298">
        <f>SUM(R19,R20)</f>
        <v>2.2359958256373109</v>
      </c>
      <c r="S21" s="298"/>
      <c r="T21" s="299"/>
      <c r="U21" s="300">
        <f>SUM(U19,U20)</f>
        <v>2.7312218904660162</v>
      </c>
      <c r="V21" s="296"/>
      <c r="W21" s="296"/>
      <c r="X21" s="297" t="s">
        <v>26</v>
      </c>
      <c r="Y21" s="297"/>
      <c r="Z21" s="298">
        <f>SUM(Z19,Z20)</f>
        <v>2.5640672740747439</v>
      </c>
      <c r="AA21" s="298"/>
      <c r="AB21" s="299"/>
      <c r="AC21" s="300">
        <f>SUM(AC19,AC20)</f>
        <v>2.7070821140429264</v>
      </c>
      <c r="AD21" s="296"/>
      <c r="AE21" s="296"/>
      <c r="AF21" s="297" t="s">
        <v>26</v>
      </c>
      <c r="AG21" s="297"/>
      <c r="AH21" s="298">
        <f>SUM(AH19,AH20)</f>
        <v>2.3275158110383218</v>
      </c>
      <c r="AI21" s="298"/>
      <c r="AJ21" s="299"/>
      <c r="AK21" s="300">
        <f>SUM(AK19,AK20)</f>
        <v>1.7865965127658614</v>
      </c>
      <c r="AL21" s="296"/>
      <c r="AM21" s="296"/>
      <c r="AN21" s="297" t="s">
        <v>26</v>
      </c>
      <c r="AO21" s="297"/>
      <c r="AP21" s="298">
        <f>SUM(AP19,AP20)</f>
        <v>2.0822495856656014</v>
      </c>
      <c r="AQ21" s="298"/>
      <c r="AR21" s="299"/>
    </row>
    <row r="22" spans="1:44" ht="30" customHeight="1" thickBot="1" x14ac:dyDescent="0.25">
      <c r="A22" s="301" t="s">
        <v>30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</row>
    <row r="23" spans="1:44" ht="15.75" customHeight="1" thickBot="1" x14ac:dyDescent="0.25">
      <c r="A23" s="302" t="s">
        <v>7</v>
      </c>
      <c r="B23" s="303"/>
      <c r="C23" s="303" t="s">
        <v>3</v>
      </c>
      <c r="D23" s="303"/>
      <c r="E23" s="303" t="s">
        <v>31</v>
      </c>
      <c r="F23" s="303"/>
      <c r="G23" s="303"/>
      <c r="H23" s="303"/>
      <c r="I23" s="303"/>
      <c r="J23" s="303"/>
      <c r="K23" s="303"/>
      <c r="L23" s="304"/>
      <c r="M23" s="197" t="s">
        <v>32</v>
      </c>
      <c r="N23" s="305"/>
      <c r="O23" s="305"/>
      <c r="P23" s="305"/>
      <c r="Q23" s="305"/>
      <c r="R23" s="305"/>
      <c r="S23" s="305"/>
      <c r="T23" s="200"/>
      <c r="U23" s="197" t="s">
        <v>32</v>
      </c>
      <c r="V23" s="305"/>
      <c r="W23" s="305"/>
      <c r="X23" s="305"/>
      <c r="Y23" s="305"/>
      <c r="Z23" s="305"/>
      <c r="AA23" s="305"/>
      <c r="AB23" s="200"/>
      <c r="AC23" s="197" t="s">
        <v>32</v>
      </c>
      <c r="AD23" s="305"/>
      <c r="AE23" s="305"/>
      <c r="AF23" s="305"/>
      <c r="AG23" s="305"/>
      <c r="AH23" s="305"/>
      <c r="AI23" s="305"/>
      <c r="AJ23" s="200"/>
      <c r="AK23" s="197" t="s">
        <v>32</v>
      </c>
      <c r="AL23" s="305"/>
      <c r="AM23" s="305"/>
      <c r="AN23" s="305"/>
      <c r="AO23" s="305"/>
      <c r="AP23" s="305"/>
      <c r="AQ23" s="305"/>
      <c r="AR23" s="200"/>
    </row>
    <row r="24" spans="1:44" x14ac:dyDescent="0.2">
      <c r="A24" s="205">
        <v>10</v>
      </c>
      <c r="B24" s="206"/>
      <c r="C24" s="206" t="s">
        <v>16</v>
      </c>
      <c r="D24" s="206"/>
      <c r="E24" s="241" t="s">
        <v>524</v>
      </c>
      <c r="F24" s="241"/>
      <c r="G24" s="241"/>
      <c r="H24" s="241"/>
      <c r="I24" s="241"/>
      <c r="J24" s="241"/>
      <c r="K24" s="241"/>
      <c r="L24" s="242"/>
      <c r="M24" s="306">
        <v>10</v>
      </c>
      <c r="N24" s="307"/>
      <c r="O24" s="307"/>
      <c r="P24" s="307"/>
      <c r="Q24" s="307"/>
      <c r="R24" s="307"/>
      <c r="S24" s="307"/>
      <c r="T24" s="308"/>
      <c r="U24" s="306">
        <v>6.4000000953674316</v>
      </c>
      <c r="V24" s="307"/>
      <c r="W24" s="307"/>
      <c r="X24" s="307"/>
      <c r="Y24" s="307"/>
      <c r="Z24" s="307"/>
      <c r="AA24" s="307"/>
      <c r="AB24" s="308"/>
      <c r="AC24" s="306">
        <v>6.4000000953674316</v>
      </c>
      <c r="AD24" s="307"/>
      <c r="AE24" s="307"/>
      <c r="AF24" s="307"/>
      <c r="AG24" s="307"/>
      <c r="AH24" s="307"/>
      <c r="AI24" s="307"/>
      <c r="AJ24" s="308"/>
      <c r="AK24" s="306">
        <v>6.4000000953674316</v>
      </c>
      <c r="AL24" s="307"/>
      <c r="AM24" s="307"/>
      <c r="AN24" s="307"/>
      <c r="AO24" s="307"/>
      <c r="AP24" s="307"/>
      <c r="AQ24" s="307"/>
      <c r="AR24" s="308"/>
    </row>
    <row r="25" spans="1:44" x14ac:dyDescent="0.2">
      <c r="A25" s="219">
        <v>10</v>
      </c>
      <c r="B25" s="220"/>
      <c r="C25" s="220" t="s">
        <v>20</v>
      </c>
      <c r="D25" s="220"/>
      <c r="E25" s="221" t="s">
        <v>525</v>
      </c>
      <c r="F25" s="221"/>
      <c r="G25" s="221"/>
      <c r="H25" s="221"/>
      <c r="I25" s="221"/>
      <c r="J25" s="221"/>
      <c r="K25" s="221"/>
      <c r="L25" s="309"/>
      <c r="M25" s="310">
        <v>10</v>
      </c>
      <c r="N25" s="311"/>
      <c r="O25" s="311"/>
      <c r="P25" s="311"/>
      <c r="Q25" s="311"/>
      <c r="R25" s="311"/>
      <c r="S25" s="311"/>
      <c r="T25" s="312"/>
      <c r="U25" s="310">
        <v>6.4000000953674316</v>
      </c>
      <c r="V25" s="311"/>
      <c r="W25" s="311"/>
      <c r="X25" s="311"/>
      <c r="Y25" s="311"/>
      <c r="Z25" s="311"/>
      <c r="AA25" s="311"/>
      <c r="AB25" s="312"/>
      <c r="AC25" s="310">
        <v>6.4000000953674316</v>
      </c>
      <c r="AD25" s="311"/>
      <c r="AE25" s="311"/>
      <c r="AF25" s="311"/>
      <c r="AG25" s="311"/>
      <c r="AH25" s="311"/>
      <c r="AI25" s="311"/>
      <c r="AJ25" s="312"/>
      <c r="AK25" s="310">
        <v>6.4000000953674316</v>
      </c>
      <c r="AL25" s="311"/>
      <c r="AM25" s="311"/>
      <c r="AN25" s="311"/>
      <c r="AO25" s="311"/>
      <c r="AP25" s="311"/>
      <c r="AQ25" s="311"/>
      <c r="AR25" s="312"/>
    </row>
    <row r="26" spans="1:44" x14ac:dyDescent="0.2">
      <c r="A26" s="219">
        <v>6</v>
      </c>
      <c r="B26" s="220"/>
      <c r="C26" s="220" t="s">
        <v>16</v>
      </c>
      <c r="D26" s="220"/>
      <c r="E26" s="221" t="s">
        <v>35</v>
      </c>
      <c r="F26" s="221"/>
      <c r="G26" s="221"/>
      <c r="H26" s="221"/>
      <c r="I26" s="221"/>
      <c r="J26" s="221"/>
      <c r="K26" s="221"/>
      <c r="L26" s="309"/>
      <c r="M26" s="310">
        <v>10</v>
      </c>
      <c r="N26" s="311"/>
      <c r="O26" s="311"/>
      <c r="P26" s="311"/>
      <c r="Q26" s="311"/>
      <c r="R26" s="311"/>
      <c r="S26" s="311"/>
      <c r="T26" s="312"/>
      <c r="U26" s="310">
        <v>6.4000000953674316</v>
      </c>
      <c r="V26" s="311"/>
      <c r="W26" s="311"/>
      <c r="X26" s="311"/>
      <c r="Y26" s="311"/>
      <c r="Z26" s="311"/>
      <c r="AA26" s="311"/>
      <c r="AB26" s="312"/>
      <c r="AC26" s="310">
        <v>6.4000000953674316</v>
      </c>
      <c r="AD26" s="311"/>
      <c r="AE26" s="311"/>
      <c r="AF26" s="311"/>
      <c r="AG26" s="311"/>
      <c r="AH26" s="311"/>
      <c r="AI26" s="311"/>
      <c r="AJ26" s="312"/>
      <c r="AK26" s="310">
        <v>6.4000000953674316</v>
      </c>
      <c r="AL26" s="311"/>
      <c r="AM26" s="311"/>
      <c r="AN26" s="311"/>
      <c r="AO26" s="311"/>
      <c r="AP26" s="311"/>
      <c r="AQ26" s="311"/>
      <c r="AR26" s="312"/>
    </row>
    <row r="27" spans="1:44" ht="13.5" thickBot="1" x14ac:dyDescent="0.25">
      <c r="A27" s="313">
        <v>6</v>
      </c>
      <c r="B27" s="314"/>
      <c r="C27" s="314" t="s">
        <v>20</v>
      </c>
      <c r="D27" s="314"/>
      <c r="E27" s="251" t="s">
        <v>36</v>
      </c>
      <c r="F27" s="251"/>
      <c r="G27" s="251"/>
      <c r="H27" s="251"/>
      <c r="I27" s="251"/>
      <c r="J27" s="251"/>
      <c r="K27" s="251"/>
      <c r="L27" s="252"/>
      <c r="M27" s="315">
        <v>10</v>
      </c>
      <c r="N27" s="316"/>
      <c r="O27" s="316"/>
      <c r="P27" s="316"/>
      <c r="Q27" s="316"/>
      <c r="R27" s="316"/>
      <c r="S27" s="316"/>
      <c r="T27" s="317"/>
      <c r="U27" s="315">
        <v>6.4000000953674316</v>
      </c>
      <c r="V27" s="316"/>
      <c r="W27" s="316"/>
      <c r="X27" s="316"/>
      <c r="Y27" s="316"/>
      <c r="Z27" s="316"/>
      <c r="AA27" s="316"/>
      <c r="AB27" s="317"/>
      <c r="AC27" s="315">
        <v>6.4000000953674316</v>
      </c>
      <c r="AD27" s="316"/>
      <c r="AE27" s="316"/>
      <c r="AF27" s="316"/>
      <c r="AG27" s="316"/>
      <c r="AH27" s="316"/>
      <c r="AI27" s="316"/>
      <c r="AJ27" s="317"/>
      <c r="AK27" s="315">
        <v>6.4000000953674316</v>
      </c>
      <c r="AL27" s="316"/>
      <c r="AM27" s="316"/>
      <c r="AN27" s="316"/>
      <c r="AO27" s="316"/>
      <c r="AP27" s="316"/>
      <c r="AQ27" s="316"/>
      <c r="AR27" s="317"/>
    </row>
    <row r="28" spans="1:44" ht="30" customHeight="1" thickBot="1" x14ac:dyDescent="0.25">
      <c r="A28" s="301" t="s">
        <v>37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</row>
    <row r="29" spans="1:44" ht="15" customHeight="1" x14ac:dyDescent="0.2">
      <c r="A29" s="318" t="s">
        <v>3</v>
      </c>
      <c r="B29" s="319"/>
      <c r="C29" s="319"/>
      <c r="D29" s="319"/>
      <c r="E29" s="319" t="s">
        <v>38</v>
      </c>
      <c r="F29" s="319"/>
      <c r="G29" s="319" t="s">
        <v>39</v>
      </c>
      <c r="H29" s="319"/>
      <c r="I29" s="319" t="s">
        <v>40</v>
      </c>
      <c r="J29" s="319"/>
      <c r="K29" s="319" t="s">
        <v>41</v>
      </c>
      <c r="L29" s="320"/>
      <c r="M29" s="238" t="s">
        <v>11</v>
      </c>
      <c r="N29" s="321"/>
      <c r="O29" s="322" t="s">
        <v>12</v>
      </c>
      <c r="P29" s="239"/>
      <c r="Q29" s="321"/>
      <c r="R29" s="322" t="s">
        <v>13</v>
      </c>
      <c r="S29" s="239"/>
      <c r="T29" s="323"/>
      <c r="U29" s="238" t="s">
        <v>11</v>
      </c>
      <c r="V29" s="321"/>
      <c r="W29" s="322" t="s">
        <v>12</v>
      </c>
      <c r="X29" s="239"/>
      <c r="Y29" s="321"/>
      <c r="Z29" s="322" t="s">
        <v>13</v>
      </c>
      <c r="AA29" s="239"/>
      <c r="AB29" s="323"/>
      <c r="AC29" s="238" t="s">
        <v>11</v>
      </c>
      <c r="AD29" s="321"/>
      <c r="AE29" s="322" t="s">
        <v>12</v>
      </c>
      <c r="AF29" s="239"/>
      <c r="AG29" s="321"/>
      <c r="AH29" s="322" t="s">
        <v>13</v>
      </c>
      <c r="AI29" s="239"/>
      <c r="AJ29" s="323"/>
      <c r="AK29" s="238" t="s">
        <v>11</v>
      </c>
      <c r="AL29" s="321"/>
      <c r="AM29" s="322" t="s">
        <v>12</v>
      </c>
      <c r="AN29" s="239"/>
      <c r="AO29" s="321"/>
      <c r="AP29" s="322" t="s">
        <v>13</v>
      </c>
      <c r="AQ29" s="239"/>
      <c r="AR29" s="323"/>
    </row>
    <row r="30" spans="1:44" ht="15.75" customHeight="1" thickBot="1" x14ac:dyDescent="0.25">
      <c r="A30" s="324"/>
      <c r="B30" s="325"/>
      <c r="C30" s="325"/>
      <c r="D30" s="325"/>
      <c r="E30" s="326" t="s">
        <v>42</v>
      </c>
      <c r="F30" s="326" t="s">
        <v>43</v>
      </c>
      <c r="G30" s="326" t="s">
        <v>42</v>
      </c>
      <c r="H30" s="326" t="s">
        <v>43</v>
      </c>
      <c r="I30" s="326" t="s">
        <v>42</v>
      </c>
      <c r="J30" s="326" t="s">
        <v>43</v>
      </c>
      <c r="K30" s="326" t="s">
        <v>42</v>
      </c>
      <c r="L30" s="327" t="s">
        <v>43</v>
      </c>
      <c r="M30" s="248"/>
      <c r="N30" s="328"/>
      <c r="O30" s="329"/>
      <c r="P30" s="249"/>
      <c r="Q30" s="328"/>
      <c r="R30" s="329"/>
      <c r="S30" s="249"/>
      <c r="T30" s="330"/>
      <c r="U30" s="248"/>
      <c r="V30" s="328"/>
      <c r="W30" s="329"/>
      <c r="X30" s="249"/>
      <c r="Y30" s="328"/>
      <c r="Z30" s="329"/>
      <c r="AA30" s="249"/>
      <c r="AB30" s="330"/>
      <c r="AC30" s="248"/>
      <c r="AD30" s="328"/>
      <c r="AE30" s="329"/>
      <c r="AF30" s="249"/>
      <c r="AG30" s="328"/>
      <c r="AH30" s="329"/>
      <c r="AI30" s="249"/>
      <c r="AJ30" s="330"/>
      <c r="AK30" s="248"/>
      <c r="AL30" s="328"/>
      <c r="AM30" s="329"/>
      <c r="AN30" s="249"/>
      <c r="AO30" s="328"/>
      <c r="AP30" s="329"/>
      <c r="AQ30" s="249"/>
      <c r="AR30" s="330"/>
    </row>
    <row r="31" spans="1:44" x14ac:dyDescent="0.2">
      <c r="A31" s="331" t="s">
        <v>216</v>
      </c>
      <c r="B31" s="332"/>
      <c r="C31" s="332"/>
      <c r="D31" s="332"/>
      <c r="E31" s="333"/>
      <c r="F31" s="333"/>
      <c r="G31" s="333"/>
      <c r="H31" s="333"/>
      <c r="I31" s="333"/>
      <c r="J31" s="333"/>
      <c r="K31" s="333"/>
      <c r="L31" s="334"/>
      <c r="M31" s="335"/>
      <c r="N31" s="336"/>
      <c r="O31" s="337"/>
      <c r="P31" s="337"/>
      <c r="Q31" s="337"/>
      <c r="R31" s="337"/>
      <c r="S31" s="337"/>
      <c r="T31" s="338"/>
      <c r="U31" s="335"/>
      <c r="V31" s="336"/>
      <c r="W31" s="337"/>
      <c r="X31" s="337"/>
      <c r="Y31" s="337"/>
      <c r="Z31" s="337"/>
      <c r="AA31" s="337"/>
      <c r="AB31" s="338"/>
      <c r="AC31" s="335"/>
      <c r="AD31" s="336"/>
      <c r="AE31" s="337"/>
      <c r="AF31" s="337"/>
      <c r="AG31" s="337"/>
      <c r="AH31" s="337"/>
      <c r="AI31" s="337"/>
      <c r="AJ31" s="338"/>
      <c r="AK31" s="335"/>
      <c r="AL31" s="336"/>
      <c r="AM31" s="337"/>
      <c r="AN31" s="337"/>
      <c r="AO31" s="337"/>
      <c r="AP31" s="337"/>
      <c r="AQ31" s="337"/>
      <c r="AR31" s="338"/>
    </row>
    <row r="32" spans="1:44" x14ac:dyDescent="0.2">
      <c r="A32" s="339" t="s">
        <v>217</v>
      </c>
      <c r="B32" s="340"/>
      <c r="C32" s="340"/>
      <c r="D32" s="340"/>
      <c r="E32" s="341"/>
      <c r="F32" s="341"/>
      <c r="G32" s="341"/>
      <c r="H32" s="341"/>
      <c r="I32" s="341"/>
      <c r="J32" s="341"/>
      <c r="K32" s="341"/>
      <c r="L32" s="342"/>
      <c r="M32" s="343">
        <f>M7</f>
        <v>37.237973364682965</v>
      </c>
      <c r="N32" s="344"/>
      <c r="O32" s="345">
        <f>O7</f>
        <v>0.56000000238418579</v>
      </c>
      <c r="P32" s="345"/>
      <c r="Q32" s="345"/>
      <c r="R32" s="345">
        <f>Q7</f>
        <v>0.31999999284744263</v>
      </c>
      <c r="S32" s="345"/>
      <c r="T32" s="346"/>
      <c r="U32" s="343">
        <f>U7</f>
        <v>62.081934669753309</v>
      </c>
      <c r="V32" s="344"/>
      <c r="W32" s="345">
        <f>W7</f>
        <v>0.56000000238418579</v>
      </c>
      <c r="X32" s="345"/>
      <c r="Y32" s="345"/>
      <c r="Z32" s="345">
        <f>Y7</f>
        <v>0.40000000596046448</v>
      </c>
      <c r="AA32" s="345"/>
      <c r="AB32" s="346"/>
      <c r="AC32" s="343">
        <f>AC7</f>
        <v>59.730297716240287</v>
      </c>
      <c r="AD32" s="344"/>
      <c r="AE32" s="345">
        <f>AE7</f>
        <v>0.60000002384185791</v>
      </c>
      <c r="AF32" s="345"/>
      <c r="AG32" s="345"/>
      <c r="AH32" s="345">
        <f>AG7</f>
        <v>0.2800000011920929</v>
      </c>
      <c r="AI32" s="345"/>
      <c r="AJ32" s="346"/>
      <c r="AK32" s="343">
        <f>AK7</f>
        <v>41.142537259367479</v>
      </c>
      <c r="AL32" s="344"/>
      <c r="AM32" s="345">
        <f>AM7</f>
        <v>0.36000001430511475</v>
      </c>
      <c r="AN32" s="345"/>
      <c r="AO32" s="345"/>
      <c r="AP32" s="345">
        <f>AO7</f>
        <v>0.2800000011920929</v>
      </c>
      <c r="AQ32" s="345"/>
      <c r="AR32" s="346"/>
    </row>
    <row r="33" spans="1:44" x14ac:dyDescent="0.2">
      <c r="A33" s="339" t="s">
        <v>526</v>
      </c>
      <c r="B33" s="340"/>
      <c r="C33" s="340"/>
      <c r="D33" s="340"/>
      <c r="E33" s="341">
        <v>46.8</v>
      </c>
      <c r="F33" s="341">
        <v>0.5</v>
      </c>
      <c r="G33" s="341">
        <v>48.7</v>
      </c>
      <c r="H33" s="341">
        <v>60</v>
      </c>
      <c r="I33" s="341"/>
      <c r="J33" s="341"/>
      <c r="K33" s="341"/>
      <c r="L33" s="342"/>
      <c r="M33" s="347">
        <f>IF(OR(M24=0,S7=0),0,ABS(1000*O33/(SQRT(3)*M24*S7)))</f>
        <v>0</v>
      </c>
      <c r="N33" s="348"/>
      <c r="O33" s="226">
        <v>0</v>
      </c>
      <c r="P33" s="226"/>
      <c r="Q33" s="226"/>
      <c r="R33" s="349">
        <f>-ABS(O33)*TAN(ACOS(S7))</f>
        <v>0</v>
      </c>
      <c r="S33" s="349"/>
      <c r="T33" s="350"/>
      <c r="U33" s="347">
        <f>IF(OR(U24=0,AA7=0),0,ABS(1000*W33/(SQRT(3)*U24*AA7)))</f>
        <v>0</v>
      </c>
      <c r="V33" s="348"/>
      <c r="W33" s="226">
        <v>0</v>
      </c>
      <c r="X33" s="226"/>
      <c r="Y33" s="226"/>
      <c r="Z33" s="349">
        <f>-ABS(W33)*TAN(ACOS(AA7))</f>
        <v>0</v>
      </c>
      <c r="AA33" s="349"/>
      <c r="AB33" s="350"/>
      <c r="AC33" s="347">
        <f>IF(OR(AC24=0,AI7=0),0,ABS(1000*AE33/(SQRT(3)*AC24*AI7)))</f>
        <v>0</v>
      </c>
      <c r="AD33" s="348"/>
      <c r="AE33" s="226">
        <v>0</v>
      </c>
      <c r="AF33" s="226"/>
      <c r="AG33" s="226"/>
      <c r="AH33" s="349">
        <f>-ABS(AE33)*TAN(ACOS(AI7))</f>
        <v>0</v>
      </c>
      <c r="AI33" s="349"/>
      <c r="AJ33" s="350"/>
      <c r="AK33" s="347">
        <f>IF(OR(AK24=0,AQ7=0),0,ABS(1000*AM33/(SQRT(3)*AK24*AQ7)))</f>
        <v>0</v>
      </c>
      <c r="AL33" s="348"/>
      <c r="AM33" s="226">
        <v>0</v>
      </c>
      <c r="AN33" s="226"/>
      <c r="AO33" s="226"/>
      <c r="AP33" s="349">
        <f>-ABS(AM33)*TAN(ACOS(AQ7))</f>
        <v>0</v>
      </c>
      <c r="AQ33" s="349"/>
      <c r="AR33" s="350"/>
    </row>
    <row r="34" spans="1:44" x14ac:dyDescent="0.2">
      <c r="A34" s="339" t="s">
        <v>527</v>
      </c>
      <c r="B34" s="340"/>
      <c r="C34" s="340"/>
      <c r="D34" s="340"/>
      <c r="E34" s="341"/>
      <c r="F34" s="341"/>
      <c r="G34" s="341"/>
      <c r="H34" s="341"/>
      <c r="I34" s="341"/>
      <c r="J34" s="341"/>
      <c r="K34" s="341"/>
      <c r="L34" s="342"/>
      <c r="M34" s="347">
        <f>IF(OR(M24=0,S7=0),0,ABS(1000*O34/(SQRT(3)*M24*S7)))</f>
        <v>13.299276343225815</v>
      </c>
      <c r="N34" s="348"/>
      <c r="O34" s="226">
        <v>-0.20000000298023224</v>
      </c>
      <c r="P34" s="226"/>
      <c r="Q34" s="226"/>
      <c r="R34" s="349">
        <f>-ABS(O34)*TAN(ACOS(S7))</f>
        <v>-0.11428571294765076</v>
      </c>
      <c r="S34" s="349"/>
      <c r="T34" s="350"/>
      <c r="U34" s="347">
        <f>IF(OR(U24=0,AA7=0),0,ABS(1000*W34/(SQRT(3)*U24*AA7)))</f>
        <v>22.172119760904987</v>
      </c>
      <c r="V34" s="348"/>
      <c r="W34" s="226">
        <v>-0.20000000298023224</v>
      </c>
      <c r="X34" s="226"/>
      <c r="Y34" s="226"/>
      <c r="Z34" s="349">
        <f>-ABS(W34)*TAN(ACOS(AA7))</f>
        <v>-0.1428571465064068</v>
      </c>
      <c r="AA34" s="349"/>
      <c r="AB34" s="350"/>
      <c r="AC34" s="347">
        <f>IF(OR(AC24=0,AI7=0),0,ABS(1000*AE34/(SQRT(3)*AC24*AI7)))</f>
        <v>19.910098744274116</v>
      </c>
      <c r="AD34" s="348"/>
      <c r="AE34" s="226">
        <v>-0.20000000298023224</v>
      </c>
      <c r="AF34" s="226"/>
      <c r="AG34" s="226"/>
      <c r="AH34" s="349">
        <f>-ABS(AE34)*TAN(ACOS(AI7))</f>
        <v>-9.3333331412739334E-2</v>
      </c>
      <c r="AI34" s="349"/>
      <c r="AJ34" s="350"/>
      <c r="AK34" s="347">
        <f>IF(OR(AK24=0,AQ7=0),0,ABS(1000*AM34/(SQRT(3)*AK24*AQ7)))</f>
        <v>0</v>
      </c>
      <c r="AL34" s="348"/>
      <c r="AM34" s="226">
        <v>0</v>
      </c>
      <c r="AN34" s="226"/>
      <c r="AO34" s="226"/>
      <c r="AP34" s="349">
        <f>-ABS(AM34)*TAN(ACOS(AQ7))</f>
        <v>0</v>
      </c>
      <c r="AQ34" s="349"/>
      <c r="AR34" s="350"/>
    </row>
    <row r="35" spans="1:44" x14ac:dyDescent="0.2">
      <c r="A35" s="339" t="s">
        <v>528</v>
      </c>
      <c r="B35" s="340"/>
      <c r="C35" s="340"/>
      <c r="D35" s="340"/>
      <c r="E35" s="341"/>
      <c r="F35" s="341"/>
      <c r="G35" s="341"/>
      <c r="H35" s="341"/>
      <c r="I35" s="341"/>
      <c r="J35" s="341"/>
      <c r="K35" s="341"/>
      <c r="L35" s="342"/>
      <c r="M35" s="347">
        <f>IF(OR(M24=0,S7=0),0,ABS(1000*O35/(SQRT(3)*M24*S7)))</f>
        <v>0</v>
      </c>
      <c r="N35" s="348"/>
      <c r="O35" s="226">
        <v>0</v>
      </c>
      <c r="P35" s="226"/>
      <c r="Q35" s="226"/>
      <c r="R35" s="349">
        <f>-ABS(O35)*TAN(ACOS(S7))</f>
        <v>0</v>
      </c>
      <c r="S35" s="349"/>
      <c r="T35" s="350"/>
      <c r="U35" s="347">
        <f>IF(OR(U24=0,AA7=0),0,ABS(1000*W35/(SQRT(3)*U24*AA7)))</f>
        <v>0</v>
      </c>
      <c r="V35" s="348"/>
      <c r="W35" s="226">
        <v>0</v>
      </c>
      <c r="X35" s="226"/>
      <c r="Y35" s="226"/>
      <c r="Z35" s="349">
        <f>-ABS(W35)*TAN(ACOS(AA7))</f>
        <v>0</v>
      </c>
      <c r="AA35" s="349"/>
      <c r="AB35" s="350"/>
      <c r="AC35" s="347">
        <f>IF(OR(AC24=0,AI7=0),0,ABS(1000*AE35/(SQRT(3)*AC24*AI7)))</f>
        <v>0</v>
      </c>
      <c r="AD35" s="348"/>
      <c r="AE35" s="226">
        <v>0</v>
      </c>
      <c r="AF35" s="226"/>
      <c r="AG35" s="226"/>
      <c r="AH35" s="349">
        <f>-ABS(AE35)*TAN(ACOS(AI7))</f>
        <v>0</v>
      </c>
      <c r="AI35" s="349"/>
      <c r="AJ35" s="350"/>
      <c r="AK35" s="347">
        <f>IF(OR(AK24=0,AQ7=0),0,ABS(1000*AM35/(SQRT(3)*AK24*AQ7)))</f>
        <v>0</v>
      </c>
      <c r="AL35" s="348"/>
      <c r="AM35" s="226">
        <v>0</v>
      </c>
      <c r="AN35" s="226"/>
      <c r="AO35" s="226"/>
      <c r="AP35" s="349">
        <f>-ABS(AM35)*TAN(ACOS(AQ7))</f>
        <v>0</v>
      </c>
      <c r="AQ35" s="349"/>
      <c r="AR35" s="350"/>
    </row>
    <row r="36" spans="1:44" ht="13.5" thickBot="1" x14ac:dyDescent="0.25">
      <c r="A36" s="351" t="s">
        <v>219</v>
      </c>
      <c r="B36" s="352"/>
      <c r="C36" s="352"/>
      <c r="D36" s="352"/>
      <c r="E36" s="353"/>
      <c r="F36" s="353"/>
      <c r="G36" s="353"/>
      <c r="H36" s="353"/>
      <c r="I36" s="353"/>
      <c r="J36" s="353"/>
      <c r="K36" s="353"/>
      <c r="L36" s="354"/>
      <c r="M36" s="257"/>
      <c r="N36" s="355"/>
      <c r="O36" s="255">
        <f>SUM(O32:Q35)</f>
        <v>0.35999999940395355</v>
      </c>
      <c r="P36" s="255"/>
      <c r="Q36" s="255"/>
      <c r="R36" s="255">
        <f>SUM(R32:T35)</f>
        <v>0.20571427989979185</v>
      </c>
      <c r="S36" s="255"/>
      <c r="T36" s="356"/>
      <c r="U36" s="257"/>
      <c r="V36" s="355"/>
      <c r="W36" s="255">
        <f>SUM(W32:Y35)</f>
        <v>0.35999999940395355</v>
      </c>
      <c r="X36" s="255"/>
      <c r="Y36" s="255"/>
      <c r="Z36" s="255">
        <f>SUM(Z32:AB35)</f>
        <v>0.25714285945405768</v>
      </c>
      <c r="AA36" s="255"/>
      <c r="AB36" s="356"/>
      <c r="AC36" s="257"/>
      <c r="AD36" s="355"/>
      <c r="AE36" s="255">
        <f>SUM(AE32:AG35)</f>
        <v>0.40000002086162567</v>
      </c>
      <c r="AF36" s="255"/>
      <c r="AG36" s="255"/>
      <c r="AH36" s="255">
        <f>SUM(AH32:AJ35)</f>
        <v>0.18666666977935356</v>
      </c>
      <c r="AI36" s="255"/>
      <c r="AJ36" s="356"/>
      <c r="AK36" s="257"/>
      <c r="AL36" s="355"/>
      <c r="AM36" s="255">
        <f>SUM(AM32:AO35)</f>
        <v>0.36000001430511475</v>
      </c>
      <c r="AN36" s="255"/>
      <c r="AO36" s="255"/>
      <c r="AP36" s="255">
        <f>SUM(AP32:AR35)</f>
        <v>0.2800000011920929</v>
      </c>
      <c r="AQ36" s="255"/>
      <c r="AR36" s="356"/>
    </row>
    <row r="37" spans="1:44" x14ac:dyDescent="0.2">
      <c r="A37" s="331" t="s">
        <v>220</v>
      </c>
      <c r="B37" s="332"/>
      <c r="C37" s="332"/>
      <c r="D37" s="332"/>
      <c r="E37" s="333"/>
      <c r="F37" s="333"/>
      <c r="G37" s="333"/>
      <c r="H37" s="333"/>
      <c r="I37" s="333"/>
      <c r="J37" s="333"/>
      <c r="K37" s="333"/>
      <c r="L37" s="334"/>
      <c r="M37" s="335"/>
      <c r="N37" s="336"/>
      <c r="O37" s="337"/>
      <c r="P37" s="337"/>
      <c r="Q37" s="337"/>
      <c r="R37" s="337"/>
      <c r="S37" s="337"/>
      <c r="T37" s="338"/>
      <c r="U37" s="335"/>
      <c r="V37" s="336"/>
      <c r="W37" s="337"/>
      <c r="X37" s="337"/>
      <c r="Y37" s="337"/>
      <c r="Z37" s="337"/>
      <c r="AA37" s="337"/>
      <c r="AB37" s="338"/>
      <c r="AC37" s="335"/>
      <c r="AD37" s="336"/>
      <c r="AE37" s="337"/>
      <c r="AF37" s="337"/>
      <c r="AG37" s="337"/>
      <c r="AH37" s="337"/>
      <c r="AI37" s="337"/>
      <c r="AJ37" s="338"/>
      <c r="AK37" s="335"/>
      <c r="AL37" s="336"/>
      <c r="AM37" s="337"/>
      <c r="AN37" s="337"/>
      <c r="AO37" s="337"/>
      <c r="AP37" s="337"/>
      <c r="AQ37" s="337"/>
      <c r="AR37" s="338"/>
    </row>
    <row r="38" spans="1:44" x14ac:dyDescent="0.2">
      <c r="A38" s="339" t="s">
        <v>221</v>
      </c>
      <c r="B38" s="340"/>
      <c r="C38" s="340"/>
      <c r="D38" s="340"/>
      <c r="E38" s="341"/>
      <c r="F38" s="341"/>
      <c r="G38" s="341"/>
      <c r="H38" s="341"/>
      <c r="I38" s="341"/>
      <c r="J38" s="341"/>
      <c r="K38" s="341"/>
      <c r="L38" s="342"/>
      <c r="M38" s="343">
        <f>M11</f>
        <v>24.110855378483325</v>
      </c>
      <c r="N38" s="344"/>
      <c r="O38" s="345">
        <f>O11</f>
        <v>0.40000000596046448</v>
      </c>
      <c r="P38" s="345"/>
      <c r="Q38" s="345"/>
      <c r="R38" s="345">
        <f>Q11</f>
        <v>0.11999999731779099</v>
      </c>
      <c r="S38" s="345"/>
      <c r="T38" s="346"/>
      <c r="U38" s="343">
        <f>U11</f>
        <v>53.643304359800972</v>
      </c>
      <c r="V38" s="344"/>
      <c r="W38" s="345">
        <f>W11</f>
        <v>0.43999999761581421</v>
      </c>
      <c r="X38" s="345"/>
      <c r="Y38" s="345"/>
      <c r="Z38" s="345">
        <f>Y11</f>
        <v>0.40000000596046448</v>
      </c>
      <c r="AA38" s="345"/>
      <c r="AB38" s="346"/>
      <c r="AC38" s="343">
        <f>AC11</f>
        <v>66.242136419106771</v>
      </c>
      <c r="AD38" s="344"/>
      <c r="AE38" s="345">
        <f>AE11</f>
        <v>0.63999998569488525</v>
      </c>
      <c r="AF38" s="345"/>
      <c r="AG38" s="345"/>
      <c r="AH38" s="345">
        <f>AG11</f>
        <v>0.36000001430511475</v>
      </c>
      <c r="AI38" s="345"/>
      <c r="AJ38" s="346"/>
      <c r="AK38" s="343">
        <f>AK11</f>
        <v>34.041946251330835</v>
      </c>
      <c r="AL38" s="344"/>
      <c r="AM38" s="345">
        <f>AM11</f>
        <v>0.31999999284744263</v>
      </c>
      <c r="AN38" s="345"/>
      <c r="AO38" s="345"/>
      <c r="AP38" s="345">
        <f>AO11</f>
        <v>0.20000000298023224</v>
      </c>
      <c r="AQ38" s="345"/>
      <c r="AR38" s="346"/>
    </row>
    <row r="39" spans="1:44" x14ac:dyDescent="0.2">
      <c r="A39" s="339" t="s">
        <v>529</v>
      </c>
      <c r="B39" s="340"/>
      <c r="C39" s="340"/>
      <c r="D39" s="340"/>
      <c r="E39" s="341"/>
      <c r="F39" s="341"/>
      <c r="G39" s="341"/>
      <c r="H39" s="341"/>
      <c r="I39" s="341"/>
      <c r="J39" s="341"/>
      <c r="K39" s="341"/>
      <c r="L39" s="342"/>
      <c r="M39" s="347">
        <f>IF(OR(M25=0,S11=0),0,ABS(1000*O39/(SQRT(3)*M25*S11)))</f>
        <v>0</v>
      </c>
      <c r="N39" s="348"/>
      <c r="O39" s="226">
        <v>0</v>
      </c>
      <c r="P39" s="226"/>
      <c r="Q39" s="226"/>
      <c r="R39" s="349">
        <f>-ABS(O39)*TAN(ACOS(S11))</f>
        <v>0</v>
      </c>
      <c r="S39" s="349"/>
      <c r="T39" s="350"/>
      <c r="U39" s="347">
        <f>IF(OR(U25=0,AA11=0),0,ABS(1000*W39/(SQRT(3)*U25*AA11)))</f>
        <v>0</v>
      </c>
      <c r="V39" s="348"/>
      <c r="W39" s="226">
        <v>0</v>
      </c>
      <c r="X39" s="226"/>
      <c r="Y39" s="226"/>
      <c r="Z39" s="349">
        <f>-ABS(W39)*TAN(ACOS(AA11))</f>
        <v>0</v>
      </c>
      <c r="AA39" s="349"/>
      <c r="AB39" s="350"/>
      <c r="AC39" s="347">
        <f>IF(OR(AC25=0,AI11=0),0,ABS(1000*AE39/(SQRT(3)*AC25*AI11)))</f>
        <v>20.700668402130844</v>
      </c>
      <c r="AD39" s="348"/>
      <c r="AE39" s="226">
        <v>-0.20000000298023224</v>
      </c>
      <c r="AF39" s="226"/>
      <c r="AG39" s="226"/>
      <c r="AH39" s="349">
        <f>-ABS(AE39)*TAN(ACOS(AI11))</f>
        <v>-0.11250000866130017</v>
      </c>
      <c r="AI39" s="349"/>
      <c r="AJ39" s="350"/>
      <c r="AK39" s="347">
        <f>IF(OR(AK25=0,AQ11=0),0,ABS(1000*AM39/(SQRT(3)*AK25*AQ11)))</f>
        <v>0</v>
      </c>
      <c r="AL39" s="348"/>
      <c r="AM39" s="226">
        <v>0</v>
      </c>
      <c r="AN39" s="226"/>
      <c r="AO39" s="226"/>
      <c r="AP39" s="349">
        <f>-ABS(AM39)*TAN(ACOS(AQ11))</f>
        <v>0</v>
      </c>
      <c r="AQ39" s="349"/>
      <c r="AR39" s="350"/>
    </row>
    <row r="40" spans="1:44" x14ac:dyDescent="0.2">
      <c r="A40" s="339" t="s">
        <v>530</v>
      </c>
      <c r="B40" s="340"/>
      <c r="C40" s="340"/>
      <c r="D40" s="340"/>
      <c r="E40" s="341"/>
      <c r="F40" s="341"/>
      <c r="G40" s="341"/>
      <c r="H40" s="341"/>
      <c r="I40" s="341"/>
      <c r="J40" s="341"/>
      <c r="K40" s="341"/>
      <c r="L40" s="342"/>
      <c r="M40" s="347">
        <f>IF(OR(M25=0,S11=0),0,ABS(1000*O40/(SQRT(3)*M25*S11)))</f>
        <v>0</v>
      </c>
      <c r="N40" s="348"/>
      <c r="O40" s="226">
        <v>0</v>
      </c>
      <c r="P40" s="226"/>
      <c r="Q40" s="226"/>
      <c r="R40" s="349">
        <f>-ABS(O40)*TAN(ACOS(S11))</f>
        <v>0</v>
      </c>
      <c r="S40" s="349"/>
      <c r="T40" s="350"/>
      <c r="U40" s="347">
        <f>IF(OR(U25=0,AA11=0),0,ABS(1000*W40/(SQRT(3)*U25*AA11)))</f>
        <v>0</v>
      </c>
      <c r="V40" s="348"/>
      <c r="W40" s="226">
        <v>0</v>
      </c>
      <c r="X40" s="226"/>
      <c r="Y40" s="226"/>
      <c r="Z40" s="349">
        <f>-ABS(W40)*TAN(ACOS(AA11))</f>
        <v>0</v>
      </c>
      <c r="AA40" s="349"/>
      <c r="AB40" s="350"/>
      <c r="AC40" s="347">
        <f>IF(OR(AC25=0,AI11=0),0,ABS(1000*AE40/(SQRT(3)*AC25*AI11)))</f>
        <v>0</v>
      </c>
      <c r="AD40" s="348"/>
      <c r="AE40" s="226">
        <v>0</v>
      </c>
      <c r="AF40" s="226"/>
      <c r="AG40" s="226"/>
      <c r="AH40" s="349">
        <f>-ABS(AE40)*TAN(ACOS(AI11))</f>
        <v>0</v>
      </c>
      <c r="AI40" s="349"/>
      <c r="AJ40" s="350"/>
      <c r="AK40" s="347">
        <f>IF(OR(AK25=0,AQ11=0),0,ABS(1000*AM40/(SQRT(3)*AK25*AQ11)))</f>
        <v>0</v>
      </c>
      <c r="AL40" s="348"/>
      <c r="AM40" s="226">
        <v>0</v>
      </c>
      <c r="AN40" s="226"/>
      <c r="AO40" s="226"/>
      <c r="AP40" s="349">
        <f>-ABS(AM40)*TAN(ACOS(AQ11))</f>
        <v>0</v>
      </c>
      <c r="AQ40" s="349"/>
      <c r="AR40" s="350"/>
    </row>
    <row r="41" spans="1:44" x14ac:dyDescent="0.2">
      <c r="A41" s="339" t="s">
        <v>531</v>
      </c>
      <c r="B41" s="340"/>
      <c r="C41" s="340"/>
      <c r="D41" s="340"/>
      <c r="E41" s="341">
        <v>46.8</v>
      </c>
      <c r="F41" s="341">
        <v>0.5</v>
      </c>
      <c r="G41" s="341">
        <v>48.7</v>
      </c>
      <c r="H41" s="341">
        <v>60</v>
      </c>
      <c r="I41" s="341"/>
      <c r="J41" s="341"/>
      <c r="K41" s="341"/>
      <c r="L41" s="342"/>
      <c r="M41" s="347">
        <f>IF(OR(M25=0,S11=0),0,ABS(1000*O41/(SQRT(3)*M25*S11)))</f>
        <v>0</v>
      </c>
      <c r="N41" s="348"/>
      <c r="O41" s="226">
        <v>0</v>
      </c>
      <c r="P41" s="226"/>
      <c r="Q41" s="226"/>
      <c r="R41" s="349">
        <f>-ABS(O41)*TAN(ACOS(S11))</f>
        <v>0</v>
      </c>
      <c r="S41" s="349"/>
      <c r="T41" s="350"/>
      <c r="U41" s="347">
        <f>IF(OR(U25=0,AA11=0),0,ABS(1000*W41/(SQRT(3)*U25*AA11)))</f>
        <v>0</v>
      </c>
      <c r="V41" s="348"/>
      <c r="W41" s="226">
        <v>0</v>
      </c>
      <c r="X41" s="226"/>
      <c r="Y41" s="226"/>
      <c r="Z41" s="349">
        <f>-ABS(W41)*TAN(ACOS(AA11))</f>
        <v>0</v>
      </c>
      <c r="AA41" s="349"/>
      <c r="AB41" s="350"/>
      <c r="AC41" s="347">
        <f>IF(OR(AC25=0,AI11=0),0,ABS(1000*AE41/(SQRT(3)*AC25*AI11)))</f>
        <v>0</v>
      </c>
      <c r="AD41" s="348"/>
      <c r="AE41" s="226">
        <v>0</v>
      </c>
      <c r="AF41" s="226"/>
      <c r="AG41" s="226"/>
      <c r="AH41" s="349">
        <f>-ABS(AE41)*TAN(ACOS(AI11))</f>
        <v>0</v>
      </c>
      <c r="AI41" s="349"/>
      <c r="AJ41" s="350"/>
      <c r="AK41" s="347">
        <f>IF(OR(AK25=0,AQ11=0),0,ABS(1000*AM41/(SQRT(3)*AK25*AQ11)))</f>
        <v>212.76216882642279</v>
      </c>
      <c r="AL41" s="348"/>
      <c r="AM41" s="226">
        <v>-2</v>
      </c>
      <c r="AN41" s="226"/>
      <c r="AO41" s="226"/>
      <c r="AP41" s="349">
        <f>-ABS(AM41)*TAN(ACOS(AQ11))</f>
        <v>-1.2500000465661298</v>
      </c>
      <c r="AQ41" s="349"/>
      <c r="AR41" s="350"/>
    </row>
    <row r="42" spans="1:44" ht="13.5" thickBot="1" x14ac:dyDescent="0.25">
      <c r="A42" s="357" t="s">
        <v>223</v>
      </c>
      <c r="B42" s="358"/>
      <c r="C42" s="358"/>
      <c r="D42" s="358"/>
      <c r="E42" s="359"/>
      <c r="F42" s="359"/>
      <c r="G42" s="359"/>
      <c r="H42" s="359"/>
      <c r="I42" s="359"/>
      <c r="J42" s="359"/>
      <c r="K42" s="359"/>
      <c r="L42" s="360"/>
      <c r="M42" s="361"/>
      <c r="N42" s="362"/>
      <c r="O42" s="363">
        <f>SUM(O38:Q41)</f>
        <v>0.40000000596046448</v>
      </c>
      <c r="P42" s="363"/>
      <c r="Q42" s="363"/>
      <c r="R42" s="363">
        <f>SUM(R38:T41)</f>
        <v>0.11999999731779099</v>
      </c>
      <c r="S42" s="363"/>
      <c r="T42" s="364"/>
      <c r="U42" s="361"/>
      <c r="V42" s="362"/>
      <c r="W42" s="363">
        <f>SUM(W38:Y41)</f>
        <v>0.43999999761581421</v>
      </c>
      <c r="X42" s="363"/>
      <c r="Y42" s="363"/>
      <c r="Z42" s="363">
        <f>SUM(Z38:AB41)</f>
        <v>0.40000000596046448</v>
      </c>
      <c r="AA42" s="363"/>
      <c r="AB42" s="364"/>
      <c r="AC42" s="361"/>
      <c r="AD42" s="362"/>
      <c r="AE42" s="363">
        <f>SUM(AE38:AG41)</f>
        <v>0.43999998271465302</v>
      </c>
      <c r="AF42" s="363"/>
      <c r="AG42" s="363"/>
      <c r="AH42" s="363">
        <f>SUM(AH38:AJ41)</f>
        <v>0.24750000564381458</v>
      </c>
      <c r="AI42" s="363"/>
      <c r="AJ42" s="364"/>
      <c r="AK42" s="361"/>
      <c r="AL42" s="362"/>
      <c r="AM42" s="363">
        <f>SUM(AM38:AO41)</f>
        <v>-1.6800000071525574</v>
      </c>
      <c r="AN42" s="363"/>
      <c r="AO42" s="363"/>
      <c r="AP42" s="363">
        <f>SUM(AP38:AR41)</f>
        <v>-1.0500000435858976</v>
      </c>
      <c r="AQ42" s="363"/>
      <c r="AR42" s="364"/>
    </row>
    <row r="43" spans="1:44" ht="13.5" thickBot="1" x14ac:dyDescent="0.25">
      <c r="A43" s="365" t="s">
        <v>239</v>
      </c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7"/>
      <c r="M43" s="368"/>
      <c r="N43" s="369"/>
      <c r="O43" s="370">
        <f>SUM(O32:Q35)+SUM(O38:Q41)</f>
        <v>0.76000000536441803</v>
      </c>
      <c r="P43" s="370"/>
      <c r="Q43" s="370"/>
      <c r="R43" s="370">
        <f>SUM(R32:T35)+SUM(R38:T41)</f>
        <v>0.32571427721758284</v>
      </c>
      <c r="S43" s="370"/>
      <c r="T43" s="371"/>
      <c r="U43" s="368"/>
      <c r="V43" s="369"/>
      <c r="W43" s="370">
        <f>SUM(W32:Y35)+SUM(W38:Y41)</f>
        <v>0.79999999701976776</v>
      </c>
      <c r="X43" s="370"/>
      <c r="Y43" s="370"/>
      <c r="Z43" s="370">
        <f>SUM(Z32:AB35)+SUM(Z38:AB41)</f>
        <v>0.65714286541452216</v>
      </c>
      <c r="AA43" s="370"/>
      <c r="AB43" s="371"/>
      <c r="AC43" s="368"/>
      <c r="AD43" s="369"/>
      <c r="AE43" s="370">
        <f>SUM(AE32:AG35)+SUM(AE38:AG41)</f>
        <v>0.84000000357627869</v>
      </c>
      <c r="AF43" s="370"/>
      <c r="AG43" s="370"/>
      <c r="AH43" s="370">
        <f>SUM(AH32:AJ35)+SUM(AH38:AJ41)</f>
        <v>0.43416667542316811</v>
      </c>
      <c r="AI43" s="370"/>
      <c r="AJ43" s="371"/>
      <c r="AK43" s="368"/>
      <c r="AL43" s="369"/>
      <c r="AM43" s="370">
        <f>SUM(AM32:AO35)+SUM(AM38:AO41)</f>
        <v>-1.3199999928474426</v>
      </c>
      <c r="AN43" s="370"/>
      <c r="AO43" s="370"/>
      <c r="AP43" s="370">
        <f>SUM(AP32:AR35)+SUM(AP38:AR41)</f>
        <v>-0.77000004239380471</v>
      </c>
      <c r="AQ43" s="370"/>
      <c r="AR43" s="371"/>
    </row>
    <row r="44" spans="1:44" x14ac:dyDescent="0.2">
      <c r="A44" s="331" t="s">
        <v>53</v>
      </c>
      <c r="B44" s="332"/>
      <c r="C44" s="332"/>
      <c r="D44" s="332"/>
      <c r="E44" s="333"/>
      <c r="F44" s="333"/>
      <c r="G44" s="333"/>
      <c r="H44" s="333"/>
      <c r="I44" s="333"/>
      <c r="J44" s="333"/>
      <c r="K44" s="333"/>
      <c r="L44" s="334"/>
      <c r="M44" s="335"/>
      <c r="N44" s="336"/>
      <c r="O44" s="337"/>
      <c r="P44" s="337"/>
      <c r="Q44" s="337"/>
      <c r="R44" s="337"/>
      <c r="S44" s="337"/>
      <c r="T44" s="338"/>
      <c r="U44" s="335"/>
      <c r="V44" s="336"/>
      <c r="W44" s="337"/>
      <c r="X44" s="337"/>
      <c r="Y44" s="337"/>
      <c r="Z44" s="337"/>
      <c r="AA44" s="337"/>
      <c r="AB44" s="338"/>
      <c r="AC44" s="335"/>
      <c r="AD44" s="336"/>
      <c r="AE44" s="337"/>
      <c r="AF44" s="337"/>
      <c r="AG44" s="337"/>
      <c r="AH44" s="337"/>
      <c r="AI44" s="337"/>
      <c r="AJ44" s="338"/>
      <c r="AK44" s="335"/>
      <c r="AL44" s="336"/>
      <c r="AM44" s="337"/>
      <c r="AN44" s="337"/>
      <c r="AO44" s="337"/>
      <c r="AP44" s="337"/>
      <c r="AQ44" s="337"/>
      <c r="AR44" s="338"/>
    </row>
    <row r="45" spans="1:44" x14ac:dyDescent="0.2">
      <c r="A45" s="339" t="s">
        <v>54</v>
      </c>
      <c r="B45" s="340"/>
      <c r="C45" s="340"/>
      <c r="D45" s="340"/>
      <c r="E45" s="341"/>
      <c r="F45" s="341"/>
      <c r="G45" s="341"/>
      <c r="H45" s="341"/>
      <c r="I45" s="341"/>
      <c r="J45" s="341"/>
      <c r="K45" s="341"/>
      <c r="L45" s="342"/>
      <c r="M45" s="343">
        <f>M8</f>
        <v>41.337633578093609</v>
      </c>
      <c r="N45" s="344"/>
      <c r="O45" s="345">
        <f>O8</f>
        <v>0.55199998617172241</v>
      </c>
      <c r="P45" s="345"/>
      <c r="Q45" s="345"/>
      <c r="R45" s="345">
        <f>Q8</f>
        <v>0.45600000023841858</v>
      </c>
      <c r="S45" s="345"/>
      <c r="T45" s="346"/>
      <c r="U45" s="343">
        <f>U8</f>
        <v>57.649262442688396</v>
      </c>
      <c r="V45" s="344"/>
      <c r="W45" s="345">
        <f>W8</f>
        <v>0.52799999713897705</v>
      </c>
      <c r="X45" s="345"/>
      <c r="Y45" s="345"/>
      <c r="Z45" s="345">
        <f>Y8</f>
        <v>0.36000001430511475</v>
      </c>
      <c r="AA45" s="345"/>
      <c r="AB45" s="346"/>
      <c r="AC45" s="343">
        <f>AC8</f>
        <v>56.830337578311457</v>
      </c>
      <c r="AD45" s="344"/>
      <c r="AE45" s="345">
        <f>AE8</f>
        <v>0.47999998927116394</v>
      </c>
      <c r="AF45" s="345"/>
      <c r="AG45" s="345"/>
      <c r="AH45" s="345">
        <f>AG8</f>
        <v>0.40799999237060547</v>
      </c>
      <c r="AI45" s="345"/>
      <c r="AJ45" s="346"/>
      <c r="AK45" s="343">
        <f>AK8</f>
        <v>53.604453569557393</v>
      </c>
      <c r="AL45" s="344"/>
      <c r="AM45" s="345">
        <f>AM8</f>
        <v>0.40799999237060547</v>
      </c>
      <c r="AN45" s="345"/>
      <c r="AO45" s="345"/>
      <c r="AP45" s="345">
        <f>AO8</f>
        <v>0.43200001120567322</v>
      </c>
      <c r="AQ45" s="345"/>
      <c r="AR45" s="346"/>
    </row>
    <row r="46" spans="1:44" x14ac:dyDescent="0.2">
      <c r="A46" s="339" t="s">
        <v>532</v>
      </c>
      <c r="B46" s="340"/>
      <c r="C46" s="340"/>
      <c r="D46" s="340"/>
      <c r="E46" s="341"/>
      <c r="F46" s="341"/>
      <c r="G46" s="341"/>
      <c r="H46" s="341"/>
      <c r="I46" s="341"/>
      <c r="J46" s="341"/>
      <c r="K46" s="341"/>
      <c r="L46" s="342"/>
      <c r="M46" s="347">
        <f>IF(OR(M26=0,S8=0),0,ABS(1000*O46/(SQRT(3)*M26*S8)))</f>
        <v>0</v>
      </c>
      <c r="N46" s="348"/>
      <c r="O46" s="226">
        <v>0</v>
      </c>
      <c r="P46" s="226"/>
      <c r="Q46" s="226"/>
      <c r="R46" s="349">
        <f>-ABS(O46)*TAN(ACOS(S8))</f>
        <v>0</v>
      </c>
      <c r="S46" s="349"/>
      <c r="T46" s="350"/>
      <c r="U46" s="347">
        <f>IF(OR(U26=0,AA8=0),0,ABS(1000*W46/(SQRT(3)*U26*AA8)))</f>
        <v>0</v>
      </c>
      <c r="V46" s="348"/>
      <c r="W46" s="226">
        <v>0</v>
      </c>
      <c r="X46" s="226"/>
      <c r="Y46" s="226"/>
      <c r="Z46" s="349">
        <f>-ABS(W46)*TAN(ACOS(AA8))</f>
        <v>0</v>
      </c>
      <c r="AA46" s="349"/>
      <c r="AB46" s="350"/>
      <c r="AC46" s="347">
        <f>IF(OR(AC26=0,AI8=0),0,ABS(1000*AE46/(SQRT(3)*AC26*AI8)))</f>
        <v>0</v>
      </c>
      <c r="AD46" s="348"/>
      <c r="AE46" s="226">
        <v>0</v>
      </c>
      <c r="AF46" s="226"/>
      <c r="AG46" s="226"/>
      <c r="AH46" s="349">
        <f>-ABS(AE46)*TAN(ACOS(AI8))</f>
        <v>0</v>
      </c>
      <c r="AI46" s="349"/>
      <c r="AJ46" s="350"/>
      <c r="AK46" s="347">
        <f>IF(OR(AK26=0,AQ8=0),0,ABS(1000*AM46/(SQRT(3)*AK26*AQ8)))</f>
        <v>0</v>
      </c>
      <c r="AL46" s="348"/>
      <c r="AM46" s="226">
        <v>0</v>
      </c>
      <c r="AN46" s="226"/>
      <c r="AO46" s="226"/>
      <c r="AP46" s="349">
        <f>-ABS(AM46)*TAN(ACOS(AQ8))</f>
        <v>0</v>
      </c>
      <c r="AQ46" s="349"/>
      <c r="AR46" s="350"/>
    </row>
    <row r="47" spans="1:44" x14ac:dyDescent="0.2">
      <c r="A47" s="339" t="s">
        <v>533</v>
      </c>
      <c r="B47" s="340"/>
      <c r="C47" s="340"/>
      <c r="D47" s="340"/>
      <c r="E47" s="341"/>
      <c r="F47" s="341"/>
      <c r="G47" s="341"/>
      <c r="H47" s="341"/>
      <c r="I47" s="341"/>
      <c r="J47" s="341"/>
      <c r="K47" s="341"/>
      <c r="L47" s="342"/>
      <c r="M47" s="347">
        <f>IF(OR(M26=0,S8=0),0,ABS(1000*O47/(SQRT(3)*M26*S8)))</f>
        <v>0</v>
      </c>
      <c r="N47" s="348"/>
      <c r="O47" s="226">
        <v>0</v>
      </c>
      <c r="P47" s="226"/>
      <c r="Q47" s="226"/>
      <c r="R47" s="349">
        <f>-ABS(O47)*TAN(ACOS(S8))</f>
        <v>0</v>
      </c>
      <c r="S47" s="349"/>
      <c r="T47" s="350"/>
      <c r="U47" s="347">
        <f>IF(OR(U26=0,AA8=0),0,ABS(1000*W47/(SQRT(3)*U26*AA8)))</f>
        <v>78.612634153422022</v>
      </c>
      <c r="V47" s="348"/>
      <c r="W47" s="226">
        <v>-0.72000002861022949</v>
      </c>
      <c r="X47" s="226"/>
      <c r="Y47" s="226"/>
      <c r="Z47" s="349">
        <f>-ABS(W47)*TAN(ACOS(AA8))</f>
        <v>-0.49090913258308316</v>
      </c>
      <c r="AA47" s="349"/>
      <c r="AB47" s="350"/>
      <c r="AC47" s="347">
        <f>IF(OR(AC26=0,AI8=0),0,ABS(1000*AE47/(SQRT(3)*AC26*AI8)))</f>
        <v>85.24551166020494</v>
      </c>
      <c r="AD47" s="348"/>
      <c r="AE47" s="226">
        <v>-0.72000002861022949</v>
      </c>
      <c r="AF47" s="226"/>
      <c r="AG47" s="226"/>
      <c r="AH47" s="349">
        <f>-ABS(AE47)*TAN(ACOS(AI8))</f>
        <v>-0.61200002655386931</v>
      </c>
      <c r="AI47" s="349"/>
      <c r="AJ47" s="350"/>
      <c r="AK47" s="347">
        <f>IF(OR(AK26=0,AQ8=0),0,ABS(1000*AM47/(SQRT(3)*AK26*AQ8)))</f>
        <v>0</v>
      </c>
      <c r="AL47" s="348"/>
      <c r="AM47" s="226">
        <v>0</v>
      </c>
      <c r="AN47" s="226"/>
      <c r="AO47" s="226"/>
      <c r="AP47" s="349">
        <f>-ABS(AM47)*TAN(ACOS(AQ8))</f>
        <v>0</v>
      </c>
      <c r="AQ47" s="349"/>
      <c r="AR47" s="350"/>
    </row>
    <row r="48" spans="1:44" x14ac:dyDescent="0.2">
      <c r="A48" s="339" t="s">
        <v>534</v>
      </c>
      <c r="B48" s="340"/>
      <c r="C48" s="340"/>
      <c r="D48" s="340"/>
      <c r="E48" s="341"/>
      <c r="F48" s="341"/>
      <c r="G48" s="341"/>
      <c r="H48" s="341"/>
      <c r="I48" s="341"/>
      <c r="J48" s="341"/>
      <c r="K48" s="341"/>
      <c r="L48" s="342"/>
      <c r="M48" s="347">
        <f>IF(OR(M26=0,S8=0),0,ABS(1000*O48/(SQRT(3)*M26*S8)))</f>
        <v>7.1891539083431368</v>
      </c>
      <c r="N48" s="348"/>
      <c r="O48" s="226">
        <v>-9.6000000834465027E-2</v>
      </c>
      <c r="P48" s="226"/>
      <c r="Q48" s="226"/>
      <c r="R48" s="349">
        <f>-ABS(O48)*TAN(ACOS(S8))</f>
        <v>-7.9304350543563051E-2</v>
      </c>
      <c r="S48" s="349"/>
      <c r="T48" s="350"/>
      <c r="U48" s="347">
        <f>IF(OR(U26=0,AA8=0),0,ABS(1000*W48/(SQRT(3)*U26*AA8)))</f>
        <v>10.4816842283953</v>
      </c>
      <c r="V48" s="348"/>
      <c r="W48" s="226">
        <v>-9.6000000834465027E-2</v>
      </c>
      <c r="X48" s="226"/>
      <c r="Y48" s="226"/>
      <c r="Z48" s="349">
        <f>-ABS(W48)*TAN(ACOS(AA8))</f>
        <v>-6.5454548979101135E-2</v>
      </c>
      <c r="AA48" s="349"/>
      <c r="AB48" s="350"/>
      <c r="AC48" s="347">
        <f>IF(OR(AC26=0,AI8=0),0,ABS(1000*AE48/(SQRT(3)*AC26*AI8)))</f>
        <v>17.049100920644253</v>
      </c>
      <c r="AD48" s="348"/>
      <c r="AE48" s="226">
        <v>-0.14399999380111694</v>
      </c>
      <c r="AF48" s="226"/>
      <c r="AG48" s="226"/>
      <c r="AH48" s="349">
        <f>-ABS(AE48)*TAN(ACOS(AI8))</f>
        <v>-0.12239999517798422</v>
      </c>
      <c r="AI48" s="349"/>
      <c r="AJ48" s="350"/>
      <c r="AK48" s="347">
        <f>IF(OR(AK26=0,AQ8=0),0,ABS(1000*AM48/(SQRT(3)*AK26*AQ8)))</f>
        <v>18.919218446251733</v>
      </c>
      <c r="AL48" s="348"/>
      <c r="AM48" s="226">
        <v>-0.14399999380111694</v>
      </c>
      <c r="AN48" s="226"/>
      <c r="AO48" s="226"/>
      <c r="AP48" s="349">
        <f>-ABS(AM48)*TAN(ACOS(AQ8))</f>
        <v>-0.1524705884778374</v>
      </c>
      <c r="AQ48" s="349"/>
      <c r="AR48" s="350"/>
    </row>
    <row r="49" spans="1:44" x14ac:dyDescent="0.2">
      <c r="A49" s="339" t="s">
        <v>535</v>
      </c>
      <c r="B49" s="340"/>
      <c r="C49" s="340"/>
      <c r="D49" s="340"/>
      <c r="E49" s="341"/>
      <c r="F49" s="341"/>
      <c r="G49" s="341"/>
      <c r="H49" s="341"/>
      <c r="I49" s="341"/>
      <c r="J49" s="341"/>
      <c r="K49" s="341"/>
      <c r="L49" s="342"/>
      <c r="M49" s="347">
        <f>IF(OR(M26=0,S8=0),0,ABS(1000*O49/(SQRT(3)*M26*S8)))</f>
        <v>14.378307816686274</v>
      </c>
      <c r="N49" s="348"/>
      <c r="O49" s="226">
        <v>-0.19200000166893005</v>
      </c>
      <c r="P49" s="226"/>
      <c r="Q49" s="226"/>
      <c r="R49" s="349">
        <f>-ABS(O49)*TAN(ACOS(S8))</f>
        <v>-0.1586087010871261</v>
      </c>
      <c r="S49" s="349"/>
      <c r="T49" s="350"/>
      <c r="U49" s="347">
        <f>IF(OR(U26=0,AA8=0),0,ABS(1000*W49/(SQRT(3)*U26*AA8)))</f>
        <v>41.926736913581202</v>
      </c>
      <c r="V49" s="348"/>
      <c r="W49" s="226">
        <v>-0.38400000333786011</v>
      </c>
      <c r="X49" s="226"/>
      <c r="Y49" s="226"/>
      <c r="Z49" s="349">
        <f>-ABS(W49)*TAN(ACOS(AA8))</f>
        <v>-0.26181819591640454</v>
      </c>
      <c r="AA49" s="349"/>
      <c r="AB49" s="350"/>
      <c r="AC49" s="347">
        <f>IF(OR(AC26=0,AI8=0),0,ABS(1000*AE49/(SQRT(3)*AC26*AI8)))</f>
        <v>34.098201841288507</v>
      </c>
      <c r="AD49" s="348"/>
      <c r="AE49" s="226">
        <v>-0.28799998760223389</v>
      </c>
      <c r="AF49" s="226"/>
      <c r="AG49" s="226"/>
      <c r="AH49" s="349">
        <f>-ABS(AE49)*TAN(ACOS(AI8))</f>
        <v>-0.24479999035596844</v>
      </c>
      <c r="AI49" s="349"/>
      <c r="AJ49" s="350"/>
      <c r="AK49" s="347">
        <f>IF(OR(AK26=0,AQ8=0),0,ABS(1000*AM49/(SQRT(3)*AK26*AQ8)))</f>
        <v>50.451251800359586</v>
      </c>
      <c r="AL49" s="348"/>
      <c r="AM49" s="226">
        <v>-0.38400000333786011</v>
      </c>
      <c r="AN49" s="226"/>
      <c r="AO49" s="226"/>
      <c r="AP49" s="349">
        <f>-ABS(AM49)*TAN(ACOS(AQ8))</f>
        <v>-0.40658825697783413</v>
      </c>
      <c r="AQ49" s="349"/>
      <c r="AR49" s="350"/>
    </row>
    <row r="50" spans="1:44" ht="13.5" thickBot="1" x14ac:dyDescent="0.25">
      <c r="A50" s="351" t="s">
        <v>65</v>
      </c>
      <c r="B50" s="352"/>
      <c r="C50" s="352"/>
      <c r="D50" s="352"/>
      <c r="E50" s="353"/>
      <c r="F50" s="353"/>
      <c r="G50" s="353"/>
      <c r="H50" s="353"/>
      <c r="I50" s="353"/>
      <c r="J50" s="353"/>
      <c r="K50" s="353"/>
      <c r="L50" s="354"/>
      <c r="M50" s="257"/>
      <c r="N50" s="355"/>
      <c r="O50" s="255">
        <f>SUM(O45:Q49)</f>
        <v>0.26399998366832733</v>
      </c>
      <c r="P50" s="255"/>
      <c r="Q50" s="255"/>
      <c r="R50" s="255">
        <f>SUM(R45:T49)</f>
        <v>0.21808694860772943</v>
      </c>
      <c r="S50" s="255"/>
      <c r="T50" s="356"/>
      <c r="U50" s="257"/>
      <c r="V50" s="355"/>
      <c r="W50" s="255">
        <f>SUM(W45:Y49)</f>
        <v>-0.67200003564357758</v>
      </c>
      <c r="X50" s="255"/>
      <c r="Y50" s="255"/>
      <c r="Z50" s="255">
        <f>SUM(Z45:AB49)</f>
        <v>-0.45818186317347409</v>
      </c>
      <c r="AA50" s="255"/>
      <c r="AB50" s="356"/>
      <c r="AC50" s="257"/>
      <c r="AD50" s="355"/>
      <c r="AE50" s="255">
        <f>SUM(AE45:AG49)</f>
        <v>-0.67200002074241638</v>
      </c>
      <c r="AF50" s="255"/>
      <c r="AG50" s="255"/>
      <c r="AH50" s="255">
        <f>SUM(AH45:AJ49)</f>
        <v>-0.57120001971721646</v>
      </c>
      <c r="AI50" s="255"/>
      <c r="AJ50" s="356"/>
      <c r="AK50" s="257"/>
      <c r="AL50" s="355"/>
      <c r="AM50" s="255">
        <f>SUM(AM45:AO49)</f>
        <v>-0.12000000476837158</v>
      </c>
      <c r="AN50" s="255"/>
      <c r="AO50" s="255"/>
      <c r="AP50" s="255">
        <f>SUM(AP45:AR49)</f>
        <v>-0.12705883424999831</v>
      </c>
      <c r="AQ50" s="255"/>
      <c r="AR50" s="356"/>
    </row>
    <row r="51" spans="1:44" x14ac:dyDescent="0.2">
      <c r="A51" s="331" t="s">
        <v>66</v>
      </c>
      <c r="B51" s="332"/>
      <c r="C51" s="332"/>
      <c r="D51" s="332"/>
      <c r="E51" s="333"/>
      <c r="F51" s="333"/>
      <c r="G51" s="333"/>
      <c r="H51" s="333"/>
      <c r="I51" s="333"/>
      <c r="J51" s="333"/>
      <c r="K51" s="333"/>
      <c r="L51" s="334"/>
      <c r="M51" s="335"/>
      <c r="N51" s="336"/>
      <c r="O51" s="337"/>
      <c r="P51" s="337"/>
      <c r="Q51" s="337"/>
      <c r="R51" s="337"/>
      <c r="S51" s="337"/>
      <c r="T51" s="338"/>
      <c r="U51" s="335"/>
      <c r="V51" s="336"/>
      <c r="W51" s="337"/>
      <c r="X51" s="337"/>
      <c r="Y51" s="337"/>
      <c r="Z51" s="337"/>
      <c r="AA51" s="337"/>
      <c r="AB51" s="338"/>
      <c r="AC51" s="335"/>
      <c r="AD51" s="336"/>
      <c r="AE51" s="337"/>
      <c r="AF51" s="337"/>
      <c r="AG51" s="337"/>
      <c r="AH51" s="337"/>
      <c r="AI51" s="337"/>
      <c r="AJ51" s="338"/>
      <c r="AK51" s="335"/>
      <c r="AL51" s="336"/>
      <c r="AM51" s="337"/>
      <c r="AN51" s="337"/>
      <c r="AO51" s="337"/>
      <c r="AP51" s="337"/>
      <c r="AQ51" s="337"/>
      <c r="AR51" s="338"/>
    </row>
    <row r="52" spans="1:44" x14ac:dyDescent="0.2">
      <c r="A52" s="339" t="s">
        <v>67</v>
      </c>
      <c r="B52" s="340"/>
      <c r="C52" s="340"/>
      <c r="D52" s="340"/>
      <c r="E52" s="341"/>
      <c r="F52" s="341"/>
      <c r="G52" s="341"/>
      <c r="H52" s="341"/>
      <c r="I52" s="341"/>
      <c r="J52" s="341"/>
      <c r="K52" s="341"/>
      <c r="L52" s="342"/>
      <c r="M52" s="343">
        <f>M12</f>
        <v>58.854850584538404</v>
      </c>
      <c r="N52" s="344"/>
      <c r="O52" s="345">
        <f>O12</f>
        <v>0.15199999511241913</v>
      </c>
      <c r="P52" s="345"/>
      <c r="Q52" s="345"/>
      <c r="R52" s="345">
        <f>Q12</f>
        <v>1.0080000162124634</v>
      </c>
      <c r="S52" s="345"/>
      <c r="T52" s="346"/>
      <c r="U52" s="343">
        <f>U12</f>
        <v>139.39041289772246</v>
      </c>
      <c r="V52" s="344"/>
      <c r="W52" s="345">
        <f>W12</f>
        <v>1.128000020980835</v>
      </c>
      <c r="X52" s="345"/>
      <c r="Y52" s="345"/>
      <c r="Z52" s="345">
        <f>Y12</f>
        <v>1.0559999942779541</v>
      </c>
      <c r="AA52" s="345"/>
      <c r="AB52" s="346"/>
      <c r="AC52" s="343">
        <f>AC12</f>
        <v>117.89163215876435</v>
      </c>
      <c r="AD52" s="344"/>
      <c r="AE52" s="345">
        <f>AE12</f>
        <v>0.91200000047683716</v>
      </c>
      <c r="AF52" s="345"/>
      <c r="AG52" s="345"/>
      <c r="AH52" s="345">
        <f>AG12</f>
        <v>0.93599998950958252</v>
      </c>
      <c r="AI52" s="345"/>
      <c r="AJ52" s="346"/>
      <c r="AK52" s="343">
        <f>AK12</f>
        <v>94.397759542437711</v>
      </c>
      <c r="AL52" s="344"/>
      <c r="AM52" s="345">
        <f>AM12</f>
        <v>0.62400001287460327</v>
      </c>
      <c r="AN52" s="345"/>
      <c r="AO52" s="345"/>
      <c r="AP52" s="345">
        <f>AO12</f>
        <v>0.8399999737739563</v>
      </c>
      <c r="AQ52" s="345"/>
      <c r="AR52" s="346"/>
    </row>
    <row r="53" spans="1:44" x14ac:dyDescent="0.2">
      <c r="A53" s="339" t="s">
        <v>536</v>
      </c>
      <c r="B53" s="340"/>
      <c r="C53" s="340"/>
      <c r="D53" s="340"/>
      <c r="E53" s="341"/>
      <c r="F53" s="341"/>
      <c r="G53" s="341"/>
      <c r="H53" s="341"/>
      <c r="I53" s="341"/>
      <c r="J53" s="341"/>
      <c r="K53" s="341"/>
      <c r="L53" s="342"/>
      <c r="M53" s="347">
        <f>IF(OR(M27=0,S12=0),0,ABS(1000*O53/(SQRT(3)*M27*S12)))</f>
        <v>18.585743049035017</v>
      </c>
      <c r="N53" s="348"/>
      <c r="O53" s="226">
        <v>-4.8000000417232513E-2</v>
      </c>
      <c r="P53" s="226"/>
      <c r="Q53" s="226"/>
      <c r="R53" s="349">
        <f>-ABS(O53)*TAN(ACOS(S12))</f>
        <v>-0.31831580759580841</v>
      </c>
      <c r="S53" s="349"/>
      <c r="T53" s="350"/>
      <c r="U53" s="347">
        <f>IF(OR(U27=0,AA12=0),0,ABS(1000*W53/(SQRT(3)*U27*AA12)))</f>
        <v>11.863013746100929</v>
      </c>
      <c r="V53" s="348"/>
      <c r="W53" s="226">
        <v>-9.6000000834465027E-2</v>
      </c>
      <c r="X53" s="226"/>
      <c r="Y53" s="226"/>
      <c r="Z53" s="349">
        <f>-ABS(W53)*TAN(ACOS(AA12))</f>
        <v>-8.9872339048122293E-2</v>
      </c>
      <c r="AA53" s="349"/>
      <c r="AB53" s="350"/>
      <c r="AC53" s="347">
        <f>IF(OR(AC27=0,AI12=0),0,ABS(1000*AE53/(SQRT(3)*AC27*AI12)))</f>
        <v>6.2048227958884006</v>
      </c>
      <c r="AD53" s="348"/>
      <c r="AE53" s="226">
        <v>-4.8000000417232513E-2</v>
      </c>
      <c r="AF53" s="226"/>
      <c r="AG53" s="226"/>
      <c r="AH53" s="349">
        <f>-ABS(AE53)*TAN(ACOS(AI12))</f>
        <v>-4.9263157745064769E-2</v>
      </c>
      <c r="AI53" s="349"/>
      <c r="AJ53" s="350"/>
      <c r="AK53" s="347">
        <f>IF(OR(AK27=0,AQ12=0),0,ABS(1000*AM53/(SQRT(3)*AK27*AQ12)))</f>
        <v>14.522732063896211</v>
      </c>
      <c r="AL53" s="348"/>
      <c r="AM53" s="226">
        <v>-9.6000000834465027E-2</v>
      </c>
      <c r="AN53" s="226"/>
      <c r="AO53" s="226"/>
      <c r="AP53" s="349">
        <f>-ABS(AM53)*TAN(ACOS(AQ12))</f>
        <v>-0.1292307636529737</v>
      </c>
      <c r="AQ53" s="349"/>
      <c r="AR53" s="350"/>
    </row>
    <row r="54" spans="1:44" x14ac:dyDescent="0.2">
      <c r="A54" s="339" t="s">
        <v>537</v>
      </c>
      <c r="B54" s="340"/>
      <c r="C54" s="340"/>
      <c r="D54" s="340"/>
      <c r="E54" s="341">
        <v>47.3</v>
      </c>
      <c r="F54" s="341">
        <v>0.5</v>
      </c>
      <c r="G54" s="341">
        <v>48.7</v>
      </c>
      <c r="H54" s="341">
        <v>50</v>
      </c>
      <c r="I54" s="341"/>
      <c r="J54" s="341"/>
      <c r="K54" s="341"/>
      <c r="L54" s="342"/>
      <c r="M54" s="347">
        <f>IF(OR(M27=0,S12=0),0,ABS(1000*O54/(SQRT(3)*M27*S12)))</f>
        <v>0</v>
      </c>
      <c r="N54" s="348"/>
      <c r="O54" s="226">
        <v>0</v>
      </c>
      <c r="P54" s="226"/>
      <c r="Q54" s="226"/>
      <c r="R54" s="349">
        <f>-ABS(O54)*TAN(ACOS(S12))</f>
        <v>0</v>
      </c>
      <c r="S54" s="349"/>
      <c r="T54" s="350"/>
      <c r="U54" s="347">
        <f>IF(OR(U27=0,AA12=0),0,ABS(1000*W54/(SQRT(3)*U27*AA12)))</f>
        <v>0</v>
      </c>
      <c r="V54" s="348"/>
      <c r="W54" s="226">
        <v>0</v>
      </c>
      <c r="X54" s="226"/>
      <c r="Y54" s="226"/>
      <c r="Z54" s="349">
        <f>-ABS(W54)*TAN(ACOS(AA12))</f>
        <v>0</v>
      </c>
      <c r="AA54" s="349"/>
      <c r="AB54" s="350"/>
      <c r="AC54" s="347">
        <f>IF(OR(AC27=0,AI12=0),0,ABS(1000*AE54/(SQRT(3)*AC27*AI12)))</f>
        <v>23.268086206917935</v>
      </c>
      <c r="AD54" s="348"/>
      <c r="AE54" s="226">
        <v>-0.18000000715255737</v>
      </c>
      <c r="AF54" s="226"/>
      <c r="AG54" s="226"/>
      <c r="AH54" s="349">
        <f>-ABS(AE54)*TAN(ACOS(AI12))</f>
        <v>-0.18473684727897921</v>
      </c>
      <c r="AI54" s="349"/>
      <c r="AJ54" s="350"/>
      <c r="AK54" s="347">
        <f>IF(OR(AK27=0,AQ12=0),0,ABS(1000*AM54/(SQRT(3)*AK27*AQ12)))</f>
        <v>0</v>
      </c>
      <c r="AL54" s="348"/>
      <c r="AM54" s="226">
        <v>0</v>
      </c>
      <c r="AN54" s="226"/>
      <c r="AO54" s="226"/>
      <c r="AP54" s="349">
        <f>-ABS(AM54)*TAN(ACOS(AQ12))</f>
        <v>0</v>
      </c>
      <c r="AQ54" s="349"/>
      <c r="AR54" s="350"/>
    </row>
    <row r="55" spans="1:44" x14ac:dyDescent="0.2">
      <c r="A55" s="339" t="s">
        <v>538</v>
      </c>
      <c r="B55" s="340"/>
      <c r="C55" s="340"/>
      <c r="D55" s="340"/>
      <c r="E55" s="341"/>
      <c r="F55" s="341"/>
      <c r="G55" s="341"/>
      <c r="H55" s="341"/>
      <c r="I55" s="341"/>
      <c r="J55" s="341"/>
      <c r="K55" s="341"/>
      <c r="L55" s="342"/>
      <c r="M55" s="347">
        <f>IF(OR(M27=0,S12=0),0,ABS(1000*O55/(SQRT(3)*M27*S12)))</f>
        <v>0</v>
      </c>
      <c r="N55" s="348"/>
      <c r="O55" s="226">
        <v>0</v>
      </c>
      <c r="P55" s="226"/>
      <c r="Q55" s="226"/>
      <c r="R55" s="349">
        <f>-ABS(O55)*TAN(ACOS(S12))</f>
        <v>0</v>
      </c>
      <c r="S55" s="349"/>
      <c r="T55" s="350"/>
      <c r="U55" s="347">
        <f>IF(OR(U27=0,AA12=0),0,ABS(1000*W55/(SQRT(3)*U27*AA12)))</f>
        <v>0</v>
      </c>
      <c r="V55" s="348"/>
      <c r="W55" s="226">
        <v>0</v>
      </c>
      <c r="X55" s="226"/>
      <c r="Y55" s="226"/>
      <c r="Z55" s="349">
        <f>-ABS(W55)*TAN(ACOS(AA12))</f>
        <v>0</v>
      </c>
      <c r="AA55" s="349"/>
      <c r="AB55" s="350"/>
      <c r="AC55" s="347">
        <f>IF(OR(AC27=0,AI12=0),0,ABS(1000*AE55/(SQRT(3)*AC27*AI12)))</f>
        <v>23.268086206917935</v>
      </c>
      <c r="AD55" s="348"/>
      <c r="AE55" s="226">
        <v>-0.18000000715255737</v>
      </c>
      <c r="AF55" s="226"/>
      <c r="AG55" s="226"/>
      <c r="AH55" s="349">
        <f>-ABS(AE55)*TAN(ACOS(AI12))</f>
        <v>-0.18473684727897921</v>
      </c>
      <c r="AI55" s="349"/>
      <c r="AJ55" s="350"/>
      <c r="AK55" s="347">
        <f>IF(OR(AK27=0,AQ12=0),0,ABS(1000*AM55/(SQRT(3)*AK27*AQ12)))</f>
        <v>0</v>
      </c>
      <c r="AL55" s="348"/>
      <c r="AM55" s="226">
        <v>0</v>
      </c>
      <c r="AN55" s="226"/>
      <c r="AO55" s="226"/>
      <c r="AP55" s="349">
        <f>-ABS(AM55)*TAN(ACOS(AQ12))</f>
        <v>0</v>
      </c>
      <c r="AQ55" s="349"/>
      <c r="AR55" s="350"/>
    </row>
    <row r="56" spans="1:44" x14ac:dyDescent="0.2">
      <c r="A56" s="339" t="s">
        <v>539</v>
      </c>
      <c r="B56" s="340"/>
      <c r="C56" s="340"/>
      <c r="D56" s="340"/>
      <c r="E56" s="341"/>
      <c r="F56" s="341"/>
      <c r="G56" s="341"/>
      <c r="H56" s="341"/>
      <c r="I56" s="341"/>
      <c r="J56" s="341"/>
      <c r="K56" s="341"/>
      <c r="L56" s="342"/>
      <c r="M56" s="347">
        <f>IF(OR(M27=0,S12=0),0,ABS(1000*O56/(SQRT(3)*M27*S12)))</f>
        <v>223.02890504887228</v>
      </c>
      <c r="N56" s="348"/>
      <c r="O56" s="226">
        <v>-0.57599997520446777</v>
      </c>
      <c r="P56" s="226"/>
      <c r="Q56" s="226"/>
      <c r="R56" s="349">
        <f>-ABS(O56)*TAN(ACOS(S12))</f>
        <v>-3.8197894935132375</v>
      </c>
      <c r="S56" s="349"/>
      <c r="T56" s="350"/>
      <c r="U56" s="347">
        <f>IF(OR(U27=0,AA12=0),0,ABS(1000*W56/(SQRT(3)*U27*AA12)))</f>
        <v>35.589039396920718</v>
      </c>
      <c r="V56" s="348"/>
      <c r="W56" s="226">
        <v>-0.28799998760223389</v>
      </c>
      <c r="X56" s="226"/>
      <c r="Y56" s="226"/>
      <c r="Z56" s="349">
        <f>-ABS(W56)*TAN(ACOS(AA12))</f>
        <v>-0.26961700319434401</v>
      </c>
      <c r="AA56" s="349"/>
      <c r="AB56" s="350"/>
      <c r="AC56" s="347">
        <f>IF(OR(AC27=0,AI12=0),0,ABS(1000*AE56/(SQRT(3)*AC27*AI12)))</f>
        <v>37.228934849099907</v>
      </c>
      <c r="AD56" s="348"/>
      <c r="AE56" s="226">
        <v>-0.28799998760223389</v>
      </c>
      <c r="AF56" s="226"/>
      <c r="AG56" s="226"/>
      <c r="AH56" s="349">
        <f>-ABS(AE56)*TAN(ACOS(AI12))</f>
        <v>-0.29557893117709177</v>
      </c>
      <c r="AI56" s="349"/>
      <c r="AJ56" s="350"/>
      <c r="AK56" s="347">
        <f>IF(OR(AK27=0,AQ12=0),0,ABS(1000*AM56/(SQRT(3)*AK27*AQ12)))</f>
        <v>29.045464127792421</v>
      </c>
      <c r="AL56" s="348"/>
      <c r="AM56" s="226">
        <v>-0.19200000166893005</v>
      </c>
      <c r="AN56" s="226"/>
      <c r="AO56" s="226"/>
      <c r="AP56" s="349">
        <f>-ABS(AM56)*TAN(ACOS(AQ12))</f>
        <v>-0.2584615273059474</v>
      </c>
      <c r="AQ56" s="349"/>
      <c r="AR56" s="350"/>
    </row>
    <row r="57" spans="1:44" x14ac:dyDescent="0.2">
      <c r="A57" s="339" t="s">
        <v>540</v>
      </c>
      <c r="B57" s="340"/>
      <c r="C57" s="340"/>
      <c r="D57" s="340"/>
      <c r="E57" s="341"/>
      <c r="F57" s="341"/>
      <c r="G57" s="341"/>
      <c r="H57" s="341"/>
      <c r="I57" s="341"/>
      <c r="J57" s="341"/>
      <c r="K57" s="341"/>
      <c r="L57" s="342"/>
      <c r="M57" s="347">
        <f>IF(OR(M27=0,S12=0),0,ABS(1000*O57/(SQRT(3)*M27*S12)))</f>
        <v>278.78615439018625</v>
      </c>
      <c r="N57" s="348"/>
      <c r="O57" s="226">
        <v>-0.72000002861022949</v>
      </c>
      <c r="P57" s="226"/>
      <c r="Q57" s="226"/>
      <c r="R57" s="349">
        <f>-ABS(O57)*TAN(ACOS(S12))</f>
        <v>-4.7747372621644733</v>
      </c>
      <c r="S57" s="349"/>
      <c r="T57" s="350"/>
      <c r="U57" s="347">
        <f>IF(OR(U27=0,AA12=0),0,ABS(1000*W57/(SQRT(3)*U27*AA12)))</f>
        <v>88.972605857830075</v>
      </c>
      <c r="V57" s="348"/>
      <c r="W57" s="226">
        <v>-0.72000002861022949</v>
      </c>
      <c r="X57" s="226"/>
      <c r="Y57" s="226"/>
      <c r="Z57" s="349">
        <f>-ABS(W57)*TAN(ACOS(AA12))</f>
        <v>-0.67404256378595162</v>
      </c>
      <c r="AA57" s="349"/>
      <c r="AB57" s="350"/>
      <c r="AC57" s="347">
        <f>IF(OR(AC27=0,AI12=0),0,ABS(1000*AE57/(SQRT(3)*AC27*AI12)))</f>
        <v>93.072344827671742</v>
      </c>
      <c r="AD57" s="348"/>
      <c r="AE57" s="226">
        <v>-0.72000002861022949</v>
      </c>
      <c r="AF57" s="226"/>
      <c r="AG57" s="226"/>
      <c r="AH57" s="349">
        <f>-ABS(AE57)*TAN(ACOS(AI12))</f>
        <v>-0.73894738911591684</v>
      </c>
      <c r="AI57" s="349"/>
      <c r="AJ57" s="350"/>
      <c r="AK57" s="347">
        <f>IF(OR(AK27=0,AQ12=0),0,ABS(1000*AM57/(SQRT(3)*AK27*AQ12)))</f>
        <v>108.92049386055861</v>
      </c>
      <c r="AL57" s="348"/>
      <c r="AM57" s="226">
        <v>-0.72000002861022949</v>
      </c>
      <c r="AN57" s="226"/>
      <c r="AO57" s="226"/>
      <c r="AP57" s="349">
        <f>-ABS(AM57)*TAN(ACOS(AQ12))</f>
        <v>-0.96923075748618448</v>
      </c>
      <c r="AQ57" s="349"/>
      <c r="AR57" s="350"/>
    </row>
    <row r="58" spans="1:44" x14ac:dyDescent="0.2">
      <c r="A58" s="339" t="s">
        <v>541</v>
      </c>
      <c r="B58" s="340"/>
      <c r="C58" s="340"/>
      <c r="D58" s="340"/>
      <c r="E58" s="341"/>
      <c r="F58" s="341"/>
      <c r="G58" s="341"/>
      <c r="H58" s="341"/>
      <c r="I58" s="341"/>
      <c r="J58" s="341"/>
      <c r="K58" s="341"/>
      <c r="L58" s="342"/>
      <c r="M58" s="347">
        <f>IF(OR(M27=0,S12=0),0,ABS(1000*O58/(SQRT(3)*M27*S12)))</f>
        <v>41.81792258155054</v>
      </c>
      <c r="N58" s="348"/>
      <c r="O58" s="226">
        <v>-0.1080000028014183</v>
      </c>
      <c r="P58" s="226"/>
      <c r="Q58" s="226"/>
      <c r="R58" s="349">
        <f>-ABS(O58)*TAN(ACOS(S12))</f>
        <v>-0.71621057944284783</v>
      </c>
      <c r="S58" s="349"/>
      <c r="T58" s="350"/>
      <c r="U58" s="347">
        <f>IF(OR(U27=0,AA12=0),0,ABS(1000*W58/(SQRT(3)*U27*AA12)))</f>
        <v>17.794519698460359</v>
      </c>
      <c r="V58" s="348"/>
      <c r="W58" s="226">
        <v>-0.14399999380111694</v>
      </c>
      <c r="X58" s="226"/>
      <c r="Y58" s="226"/>
      <c r="Z58" s="349">
        <f>-ABS(W58)*TAN(ACOS(AA12))</f>
        <v>-0.134808501597172</v>
      </c>
      <c r="AA58" s="349"/>
      <c r="AB58" s="350"/>
      <c r="AC58" s="347">
        <f>IF(OR(AC27=0,AI12=0),0,ABS(1000*AE58/(SQRT(3)*AC27*AI12)))</f>
        <v>20.941276815733946</v>
      </c>
      <c r="AD58" s="348"/>
      <c r="AE58" s="226">
        <v>-0.16200000047683716</v>
      </c>
      <c r="AF58" s="226"/>
      <c r="AG58" s="226"/>
      <c r="AH58" s="349">
        <f>-ABS(AE58)*TAN(ACOS(AI12))</f>
        <v>-0.16626315643376255</v>
      </c>
      <c r="AI58" s="349"/>
      <c r="AJ58" s="350"/>
      <c r="AK58" s="347">
        <f>IF(OR(AK27=0,AQ12=0),0,ABS(1000*AM58/(SQRT(3)*AK27*AQ12)))</f>
        <v>40.845185197709476</v>
      </c>
      <c r="AL58" s="348"/>
      <c r="AM58" s="226">
        <v>-0.27000001072883606</v>
      </c>
      <c r="AN58" s="226"/>
      <c r="AO58" s="226"/>
      <c r="AP58" s="349">
        <f>-ABS(AM58)*TAN(ACOS(AQ12))</f>
        <v>-0.36346153405731918</v>
      </c>
      <c r="AQ58" s="349"/>
      <c r="AR58" s="350"/>
    </row>
    <row r="59" spans="1:44" ht="13.5" thickBot="1" x14ac:dyDescent="0.25">
      <c r="A59" s="357" t="s">
        <v>77</v>
      </c>
      <c r="B59" s="358"/>
      <c r="C59" s="358"/>
      <c r="D59" s="358"/>
      <c r="E59" s="359"/>
      <c r="F59" s="359"/>
      <c r="G59" s="359"/>
      <c r="H59" s="359"/>
      <c r="I59" s="359"/>
      <c r="J59" s="359"/>
      <c r="K59" s="359"/>
      <c r="L59" s="360"/>
      <c r="M59" s="361"/>
      <c r="N59" s="362"/>
      <c r="O59" s="363">
        <f>SUM(O52:Q58)</f>
        <v>-1.300000011920929</v>
      </c>
      <c r="P59" s="363"/>
      <c r="Q59" s="363"/>
      <c r="R59" s="363">
        <f>SUM(R52:T58)</f>
        <v>-8.6210531265039041</v>
      </c>
      <c r="S59" s="363"/>
      <c r="T59" s="364"/>
      <c r="U59" s="361"/>
      <c r="V59" s="362"/>
      <c r="W59" s="363">
        <f>SUM(W52:Y58)</f>
        <v>-0.11999998986721039</v>
      </c>
      <c r="X59" s="363"/>
      <c r="Y59" s="363"/>
      <c r="Z59" s="363">
        <f>SUM(Z52:AB58)</f>
        <v>-0.11234041334763584</v>
      </c>
      <c r="AA59" s="363"/>
      <c r="AB59" s="364"/>
      <c r="AC59" s="361"/>
      <c r="AD59" s="362"/>
      <c r="AE59" s="363">
        <f>SUM(AE52:AG58)</f>
        <v>-0.66600003093481064</v>
      </c>
      <c r="AF59" s="363"/>
      <c r="AG59" s="363"/>
      <c r="AH59" s="363">
        <f>SUM(AH52:AJ58)</f>
        <v>-0.6835263395202118</v>
      </c>
      <c r="AI59" s="363"/>
      <c r="AJ59" s="364"/>
      <c r="AK59" s="361"/>
      <c r="AL59" s="362"/>
      <c r="AM59" s="363">
        <f>SUM(AM52:AO58)</f>
        <v>-0.65400002896785736</v>
      </c>
      <c r="AN59" s="363"/>
      <c r="AO59" s="363"/>
      <c r="AP59" s="363">
        <f>SUM(AP52:AR58)</f>
        <v>-0.88038460872846847</v>
      </c>
      <c r="AQ59" s="363"/>
      <c r="AR59" s="364"/>
    </row>
    <row r="60" spans="1:44" ht="13.5" thickBot="1" x14ac:dyDescent="0.25">
      <c r="A60" s="365" t="s">
        <v>78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7"/>
      <c r="M60" s="368"/>
      <c r="N60" s="369"/>
      <c r="O60" s="370">
        <f>SUM(O45:Q49)+SUM(O52:Q58)</f>
        <v>-1.0360000282526016</v>
      </c>
      <c r="P60" s="370"/>
      <c r="Q60" s="370"/>
      <c r="R60" s="370">
        <f>SUM(R45:T49)+SUM(R52:T58)</f>
        <v>-8.4029661778961753</v>
      </c>
      <c r="S60" s="370"/>
      <c r="T60" s="371"/>
      <c r="U60" s="368"/>
      <c r="V60" s="369"/>
      <c r="W60" s="370">
        <f>SUM(W45:Y49)+SUM(W52:Y58)</f>
        <v>-0.79200002551078796</v>
      </c>
      <c r="X60" s="370"/>
      <c r="Y60" s="370"/>
      <c r="Z60" s="370">
        <f>SUM(Z45:AB49)+SUM(Z52:AB58)</f>
        <v>-0.57052227652110998</v>
      </c>
      <c r="AA60" s="370"/>
      <c r="AB60" s="371"/>
      <c r="AC60" s="368"/>
      <c r="AD60" s="369"/>
      <c r="AE60" s="370">
        <f>SUM(AE45:AG49)+SUM(AE52:AG58)</f>
        <v>-1.338000051677227</v>
      </c>
      <c r="AF60" s="370"/>
      <c r="AG60" s="370"/>
      <c r="AH60" s="370">
        <f>SUM(AH45:AJ49)+SUM(AH52:AJ58)</f>
        <v>-1.2547263592374283</v>
      </c>
      <c r="AI60" s="370"/>
      <c r="AJ60" s="371"/>
      <c r="AK60" s="368"/>
      <c r="AL60" s="369"/>
      <c r="AM60" s="370">
        <f>SUM(AM45:AO49)+SUM(AM52:AO58)</f>
        <v>-0.77400003373622894</v>
      </c>
      <c r="AN60" s="370"/>
      <c r="AO60" s="370"/>
      <c r="AP60" s="370">
        <f>SUM(AP45:AR49)+SUM(AP52:AR58)</f>
        <v>-1.0074434429784667</v>
      </c>
      <c r="AQ60" s="370"/>
      <c r="AR60" s="371"/>
    </row>
    <row r="61" spans="1:44" ht="13.5" thickBot="1" x14ac:dyDescent="0.25">
      <c r="A61" s="333"/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3"/>
      <c r="AO61" s="333"/>
      <c r="AP61" s="333"/>
      <c r="AQ61" s="333"/>
      <c r="AR61" s="333"/>
    </row>
    <row r="62" spans="1:44" ht="13.5" thickBot="1" x14ac:dyDescent="0.25">
      <c r="A62" s="372" t="s">
        <v>79</v>
      </c>
      <c r="B62" s="373"/>
      <c r="C62" s="373"/>
      <c r="D62" s="373"/>
      <c r="E62" s="373"/>
      <c r="F62" s="373"/>
      <c r="G62" s="373"/>
      <c r="H62" s="373"/>
      <c r="I62" s="373"/>
      <c r="J62" s="373"/>
      <c r="K62" s="373"/>
      <c r="L62" s="374"/>
      <c r="M62" s="375" t="s">
        <v>542</v>
      </c>
      <c r="N62" s="376"/>
      <c r="O62" s="376"/>
      <c r="P62" s="376"/>
      <c r="Q62" s="376"/>
      <c r="R62" s="376"/>
      <c r="S62" s="376"/>
      <c r="T62" s="377"/>
      <c r="U62" s="375" t="s">
        <v>543</v>
      </c>
      <c r="V62" s="376"/>
      <c r="W62" s="376"/>
      <c r="X62" s="376"/>
      <c r="Y62" s="376"/>
      <c r="Z62" s="376"/>
      <c r="AA62" s="376"/>
      <c r="AB62" s="377"/>
      <c r="AC62" s="375" t="s">
        <v>543</v>
      </c>
      <c r="AD62" s="376"/>
      <c r="AE62" s="376"/>
      <c r="AF62" s="376"/>
      <c r="AG62" s="376"/>
      <c r="AH62" s="376"/>
      <c r="AI62" s="376"/>
      <c r="AJ62" s="377"/>
      <c r="AK62" s="375" t="s">
        <v>542</v>
      </c>
      <c r="AL62" s="376"/>
      <c r="AM62" s="376"/>
      <c r="AN62" s="376"/>
      <c r="AO62" s="376"/>
      <c r="AP62" s="376"/>
      <c r="AQ62" s="376"/>
      <c r="AR62" s="377"/>
    </row>
  </sheetData>
  <mergeCells count="703">
    <mergeCell ref="AP60:AR60"/>
    <mergeCell ref="A61:AR61"/>
    <mergeCell ref="A62:L62"/>
    <mergeCell ref="M62:T62"/>
    <mergeCell ref="U62:AB62"/>
    <mergeCell ref="AC62:AJ62"/>
    <mergeCell ref="AK62:AR62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58:AR58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AH50:AJ50"/>
    <mergeCell ref="AK50:AL50"/>
    <mergeCell ref="AM50:AO50"/>
    <mergeCell ref="AP50:AR50"/>
    <mergeCell ref="A51:D51"/>
    <mergeCell ref="E51:AR51"/>
    <mergeCell ref="AP49:AR49"/>
    <mergeCell ref="A50:L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45:D45"/>
    <mergeCell ref="M45:N45"/>
    <mergeCell ref="O45:Q45"/>
    <mergeCell ref="R45:T45"/>
    <mergeCell ref="U45:V45"/>
    <mergeCell ref="W45:Y45"/>
    <mergeCell ref="AH43:AJ43"/>
    <mergeCell ref="AK43:AL43"/>
    <mergeCell ref="AM43:AO43"/>
    <mergeCell ref="AP43:AR43"/>
    <mergeCell ref="A44:D44"/>
    <mergeCell ref="E44:AR44"/>
    <mergeCell ref="AP42:AR42"/>
    <mergeCell ref="A43:L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L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M36:AO36"/>
    <mergeCell ref="AP36:AR36"/>
    <mergeCell ref="A37:D37"/>
    <mergeCell ref="E37:AR37"/>
    <mergeCell ref="A38:D38"/>
    <mergeCell ref="M38:N38"/>
    <mergeCell ref="O38:Q38"/>
    <mergeCell ref="R38:T38"/>
    <mergeCell ref="U38:V38"/>
    <mergeCell ref="W38:Y38"/>
    <mergeCell ref="W36:Y36"/>
    <mergeCell ref="Z36:AB36"/>
    <mergeCell ref="AC36:AD36"/>
    <mergeCell ref="AE36:AG36"/>
    <mergeCell ref="AH36:AJ36"/>
    <mergeCell ref="AK36:AL36"/>
    <mergeCell ref="AE35:AG35"/>
    <mergeCell ref="AH35:AJ35"/>
    <mergeCell ref="AK35:AL35"/>
    <mergeCell ref="AM35:AO35"/>
    <mergeCell ref="AP35:AR35"/>
    <mergeCell ref="A36:L36"/>
    <mergeCell ref="M36:N36"/>
    <mergeCell ref="O36:Q36"/>
    <mergeCell ref="R36:T36"/>
    <mergeCell ref="U36:V36"/>
    <mergeCell ref="AM34:AO34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W34:Y34"/>
    <mergeCell ref="Z34:AB34"/>
    <mergeCell ref="AC34:AD34"/>
    <mergeCell ref="AE34:AG34"/>
    <mergeCell ref="AH34:AJ34"/>
    <mergeCell ref="AK34:AL34"/>
    <mergeCell ref="AE33:AG33"/>
    <mergeCell ref="AH33:AJ33"/>
    <mergeCell ref="AK33:AL33"/>
    <mergeCell ref="AM33:AO33"/>
    <mergeCell ref="AP33:AR33"/>
    <mergeCell ref="A34:D34"/>
    <mergeCell ref="M34:N34"/>
    <mergeCell ref="O34:Q34"/>
    <mergeCell ref="R34:T34"/>
    <mergeCell ref="U34:V34"/>
    <mergeCell ref="AM32:AO32"/>
    <mergeCell ref="AP32:AR32"/>
    <mergeCell ref="A33:D33"/>
    <mergeCell ref="M33:N33"/>
    <mergeCell ref="O33:Q33"/>
    <mergeCell ref="R33:T33"/>
    <mergeCell ref="U33:V33"/>
    <mergeCell ref="W33:Y33"/>
    <mergeCell ref="Z33:AB33"/>
    <mergeCell ref="AC33:AD33"/>
    <mergeCell ref="W32:Y32"/>
    <mergeCell ref="Z32:AB32"/>
    <mergeCell ref="AC32:AD32"/>
    <mergeCell ref="AE32:AG32"/>
    <mergeCell ref="AH32:AJ32"/>
    <mergeCell ref="AK32:AL32"/>
    <mergeCell ref="AK29:AL30"/>
    <mergeCell ref="AM29:AO30"/>
    <mergeCell ref="AP29:AR30"/>
    <mergeCell ref="A31:D31"/>
    <mergeCell ref="E31:AR31"/>
    <mergeCell ref="A32:D32"/>
    <mergeCell ref="M32:N32"/>
    <mergeCell ref="O32:Q32"/>
    <mergeCell ref="R32:T32"/>
    <mergeCell ref="U32:V32"/>
    <mergeCell ref="U29:V30"/>
    <mergeCell ref="W29:Y30"/>
    <mergeCell ref="Z29:AB30"/>
    <mergeCell ref="AC29:AD30"/>
    <mergeCell ref="AE29:AG30"/>
    <mergeCell ref="AH29:AJ30"/>
    <mergeCell ref="AK27:AR27"/>
    <mergeCell ref="A28:AR28"/>
    <mergeCell ref="A29:D30"/>
    <mergeCell ref="E29:F29"/>
    <mergeCell ref="G29:H29"/>
    <mergeCell ref="I29:J29"/>
    <mergeCell ref="K29:L29"/>
    <mergeCell ref="M29:N30"/>
    <mergeCell ref="O29:Q30"/>
    <mergeCell ref="R29:T30"/>
    <mergeCell ref="A27:B27"/>
    <mergeCell ref="C27:D27"/>
    <mergeCell ref="E27:L27"/>
    <mergeCell ref="M27:T27"/>
    <mergeCell ref="U27:AB27"/>
    <mergeCell ref="AC27:AJ27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C23:AJ23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P20:AR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Z20:AB20"/>
    <mergeCell ref="AC20:AE20"/>
    <mergeCell ref="AF20:AG20"/>
    <mergeCell ref="AH20:AJ20"/>
    <mergeCell ref="AK20:AM20"/>
    <mergeCell ref="AN20:AO20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R19:T19"/>
    <mergeCell ref="U19:W19"/>
    <mergeCell ref="X19:Y19"/>
    <mergeCell ref="Z19:AB19"/>
    <mergeCell ref="AC19:AE19"/>
    <mergeCell ref="AF19:AG19"/>
    <mergeCell ref="AF18:AG18"/>
    <mergeCell ref="AH18:AJ18"/>
    <mergeCell ref="AK18:AM18"/>
    <mergeCell ref="AN18:AO18"/>
    <mergeCell ref="AP18:AR18"/>
    <mergeCell ref="A19:D21"/>
    <mergeCell ref="E19:H21"/>
    <mergeCell ref="I19:L19"/>
    <mergeCell ref="M19:O19"/>
    <mergeCell ref="P19:Q19"/>
    <mergeCell ref="AN17:AO17"/>
    <mergeCell ref="AP17:AR17"/>
    <mergeCell ref="I18:L18"/>
    <mergeCell ref="M18:O18"/>
    <mergeCell ref="P18:Q18"/>
    <mergeCell ref="R18:T18"/>
    <mergeCell ref="U18:W18"/>
    <mergeCell ref="X18:Y18"/>
    <mergeCell ref="Z18:AB18"/>
    <mergeCell ref="AC18:AE18"/>
    <mergeCell ref="X17:Y17"/>
    <mergeCell ref="Z17:AB17"/>
    <mergeCell ref="AC17:AE17"/>
    <mergeCell ref="AF17:AG17"/>
    <mergeCell ref="AH17:AJ17"/>
    <mergeCell ref="AK17:AM17"/>
    <mergeCell ref="AM16:AN16"/>
    <mergeCell ref="AO16:AP16"/>
    <mergeCell ref="AQ16:AR16"/>
    <mergeCell ref="A17:D18"/>
    <mergeCell ref="E17:H18"/>
    <mergeCell ref="I17:L17"/>
    <mergeCell ref="M17:O17"/>
    <mergeCell ref="P17:Q17"/>
    <mergeCell ref="R17:T17"/>
    <mergeCell ref="U17:W17"/>
    <mergeCell ref="AA16:AB16"/>
    <mergeCell ref="AC16:AD16"/>
    <mergeCell ref="AE16:AF16"/>
    <mergeCell ref="AG16:AH16"/>
    <mergeCell ref="AI16:AJ16"/>
    <mergeCell ref="AK16:AL16"/>
    <mergeCell ref="AO15:AP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6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workbookViewId="0">
      <pane ySplit="3" topLeftCell="A4" activePane="bottomLeft" state="frozenSplit"/>
      <selection pane="bottomLeft" activeCell="AW10" sqref="AW10"/>
    </sheetView>
  </sheetViews>
  <sheetFormatPr defaultRowHeight="12.75" x14ac:dyDescent="0.2"/>
  <cols>
    <col min="1" max="4" width="7.140625" style="189" customWidth="1"/>
    <col min="5" max="12" width="5.28515625" style="189" customWidth="1"/>
    <col min="13" max="44" width="3.28515625" style="189" customWidth="1"/>
    <col min="45" max="16384" width="9.140625" style="189"/>
  </cols>
  <sheetData>
    <row r="1" spans="1:44" ht="30" customHeight="1" x14ac:dyDescent="0.2">
      <c r="A1" s="188" t="s">
        <v>214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ht="30" customHeight="1" thickBot="1" x14ac:dyDescent="0.2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</row>
    <row r="3" spans="1:44" ht="24.95" customHeight="1" thickBo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>
        <v>0.16666666666666666</v>
      </c>
      <c r="N3" s="192"/>
      <c r="O3" s="192"/>
      <c r="P3" s="192"/>
      <c r="Q3" s="192"/>
      <c r="R3" s="192"/>
      <c r="S3" s="192"/>
      <c r="T3" s="192"/>
      <c r="U3" s="191">
        <v>0.45833333333333331</v>
      </c>
      <c r="V3" s="192"/>
      <c r="W3" s="192"/>
      <c r="X3" s="192"/>
      <c r="Y3" s="192"/>
      <c r="Z3" s="192"/>
      <c r="AA3" s="192"/>
      <c r="AB3" s="192"/>
      <c r="AC3" s="191">
        <v>0.75</v>
      </c>
      <c r="AD3" s="192"/>
      <c r="AE3" s="192"/>
      <c r="AF3" s="192"/>
      <c r="AG3" s="192"/>
      <c r="AH3" s="192"/>
      <c r="AI3" s="192"/>
      <c r="AJ3" s="192"/>
      <c r="AK3" s="191">
        <v>0.83333333333333337</v>
      </c>
      <c r="AL3" s="192"/>
      <c r="AM3" s="192"/>
      <c r="AN3" s="192"/>
      <c r="AO3" s="192"/>
      <c r="AP3" s="192"/>
      <c r="AQ3" s="192"/>
      <c r="AR3" s="192"/>
    </row>
    <row r="4" spans="1:44" ht="30" customHeight="1" thickBot="1" x14ac:dyDescent="0.25">
      <c r="A4" s="193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</row>
    <row r="5" spans="1:44" ht="15.75" customHeight="1" thickBot="1" x14ac:dyDescent="0.25">
      <c r="A5" s="194" t="s">
        <v>3</v>
      </c>
      <c r="B5" s="195" t="s">
        <v>4</v>
      </c>
      <c r="C5" s="195" t="s">
        <v>5</v>
      </c>
      <c r="D5" s="196" t="s">
        <v>6</v>
      </c>
      <c r="E5" s="197" t="s">
        <v>7</v>
      </c>
      <c r="F5" s="198"/>
      <c r="G5" s="199" t="s">
        <v>8</v>
      </c>
      <c r="H5" s="198"/>
      <c r="I5" s="199" t="s">
        <v>9</v>
      </c>
      <c r="J5" s="198"/>
      <c r="K5" s="199" t="s">
        <v>10</v>
      </c>
      <c r="L5" s="200"/>
      <c r="M5" s="197" t="s">
        <v>11</v>
      </c>
      <c r="N5" s="198"/>
      <c r="O5" s="199" t="s">
        <v>12</v>
      </c>
      <c r="P5" s="198"/>
      <c r="Q5" s="199" t="s">
        <v>13</v>
      </c>
      <c r="R5" s="198"/>
      <c r="S5" s="199" t="s">
        <v>14</v>
      </c>
      <c r="T5" s="200"/>
      <c r="U5" s="197" t="s">
        <v>11</v>
      </c>
      <c r="V5" s="198"/>
      <c r="W5" s="199" t="s">
        <v>12</v>
      </c>
      <c r="X5" s="198"/>
      <c r="Y5" s="199" t="s">
        <v>13</v>
      </c>
      <c r="Z5" s="198"/>
      <c r="AA5" s="199" t="s">
        <v>14</v>
      </c>
      <c r="AB5" s="200"/>
      <c r="AC5" s="197" t="s">
        <v>11</v>
      </c>
      <c r="AD5" s="198"/>
      <c r="AE5" s="199" t="s">
        <v>12</v>
      </c>
      <c r="AF5" s="198"/>
      <c r="AG5" s="199" t="s">
        <v>13</v>
      </c>
      <c r="AH5" s="198"/>
      <c r="AI5" s="199" t="s">
        <v>14</v>
      </c>
      <c r="AJ5" s="200"/>
      <c r="AK5" s="197" t="s">
        <v>11</v>
      </c>
      <c r="AL5" s="198"/>
      <c r="AM5" s="199" t="s">
        <v>12</v>
      </c>
      <c r="AN5" s="198"/>
      <c r="AO5" s="199" t="s">
        <v>13</v>
      </c>
      <c r="AP5" s="198"/>
      <c r="AQ5" s="199" t="s">
        <v>14</v>
      </c>
      <c r="AR5" s="200"/>
    </row>
    <row r="6" spans="1:44" x14ac:dyDescent="0.2">
      <c r="A6" s="201" t="s">
        <v>15</v>
      </c>
      <c r="B6" s="202">
        <v>80</v>
      </c>
      <c r="C6" s="203">
        <v>5.4999999701976776E-2</v>
      </c>
      <c r="D6" s="204">
        <v>0.23999999463558197</v>
      </c>
      <c r="E6" s="205">
        <v>110</v>
      </c>
      <c r="F6" s="206"/>
      <c r="G6" s="207" t="s">
        <v>92</v>
      </c>
      <c r="H6" s="207"/>
      <c r="I6" s="208">
        <v>0.17200000584125519</v>
      </c>
      <c r="J6" s="208"/>
      <c r="K6" s="208">
        <v>2.4000000208616257E-2</v>
      </c>
      <c r="L6" s="209"/>
      <c r="M6" s="210">
        <v>133.30000305175781</v>
      </c>
      <c r="N6" s="211"/>
      <c r="O6" s="212">
        <v>26.100000381469727</v>
      </c>
      <c r="P6" s="212"/>
      <c r="Q6" s="212">
        <v>5.6999998092651367</v>
      </c>
      <c r="R6" s="212"/>
      <c r="S6" s="213">
        <f>IF(O6=0,0,COS(ATAN(Q6/O6)))</f>
        <v>0.97697322125439012</v>
      </c>
      <c r="T6" s="214"/>
      <c r="U6" s="215">
        <v>116.80000305175781</v>
      </c>
      <c r="V6" s="211"/>
      <c r="W6" s="212">
        <v>19.799999237060547</v>
      </c>
      <c r="X6" s="212"/>
      <c r="Y6" s="212">
        <v>4.5</v>
      </c>
      <c r="Z6" s="212"/>
      <c r="AA6" s="213">
        <f>IF(W6=0,0,COS(ATAN(Y6/W6)))</f>
        <v>0.97513285394597304</v>
      </c>
      <c r="AB6" s="214"/>
      <c r="AC6" s="215">
        <v>119.80000305175781</v>
      </c>
      <c r="AD6" s="211"/>
      <c r="AE6" s="212">
        <v>21.299999237060547</v>
      </c>
      <c r="AF6" s="212"/>
      <c r="AG6" s="212">
        <v>4.3000001907348633</v>
      </c>
      <c r="AH6" s="212"/>
      <c r="AI6" s="213">
        <f>IF(AE6=0,0,COS(ATAN(AG6/AE6)))</f>
        <v>0.98022507547607218</v>
      </c>
      <c r="AJ6" s="214"/>
      <c r="AK6" s="215">
        <v>122.90000152587891</v>
      </c>
      <c r="AL6" s="211"/>
      <c r="AM6" s="212">
        <v>22.399999618530273</v>
      </c>
      <c r="AN6" s="212"/>
      <c r="AO6" s="212">
        <v>4.1999998092651367</v>
      </c>
      <c r="AP6" s="212"/>
      <c r="AQ6" s="213">
        <f>IF(AM6=0,0,COS(ATAN(AO6/AM6)))</f>
        <v>0.982872187881768</v>
      </c>
      <c r="AR6" s="214"/>
    </row>
    <row r="7" spans="1:44" x14ac:dyDescent="0.2">
      <c r="A7" s="216"/>
      <c r="B7" s="217"/>
      <c r="C7" s="217"/>
      <c r="D7" s="218"/>
      <c r="E7" s="219">
        <v>10</v>
      </c>
      <c r="F7" s="220"/>
      <c r="G7" s="221" t="s">
        <v>16</v>
      </c>
      <c r="H7" s="221"/>
      <c r="I7" s="222">
        <f>I6</f>
        <v>0.17200000584125519</v>
      </c>
      <c r="J7" s="222"/>
      <c r="K7" s="222">
        <f>K6</f>
        <v>2.4000000208616257E-2</v>
      </c>
      <c r="L7" s="223"/>
      <c r="M7" s="224">
        <v>1194</v>
      </c>
      <c r="N7" s="225"/>
      <c r="O7" s="226">
        <v>21.200000762939453</v>
      </c>
      <c r="P7" s="226"/>
      <c r="Q7" s="226">
        <v>1.5</v>
      </c>
      <c r="R7" s="226"/>
      <c r="S7" s="227">
        <f>IF(O7=0,0,COS(ATAN(Q7/O7)))</f>
        <v>0.99750624453052394</v>
      </c>
      <c r="T7" s="228"/>
      <c r="U7" s="229">
        <v>1087</v>
      </c>
      <c r="V7" s="225"/>
      <c r="W7" s="226">
        <v>18.299999237060547</v>
      </c>
      <c r="X7" s="226"/>
      <c r="Y7" s="226">
        <v>0.5</v>
      </c>
      <c r="Z7" s="226"/>
      <c r="AA7" s="227">
        <f>IF(W7=0,0,COS(ATAN(Y7/W7)))</f>
        <v>0.99962695192972806</v>
      </c>
      <c r="AB7" s="228"/>
      <c r="AC7" s="229">
        <v>1037</v>
      </c>
      <c r="AD7" s="225"/>
      <c r="AE7" s="226">
        <v>18.600000381469727</v>
      </c>
      <c r="AF7" s="226"/>
      <c r="AG7" s="226">
        <v>0.30000001192092896</v>
      </c>
      <c r="AH7" s="226"/>
      <c r="AI7" s="227">
        <f>IF(AE7=0,0,COS(ATAN(AG7/AE7)))</f>
        <v>0.99986995252712463</v>
      </c>
      <c r="AJ7" s="228"/>
      <c r="AK7" s="229">
        <v>1106</v>
      </c>
      <c r="AL7" s="225"/>
      <c r="AM7" s="226">
        <v>19.299999237060547</v>
      </c>
      <c r="AN7" s="226"/>
      <c r="AO7" s="226">
        <v>0.30000001192092896</v>
      </c>
      <c r="AP7" s="226"/>
      <c r="AQ7" s="227">
        <f>IF(AM7=0,0,COS(ATAN(AO7/AM7)))</f>
        <v>0.9998792132562172</v>
      </c>
      <c r="AR7" s="228"/>
    </row>
    <row r="8" spans="1:44" x14ac:dyDescent="0.2">
      <c r="A8" s="216"/>
      <c r="B8" s="217"/>
      <c r="C8" s="217"/>
      <c r="D8" s="218"/>
      <c r="E8" s="219">
        <v>10</v>
      </c>
      <c r="F8" s="220"/>
      <c r="G8" s="221" t="s">
        <v>133</v>
      </c>
      <c r="H8" s="221"/>
      <c r="I8" s="222">
        <f>I6</f>
        <v>0.17200000584125519</v>
      </c>
      <c r="J8" s="222"/>
      <c r="K8" s="222">
        <f>K6</f>
        <v>2.4000000208616257E-2</v>
      </c>
      <c r="L8" s="223"/>
      <c r="M8" s="224">
        <v>279.60000610351563</v>
      </c>
      <c r="N8" s="225"/>
      <c r="O8" s="226">
        <v>4.6220002174377441</v>
      </c>
      <c r="P8" s="226"/>
      <c r="Q8" s="226">
        <v>2.1010000705718994</v>
      </c>
      <c r="R8" s="226"/>
      <c r="S8" s="227">
        <f>IF(O8=0,0,COS(ATAN(Q8/O8)))</f>
        <v>0.91035973415501836</v>
      </c>
      <c r="T8" s="228"/>
      <c r="U8" s="229">
        <v>281</v>
      </c>
      <c r="V8" s="225"/>
      <c r="W8" s="226">
        <v>4.9000000953674316</v>
      </c>
      <c r="X8" s="226"/>
      <c r="Y8" s="226">
        <v>2</v>
      </c>
      <c r="Z8" s="226"/>
      <c r="AA8" s="227">
        <f>IF(W8=0,0,COS(ATAN(Y8/W8)))</f>
        <v>0.92584764626849847</v>
      </c>
      <c r="AB8" s="228"/>
      <c r="AC8" s="229">
        <v>278</v>
      </c>
      <c r="AD8" s="225"/>
      <c r="AE8" s="226">
        <v>5.3000001907348633</v>
      </c>
      <c r="AF8" s="226"/>
      <c r="AG8" s="226">
        <v>2.2000000476837158</v>
      </c>
      <c r="AH8" s="226"/>
      <c r="AI8" s="227">
        <f>IF(AE8=0,0,COS(ATAN(AG8/AE8)))</f>
        <v>0.92359166544301918</v>
      </c>
      <c r="AJ8" s="228"/>
      <c r="AK8" s="229">
        <v>283</v>
      </c>
      <c r="AL8" s="225"/>
      <c r="AM8" s="226">
        <v>4.3000001907348633</v>
      </c>
      <c r="AN8" s="226"/>
      <c r="AO8" s="226">
        <v>2.2000000476837158</v>
      </c>
      <c r="AP8" s="226"/>
      <c r="AQ8" s="227">
        <f>IF(AM8=0,0,COS(ATAN(AO8/AM8)))</f>
        <v>0.89024816716655863</v>
      </c>
      <c r="AR8" s="228"/>
    </row>
    <row r="9" spans="1:44" ht="15.75" customHeight="1" thickBot="1" x14ac:dyDescent="0.25">
      <c r="A9" s="230"/>
      <c r="B9" s="231"/>
      <c r="C9" s="231"/>
      <c r="D9" s="231"/>
      <c r="E9" s="232" t="s">
        <v>17</v>
      </c>
      <c r="F9" s="233"/>
      <c r="G9" s="233"/>
      <c r="H9" s="233"/>
      <c r="I9" s="233"/>
      <c r="J9" s="233"/>
      <c r="K9" s="233"/>
      <c r="L9" s="234"/>
      <c r="M9" s="233"/>
      <c r="N9" s="233"/>
      <c r="O9" s="233"/>
      <c r="P9" s="235" t="s">
        <v>18</v>
      </c>
      <c r="Q9" s="235"/>
      <c r="R9" s="236"/>
      <c r="S9" s="236"/>
      <c r="T9" s="237"/>
      <c r="U9" s="232"/>
      <c r="V9" s="233"/>
      <c r="W9" s="233"/>
      <c r="X9" s="235" t="s">
        <v>18</v>
      </c>
      <c r="Y9" s="235"/>
      <c r="Z9" s="236"/>
      <c r="AA9" s="236"/>
      <c r="AB9" s="237"/>
      <c r="AC9" s="232"/>
      <c r="AD9" s="233"/>
      <c r="AE9" s="233"/>
      <c r="AF9" s="235" t="s">
        <v>18</v>
      </c>
      <c r="AG9" s="235"/>
      <c r="AH9" s="236"/>
      <c r="AI9" s="236"/>
      <c r="AJ9" s="237"/>
      <c r="AK9" s="232"/>
      <c r="AL9" s="233"/>
      <c r="AM9" s="233"/>
      <c r="AN9" s="235" t="s">
        <v>18</v>
      </c>
      <c r="AO9" s="235"/>
      <c r="AP9" s="236"/>
      <c r="AQ9" s="236"/>
      <c r="AR9" s="237"/>
    </row>
    <row r="10" spans="1:44" x14ac:dyDescent="0.2">
      <c r="A10" s="201" t="s">
        <v>19</v>
      </c>
      <c r="B10" s="202">
        <v>80</v>
      </c>
      <c r="C10" s="203">
        <v>5.4999999701976776E-2</v>
      </c>
      <c r="D10" s="204">
        <v>0.23999999463558197</v>
      </c>
      <c r="E10" s="205">
        <v>110</v>
      </c>
      <c r="F10" s="206"/>
      <c r="G10" s="207" t="s">
        <v>92</v>
      </c>
      <c r="H10" s="207"/>
      <c r="I10" s="208">
        <v>0.17200000584125519</v>
      </c>
      <c r="J10" s="208"/>
      <c r="K10" s="208">
        <v>2.4000000208616257E-2</v>
      </c>
      <c r="L10" s="209"/>
      <c r="M10" s="210">
        <v>117.5</v>
      </c>
      <c r="N10" s="211"/>
      <c r="O10" s="212">
        <v>23.299999237060547</v>
      </c>
      <c r="P10" s="212"/>
      <c r="Q10" s="212">
        <v>3.2999999523162842</v>
      </c>
      <c r="R10" s="212"/>
      <c r="S10" s="213">
        <f>IF(O10=0,0,COS(ATAN(Q10/O10)))</f>
        <v>0.99011875572462638</v>
      </c>
      <c r="T10" s="214"/>
      <c r="U10" s="215">
        <v>113</v>
      </c>
      <c r="V10" s="211"/>
      <c r="W10" s="212">
        <v>20.5</v>
      </c>
      <c r="X10" s="212"/>
      <c r="Y10" s="212">
        <v>2.7999999523162842</v>
      </c>
      <c r="Z10" s="212"/>
      <c r="AA10" s="213">
        <f>IF(W10=0,0,COS(ATAN(Y10/W10)))</f>
        <v>0.99080073408228198</v>
      </c>
      <c r="AB10" s="214"/>
      <c r="AC10" s="215">
        <v>117.59999847412109</v>
      </c>
      <c r="AD10" s="211"/>
      <c r="AE10" s="212">
        <v>20.799999237060547</v>
      </c>
      <c r="AF10" s="212"/>
      <c r="AG10" s="212">
        <v>3.2000000476837158</v>
      </c>
      <c r="AH10" s="212"/>
      <c r="AI10" s="213">
        <f>IF(AE10=0,0,COS(ATAN(AG10/AE10)))</f>
        <v>0.98837169647186229</v>
      </c>
      <c r="AJ10" s="214"/>
      <c r="AK10" s="215">
        <v>117.40000152587891</v>
      </c>
      <c r="AL10" s="211"/>
      <c r="AM10" s="212">
        <v>22.100000381469727</v>
      </c>
      <c r="AN10" s="212"/>
      <c r="AO10" s="212">
        <v>3.2000000476837158</v>
      </c>
      <c r="AP10" s="212"/>
      <c r="AQ10" s="213">
        <f>IF(AM10=0,0,COS(ATAN(AO10/AM10)))</f>
        <v>0.98967901583873852</v>
      </c>
      <c r="AR10" s="214"/>
    </row>
    <row r="11" spans="1:44" x14ac:dyDescent="0.2">
      <c r="A11" s="216"/>
      <c r="B11" s="217"/>
      <c r="C11" s="217"/>
      <c r="D11" s="218"/>
      <c r="E11" s="219">
        <v>10</v>
      </c>
      <c r="F11" s="220"/>
      <c r="G11" s="221" t="s">
        <v>20</v>
      </c>
      <c r="H11" s="221"/>
      <c r="I11" s="222">
        <f>I10</f>
        <v>0.17200000584125519</v>
      </c>
      <c r="J11" s="222"/>
      <c r="K11" s="222">
        <f>K10</f>
        <v>2.4000000208616257E-2</v>
      </c>
      <c r="L11" s="223"/>
      <c r="M11" s="224">
        <v>1052</v>
      </c>
      <c r="N11" s="225"/>
      <c r="O11" s="226">
        <v>19.799999237060547</v>
      </c>
      <c r="P11" s="226"/>
      <c r="Q11" s="226">
        <v>0.10000000149011612</v>
      </c>
      <c r="R11" s="226"/>
      <c r="S11" s="227">
        <f>IF(O11=0,0,COS(ATAN(Q11/O11)))</f>
        <v>0.99998724644198844</v>
      </c>
      <c r="T11" s="228"/>
      <c r="U11" s="229">
        <v>1014</v>
      </c>
      <c r="V11" s="225"/>
      <c r="W11" s="226">
        <v>18</v>
      </c>
      <c r="X11" s="226"/>
      <c r="Y11" s="226">
        <v>0.20000000298023224</v>
      </c>
      <c r="Z11" s="226"/>
      <c r="AA11" s="227">
        <f>IF(W11=0,0,COS(ATAN(Y11/W11)))</f>
        <v>0.99993827731810314</v>
      </c>
      <c r="AB11" s="228"/>
      <c r="AC11" s="229">
        <v>1001</v>
      </c>
      <c r="AD11" s="225"/>
      <c r="AE11" s="226">
        <v>18.399999618530273</v>
      </c>
      <c r="AF11" s="226"/>
      <c r="AG11" s="226">
        <v>0.30000001192092896</v>
      </c>
      <c r="AH11" s="226"/>
      <c r="AI11" s="227">
        <f>IF(AE11=0,0,COS(ATAN(AG11/AE11)))</f>
        <v>0.99986711059899225</v>
      </c>
      <c r="AJ11" s="228"/>
      <c r="AK11" s="229">
        <v>1143</v>
      </c>
      <c r="AL11" s="225"/>
      <c r="AM11" s="226">
        <v>19.299999237060547</v>
      </c>
      <c r="AN11" s="226"/>
      <c r="AO11" s="226">
        <v>0.30000001192092896</v>
      </c>
      <c r="AP11" s="226"/>
      <c r="AQ11" s="227">
        <f>IF(AM11=0,0,COS(ATAN(AO11/AM11)))</f>
        <v>0.9998792132562172</v>
      </c>
      <c r="AR11" s="228"/>
    </row>
    <row r="12" spans="1:44" x14ac:dyDescent="0.2">
      <c r="A12" s="216"/>
      <c r="B12" s="217"/>
      <c r="C12" s="217"/>
      <c r="D12" s="218"/>
      <c r="E12" s="219">
        <v>10</v>
      </c>
      <c r="F12" s="220"/>
      <c r="G12" s="221" t="s">
        <v>134</v>
      </c>
      <c r="H12" s="221"/>
      <c r="I12" s="222">
        <f>I10</f>
        <v>0.17200000584125519</v>
      </c>
      <c r="J12" s="222"/>
      <c r="K12" s="222">
        <f>K10</f>
        <v>2.4000000208616257E-2</v>
      </c>
      <c r="L12" s="223"/>
      <c r="M12" s="224">
        <v>231</v>
      </c>
      <c r="N12" s="225"/>
      <c r="O12" s="226">
        <v>3.9000000953674316</v>
      </c>
      <c r="P12" s="226"/>
      <c r="Q12" s="226">
        <v>1.6000000238418579</v>
      </c>
      <c r="R12" s="226"/>
      <c r="S12" s="227">
        <f>IF(O12=0,0,COS(ATAN(Q12/O12)))</f>
        <v>0.92516861964786468</v>
      </c>
      <c r="T12" s="228"/>
      <c r="U12" s="229">
        <v>222</v>
      </c>
      <c r="V12" s="225"/>
      <c r="W12" s="226">
        <v>3.7999999523162842</v>
      </c>
      <c r="X12" s="226"/>
      <c r="Y12" s="226">
        <v>1.6000000238418579</v>
      </c>
      <c r="Z12" s="226"/>
      <c r="AA12" s="227">
        <f>IF(W12=0,0,COS(ATAN(Y12/W12)))</f>
        <v>0.92163537132841822</v>
      </c>
      <c r="AB12" s="228"/>
      <c r="AC12" s="229">
        <v>218</v>
      </c>
      <c r="AD12" s="225"/>
      <c r="AE12" s="226">
        <v>3.7999999523162842</v>
      </c>
      <c r="AF12" s="226"/>
      <c r="AG12" s="226">
        <v>1.6000000238418579</v>
      </c>
      <c r="AH12" s="226"/>
      <c r="AI12" s="227">
        <f>IF(AE12=0,0,COS(ATAN(AG12/AE12)))</f>
        <v>0.92163537132841822</v>
      </c>
      <c r="AJ12" s="228"/>
      <c r="AK12" s="229">
        <v>228</v>
      </c>
      <c r="AL12" s="225"/>
      <c r="AM12" s="226">
        <v>3.7999999523162842</v>
      </c>
      <c r="AN12" s="226"/>
      <c r="AO12" s="226">
        <v>1.6000000238418579</v>
      </c>
      <c r="AP12" s="226"/>
      <c r="AQ12" s="227">
        <f>IF(AM12=0,0,COS(ATAN(AO12/AM12)))</f>
        <v>0.92163537132841822</v>
      </c>
      <c r="AR12" s="228"/>
    </row>
    <row r="13" spans="1:44" ht="15.75" customHeight="1" thickBot="1" x14ac:dyDescent="0.25">
      <c r="A13" s="230"/>
      <c r="B13" s="231"/>
      <c r="C13" s="231"/>
      <c r="D13" s="231"/>
      <c r="E13" s="232" t="s">
        <v>17</v>
      </c>
      <c r="F13" s="233"/>
      <c r="G13" s="233"/>
      <c r="H13" s="233"/>
      <c r="I13" s="233"/>
      <c r="J13" s="233"/>
      <c r="K13" s="233"/>
      <c r="L13" s="234"/>
      <c r="M13" s="233"/>
      <c r="N13" s="233"/>
      <c r="O13" s="233"/>
      <c r="P13" s="235" t="s">
        <v>18</v>
      </c>
      <c r="Q13" s="235"/>
      <c r="R13" s="236"/>
      <c r="S13" s="236"/>
      <c r="T13" s="237"/>
      <c r="U13" s="232"/>
      <c r="V13" s="233"/>
      <c r="W13" s="233"/>
      <c r="X13" s="235" t="s">
        <v>18</v>
      </c>
      <c r="Y13" s="235"/>
      <c r="Z13" s="236"/>
      <c r="AA13" s="236"/>
      <c r="AB13" s="237"/>
      <c r="AC13" s="232"/>
      <c r="AD13" s="233"/>
      <c r="AE13" s="233"/>
      <c r="AF13" s="235" t="s">
        <v>18</v>
      </c>
      <c r="AG13" s="235"/>
      <c r="AH13" s="236"/>
      <c r="AI13" s="236"/>
      <c r="AJ13" s="237"/>
      <c r="AK13" s="232"/>
      <c r="AL13" s="233"/>
      <c r="AM13" s="233"/>
      <c r="AN13" s="235" t="s">
        <v>18</v>
      </c>
      <c r="AO13" s="235"/>
      <c r="AP13" s="236"/>
      <c r="AQ13" s="236"/>
      <c r="AR13" s="237"/>
    </row>
    <row r="14" spans="1:44" x14ac:dyDescent="0.2">
      <c r="A14" s="238" t="s">
        <v>21</v>
      </c>
      <c r="B14" s="239"/>
      <c r="C14" s="239"/>
      <c r="D14" s="239"/>
      <c r="E14" s="240" t="s">
        <v>93</v>
      </c>
      <c r="F14" s="241"/>
      <c r="G14" s="241"/>
      <c r="H14" s="241"/>
      <c r="I14" s="241"/>
      <c r="J14" s="241"/>
      <c r="K14" s="241"/>
      <c r="L14" s="242"/>
      <c r="M14" s="243">
        <f>SUM(M6,M10)</f>
        <v>250.80000305175781</v>
      </c>
      <c r="N14" s="244"/>
      <c r="O14" s="245">
        <f>SUM(O6,O10)</f>
        <v>49.399999618530273</v>
      </c>
      <c r="P14" s="244"/>
      <c r="Q14" s="245">
        <f>SUM(Q6,Q10)</f>
        <v>8.9999997615814209</v>
      </c>
      <c r="R14" s="244"/>
      <c r="S14" s="244"/>
      <c r="T14" s="246"/>
      <c r="U14" s="247">
        <f>SUM(U6,U10)</f>
        <v>229.80000305175781</v>
      </c>
      <c r="V14" s="244"/>
      <c r="W14" s="245">
        <f>SUM(W6,W10)</f>
        <v>40.299999237060547</v>
      </c>
      <c r="X14" s="244"/>
      <c r="Y14" s="245">
        <f>SUM(Y6,Y10)</f>
        <v>7.2999999523162842</v>
      </c>
      <c r="Z14" s="244"/>
      <c r="AA14" s="244"/>
      <c r="AB14" s="246"/>
      <c r="AC14" s="247">
        <f>SUM(AC6,AC10)</f>
        <v>237.40000152587891</v>
      </c>
      <c r="AD14" s="244"/>
      <c r="AE14" s="245">
        <f>SUM(AE6,AE10)</f>
        <v>42.099998474121094</v>
      </c>
      <c r="AF14" s="244"/>
      <c r="AG14" s="245">
        <f>SUM(AG6,AG10)</f>
        <v>7.5000002384185791</v>
      </c>
      <c r="AH14" s="244"/>
      <c r="AI14" s="244"/>
      <c r="AJ14" s="246"/>
      <c r="AK14" s="247">
        <f>SUM(AK6,AK10)</f>
        <v>240.30000305175781</v>
      </c>
      <c r="AL14" s="244"/>
      <c r="AM14" s="245">
        <f>SUM(AM6,AM10)</f>
        <v>44.5</v>
      </c>
      <c r="AN14" s="244"/>
      <c r="AO14" s="245">
        <f>SUM(AO6,AO10)</f>
        <v>7.3999998569488525</v>
      </c>
      <c r="AP14" s="244"/>
      <c r="AQ14" s="244"/>
      <c r="AR14" s="246"/>
    </row>
    <row r="15" spans="1:44" ht="13.5" thickBot="1" x14ac:dyDescent="0.25">
      <c r="A15" s="248"/>
      <c r="B15" s="249"/>
      <c r="C15" s="249"/>
      <c r="D15" s="249"/>
      <c r="E15" s="250" t="s">
        <v>215</v>
      </c>
      <c r="F15" s="251"/>
      <c r="G15" s="251"/>
      <c r="H15" s="251"/>
      <c r="I15" s="251"/>
      <c r="J15" s="251"/>
      <c r="K15" s="251"/>
      <c r="L15" s="252"/>
      <c r="M15" s="253">
        <f>SUM(M7,M8,M11,M12)</f>
        <v>2756.6000061035156</v>
      </c>
      <c r="N15" s="254"/>
      <c r="O15" s="255">
        <f>SUM(O7,O8,O11,O12)</f>
        <v>49.522000312805176</v>
      </c>
      <c r="P15" s="254"/>
      <c r="Q15" s="255">
        <f>SUM(Q7,Q8,Q11,Q12)</f>
        <v>5.3010000959038734</v>
      </c>
      <c r="R15" s="254"/>
      <c r="S15" s="254"/>
      <c r="T15" s="256"/>
      <c r="U15" s="257">
        <f>SUM(U7,U8,U11,U12)</f>
        <v>2604</v>
      </c>
      <c r="V15" s="254"/>
      <c r="W15" s="255">
        <f>SUM(W7,W8,W11,W12)</f>
        <v>44.999999284744263</v>
      </c>
      <c r="X15" s="254"/>
      <c r="Y15" s="255">
        <f>SUM(Y7,Y8,Y11,Y12)</f>
        <v>4.3000000268220901</v>
      </c>
      <c r="Z15" s="254"/>
      <c r="AA15" s="254"/>
      <c r="AB15" s="256"/>
      <c r="AC15" s="257">
        <f>SUM(AC7,AC8,AC11,AC12)</f>
        <v>2534</v>
      </c>
      <c r="AD15" s="254"/>
      <c r="AE15" s="255">
        <f>SUM(AE7,AE8,AE11,AE12)</f>
        <v>46.100000143051147</v>
      </c>
      <c r="AF15" s="254"/>
      <c r="AG15" s="255">
        <f>SUM(AG7,AG8,AG11,AG12)</f>
        <v>4.4000000953674316</v>
      </c>
      <c r="AH15" s="254"/>
      <c r="AI15" s="254"/>
      <c r="AJ15" s="256"/>
      <c r="AK15" s="257">
        <f>SUM(AK7,AK8,AK11,AK12)</f>
        <v>2760</v>
      </c>
      <c r="AL15" s="254"/>
      <c r="AM15" s="255">
        <f>SUM(AM7,AM8,AM11,AM12)</f>
        <v>46.699998617172241</v>
      </c>
      <c r="AN15" s="254"/>
      <c r="AO15" s="255">
        <f>SUM(AO7,AO8,AO11,AO12)</f>
        <v>4.4000000953674316</v>
      </c>
      <c r="AP15" s="254"/>
      <c r="AQ15" s="254"/>
      <c r="AR15" s="256"/>
    </row>
    <row r="16" spans="1:44" x14ac:dyDescent="0.2">
      <c r="A16" s="238" t="s">
        <v>24</v>
      </c>
      <c r="B16" s="239"/>
      <c r="C16" s="239"/>
      <c r="D16" s="239"/>
      <c r="E16" s="239" t="s">
        <v>25</v>
      </c>
      <c r="F16" s="239"/>
      <c r="G16" s="239"/>
      <c r="H16" s="239"/>
      <c r="I16" s="258" t="s">
        <v>15</v>
      </c>
      <c r="J16" s="259"/>
      <c r="K16" s="259"/>
      <c r="L16" s="260"/>
      <c r="M16" s="261">
        <f>I6*(POWER(O7+O8,2)+POWER(Q7+Q8,2))/POWER(B6,2)</f>
        <v>1.8268092029130597E-2</v>
      </c>
      <c r="N16" s="261"/>
      <c r="O16" s="261"/>
      <c r="P16" s="262" t="s">
        <v>26</v>
      </c>
      <c r="Q16" s="262"/>
      <c r="R16" s="263">
        <f>K6*(POWER(O7+O8,2)+POWER(Q7+Q8,2))/(100*B6)</f>
        <v>2.0392288261422572E-3</v>
      </c>
      <c r="S16" s="263"/>
      <c r="T16" s="264"/>
      <c r="U16" s="265">
        <f>I6*(POWER(W7+W8,2)+POWER(Y7+Y8,2))/POWER(B6,2)</f>
        <v>1.4633168414491584E-2</v>
      </c>
      <c r="V16" s="261"/>
      <c r="W16" s="261"/>
      <c r="X16" s="262" t="s">
        <v>26</v>
      </c>
      <c r="Y16" s="262"/>
      <c r="Z16" s="263">
        <f>K6*(POWER(W7+W8,2)+POWER(Y7+Y8,2))/(100*B6)</f>
        <v>1.6334699212726584E-3</v>
      </c>
      <c r="AA16" s="263"/>
      <c r="AB16" s="264"/>
      <c r="AC16" s="265">
        <f>I6*(POWER(AE7+AE8,2)+POWER(AG7+AG8,2))/POWER(B6,2)</f>
        <v>1.5519238770123234E-2</v>
      </c>
      <c r="AD16" s="261"/>
      <c r="AE16" s="261"/>
      <c r="AF16" s="262" t="s">
        <v>26</v>
      </c>
      <c r="AG16" s="262"/>
      <c r="AH16" s="263">
        <f>K6*(POWER(AE7+AE8,2)+POWER(AG7+AG8,2))/(100*B6)</f>
        <v>1.7323800980066527E-3</v>
      </c>
      <c r="AI16" s="263"/>
      <c r="AJ16" s="264"/>
      <c r="AK16" s="265">
        <f>I6*(POWER(AM7+AM8,2)+POWER(AO7+AO8,2))/POWER(B6,2)</f>
        <v>1.5136268546207421E-2</v>
      </c>
      <c r="AL16" s="261"/>
      <c r="AM16" s="261"/>
      <c r="AN16" s="262" t="s">
        <v>26</v>
      </c>
      <c r="AO16" s="262"/>
      <c r="AP16" s="263">
        <f>K6*(POWER(AM7+AM8,2)+POWER(AO7+AO8,2))/(100*B6)</f>
        <v>1.6896299345567454E-3</v>
      </c>
      <c r="AQ16" s="263"/>
      <c r="AR16" s="264"/>
    </row>
    <row r="17" spans="1:44" ht="13.5" thickBot="1" x14ac:dyDescent="0.25">
      <c r="A17" s="248"/>
      <c r="B17" s="249"/>
      <c r="C17" s="249"/>
      <c r="D17" s="249"/>
      <c r="E17" s="249"/>
      <c r="F17" s="249"/>
      <c r="G17" s="249"/>
      <c r="H17" s="249"/>
      <c r="I17" s="266" t="s">
        <v>19</v>
      </c>
      <c r="J17" s="235"/>
      <c r="K17" s="235"/>
      <c r="L17" s="267"/>
      <c r="M17" s="268">
        <f>I10*(POWER(O11+O12,2)+POWER(Q11+Q12,2))/POWER(B10,2)</f>
        <v>1.517308716720136E-2</v>
      </c>
      <c r="N17" s="268"/>
      <c r="O17" s="268"/>
      <c r="P17" s="269" t="s">
        <v>26</v>
      </c>
      <c r="Q17" s="269"/>
      <c r="R17" s="270">
        <f>K10*(POWER(O11+O12,2)+POWER(Q11+Q12,2))/(100*B10)</f>
        <v>1.6937399200522159E-3</v>
      </c>
      <c r="S17" s="270"/>
      <c r="T17" s="271"/>
      <c r="U17" s="272">
        <f>I10*(POWER(W11+W12,2)+POWER(Y11+Y12,2))/POWER(B10,2)</f>
        <v>1.2859150383428481E-2</v>
      </c>
      <c r="V17" s="268"/>
      <c r="W17" s="268"/>
      <c r="X17" s="269" t="s">
        <v>26</v>
      </c>
      <c r="Y17" s="269"/>
      <c r="Z17" s="270">
        <f>K10*(POWER(W11+W12,2)+POWER(Y11+Y12,2))/(100*B10)</f>
        <v>1.4354400065299869E-3</v>
      </c>
      <c r="AA17" s="270"/>
      <c r="AB17" s="271"/>
      <c r="AC17" s="272">
        <f>I10*(POWER(AE11+AE12,2)+POWER(AG11+AG12,2))/POWER(B10,2)</f>
        <v>1.3342093694672907E-2</v>
      </c>
      <c r="AD17" s="268"/>
      <c r="AE17" s="268"/>
      <c r="AF17" s="269" t="s">
        <v>26</v>
      </c>
      <c r="AG17" s="269"/>
      <c r="AH17" s="270">
        <f>K10*(POWER(AE11+AE12,2)+POWER(AG11+AG12,2))/(100*B10)</f>
        <v>1.4893499561903997E-3</v>
      </c>
      <c r="AI17" s="270"/>
      <c r="AJ17" s="271"/>
      <c r="AK17" s="272">
        <f>I10*(POWER(AM11+AM12,2)+POWER(AO11+AO12,2))/POWER(B10,2)</f>
        <v>1.4437786987480876E-2</v>
      </c>
      <c r="AL17" s="268"/>
      <c r="AM17" s="268"/>
      <c r="AN17" s="269" t="s">
        <v>26</v>
      </c>
      <c r="AO17" s="269"/>
      <c r="AP17" s="270">
        <f>K10*(POWER(AM11+AM12,2)+POWER(AO11+AO12,2))/(100*B10)</f>
        <v>1.6116599020644287E-3</v>
      </c>
      <c r="AQ17" s="270"/>
      <c r="AR17" s="271"/>
    </row>
    <row r="18" spans="1:44" x14ac:dyDescent="0.2">
      <c r="A18" s="273" t="s">
        <v>94</v>
      </c>
      <c r="B18" s="274"/>
      <c r="C18" s="274"/>
      <c r="D18" s="274"/>
      <c r="E18" s="239" t="s">
        <v>28</v>
      </c>
      <c r="F18" s="239"/>
      <c r="G18" s="239"/>
      <c r="H18" s="239"/>
      <c r="I18" s="258" t="s">
        <v>15</v>
      </c>
      <c r="J18" s="259"/>
      <c r="K18" s="259"/>
      <c r="L18" s="260"/>
      <c r="M18" s="275">
        <f>SUM(O7:P8)+C6+M16</f>
        <v>25.895269072108306</v>
      </c>
      <c r="N18" s="275"/>
      <c r="O18" s="275"/>
      <c r="P18" s="276" t="s">
        <v>26</v>
      </c>
      <c r="Q18" s="276"/>
      <c r="R18" s="277">
        <f>SUM(Q7:R8)+D6+R16</f>
        <v>3.8430392940336238</v>
      </c>
      <c r="S18" s="277"/>
      <c r="T18" s="278"/>
      <c r="U18" s="279">
        <f>SUM(W7:X8)+C6+U16</f>
        <v>23.269632500544446</v>
      </c>
      <c r="V18" s="275"/>
      <c r="W18" s="275"/>
      <c r="X18" s="276" t="s">
        <v>26</v>
      </c>
      <c r="Y18" s="276"/>
      <c r="Z18" s="277">
        <f>SUM(Y7:Z8)+D6+Z16</f>
        <v>2.7416334645568545</v>
      </c>
      <c r="AA18" s="277"/>
      <c r="AB18" s="278"/>
      <c r="AC18" s="279">
        <f>SUM(AE7:AF8)+C6+AC16</f>
        <v>23.970519810676691</v>
      </c>
      <c r="AD18" s="275"/>
      <c r="AE18" s="275"/>
      <c r="AF18" s="276" t="s">
        <v>26</v>
      </c>
      <c r="AG18" s="276"/>
      <c r="AH18" s="277">
        <f>SUM(AG7:AH8)+D6+AH16</f>
        <v>2.7417324343382332</v>
      </c>
      <c r="AI18" s="277"/>
      <c r="AJ18" s="278"/>
      <c r="AK18" s="279">
        <f>SUM(AM7:AN8)+C6+AK16</f>
        <v>23.670135696043594</v>
      </c>
      <c r="AL18" s="275"/>
      <c r="AM18" s="275"/>
      <c r="AN18" s="276" t="s">
        <v>26</v>
      </c>
      <c r="AO18" s="276"/>
      <c r="AP18" s="277">
        <f>SUM(AO7:AP8)+D6+AP16</f>
        <v>2.7416896841747835</v>
      </c>
      <c r="AQ18" s="277"/>
      <c r="AR18" s="278"/>
    </row>
    <row r="19" spans="1:44" x14ac:dyDescent="0.2">
      <c r="A19" s="280"/>
      <c r="B19" s="281"/>
      <c r="C19" s="281"/>
      <c r="D19" s="281"/>
      <c r="E19" s="282"/>
      <c r="F19" s="282"/>
      <c r="G19" s="282"/>
      <c r="H19" s="282"/>
      <c r="I19" s="283" t="s">
        <v>19</v>
      </c>
      <c r="J19" s="284"/>
      <c r="K19" s="284"/>
      <c r="L19" s="285"/>
      <c r="M19" s="286">
        <f>SUM(O11:P12)+C10+M17</f>
        <v>23.770172419297158</v>
      </c>
      <c r="N19" s="286"/>
      <c r="O19" s="286"/>
      <c r="P19" s="287" t="s">
        <v>26</v>
      </c>
      <c r="Q19" s="287"/>
      <c r="R19" s="288">
        <f>SUM(Q11:R12)+D10+R17</f>
        <v>1.9416937598876083</v>
      </c>
      <c r="S19" s="288"/>
      <c r="T19" s="289"/>
      <c r="U19" s="290">
        <f>SUM(W11:X12)+C10+U17</f>
        <v>21.867859102401688</v>
      </c>
      <c r="V19" s="286"/>
      <c r="W19" s="286"/>
      <c r="X19" s="287" t="s">
        <v>26</v>
      </c>
      <c r="Y19" s="287"/>
      <c r="Z19" s="288">
        <f>SUM(Y11:Z12)+D10+Z17</f>
        <v>2.0414354614642023</v>
      </c>
      <c r="AA19" s="288"/>
      <c r="AB19" s="289"/>
      <c r="AC19" s="290">
        <f>SUM(AE11:AF12)+C10+AC17</f>
        <v>22.268341664243206</v>
      </c>
      <c r="AD19" s="286"/>
      <c r="AE19" s="286"/>
      <c r="AF19" s="287" t="s">
        <v>26</v>
      </c>
      <c r="AG19" s="287"/>
      <c r="AH19" s="288">
        <f>SUM(AG11:AH12)+D10+AH17</f>
        <v>2.1414893803545594</v>
      </c>
      <c r="AI19" s="288"/>
      <c r="AJ19" s="289"/>
      <c r="AK19" s="290">
        <f>SUM(AM11:AN12)+C10+AK17</f>
        <v>23.16943697606629</v>
      </c>
      <c r="AL19" s="286"/>
      <c r="AM19" s="286"/>
      <c r="AN19" s="287" t="s">
        <v>26</v>
      </c>
      <c r="AO19" s="287"/>
      <c r="AP19" s="288">
        <f>SUM(AO11:AP12)+D10+AP17</f>
        <v>2.1416116903004334</v>
      </c>
      <c r="AQ19" s="288"/>
      <c r="AR19" s="289"/>
    </row>
    <row r="20" spans="1:44" ht="13.5" thickBot="1" x14ac:dyDescent="0.25">
      <c r="A20" s="291"/>
      <c r="B20" s="292"/>
      <c r="C20" s="292"/>
      <c r="D20" s="292"/>
      <c r="E20" s="249"/>
      <c r="F20" s="249"/>
      <c r="G20" s="249"/>
      <c r="H20" s="249"/>
      <c r="I20" s="293" t="s">
        <v>29</v>
      </c>
      <c r="J20" s="294"/>
      <c r="K20" s="294"/>
      <c r="L20" s="295"/>
      <c r="M20" s="296">
        <f>SUM(M18,M19)</f>
        <v>49.66544149140546</v>
      </c>
      <c r="N20" s="296"/>
      <c r="O20" s="296"/>
      <c r="P20" s="297" t="s">
        <v>26</v>
      </c>
      <c r="Q20" s="297"/>
      <c r="R20" s="298">
        <f>SUM(R18,R19)</f>
        <v>5.784733053921232</v>
      </c>
      <c r="S20" s="298"/>
      <c r="T20" s="299"/>
      <c r="U20" s="300">
        <f>SUM(U18,U19)</f>
        <v>45.137491602946135</v>
      </c>
      <c r="V20" s="296"/>
      <c r="W20" s="296"/>
      <c r="X20" s="297" t="s">
        <v>26</v>
      </c>
      <c r="Y20" s="297"/>
      <c r="Z20" s="298">
        <f>SUM(Z18,Z19)</f>
        <v>4.7830689260210573</v>
      </c>
      <c r="AA20" s="298"/>
      <c r="AB20" s="299"/>
      <c r="AC20" s="300">
        <f>SUM(AC18,AC19)</f>
        <v>46.238861474919901</v>
      </c>
      <c r="AD20" s="296"/>
      <c r="AE20" s="296"/>
      <c r="AF20" s="297" t="s">
        <v>26</v>
      </c>
      <c r="AG20" s="297"/>
      <c r="AH20" s="298">
        <f>SUM(AH18,AH19)</f>
        <v>4.8832218146927922</v>
      </c>
      <c r="AI20" s="298"/>
      <c r="AJ20" s="299"/>
      <c r="AK20" s="300">
        <f>SUM(AK18,AK19)</f>
        <v>46.839572672109881</v>
      </c>
      <c r="AL20" s="296"/>
      <c r="AM20" s="296"/>
      <c r="AN20" s="297" t="s">
        <v>26</v>
      </c>
      <c r="AO20" s="297"/>
      <c r="AP20" s="298">
        <f>SUM(AP18,AP19)</f>
        <v>4.8833013744752165</v>
      </c>
      <c r="AQ20" s="298"/>
      <c r="AR20" s="299"/>
    </row>
    <row r="21" spans="1:44" ht="30" customHeight="1" thickBot="1" x14ac:dyDescent="0.25">
      <c r="A21" s="301" t="s">
        <v>30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</row>
    <row r="22" spans="1:44" ht="15.75" customHeight="1" thickBot="1" x14ac:dyDescent="0.25">
      <c r="A22" s="302" t="s">
        <v>7</v>
      </c>
      <c r="B22" s="303"/>
      <c r="C22" s="303" t="s">
        <v>3</v>
      </c>
      <c r="D22" s="303"/>
      <c r="E22" s="303" t="s">
        <v>31</v>
      </c>
      <c r="F22" s="303"/>
      <c r="G22" s="303"/>
      <c r="H22" s="303"/>
      <c r="I22" s="303"/>
      <c r="J22" s="303"/>
      <c r="K22" s="303"/>
      <c r="L22" s="304"/>
      <c r="M22" s="197" t="s">
        <v>32</v>
      </c>
      <c r="N22" s="305"/>
      <c r="O22" s="305"/>
      <c r="P22" s="305"/>
      <c r="Q22" s="305"/>
      <c r="R22" s="305"/>
      <c r="S22" s="305"/>
      <c r="T22" s="200"/>
      <c r="U22" s="197" t="s">
        <v>32</v>
      </c>
      <c r="V22" s="305"/>
      <c r="W22" s="305"/>
      <c r="X22" s="305"/>
      <c r="Y22" s="305"/>
      <c r="Z22" s="305"/>
      <c r="AA22" s="305"/>
      <c r="AB22" s="200"/>
      <c r="AC22" s="197" t="s">
        <v>32</v>
      </c>
      <c r="AD22" s="305"/>
      <c r="AE22" s="305"/>
      <c r="AF22" s="305"/>
      <c r="AG22" s="305"/>
      <c r="AH22" s="305"/>
      <c r="AI22" s="305"/>
      <c r="AJ22" s="200"/>
      <c r="AK22" s="197" t="s">
        <v>32</v>
      </c>
      <c r="AL22" s="305"/>
      <c r="AM22" s="305"/>
      <c r="AN22" s="305"/>
      <c r="AO22" s="305"/>
      <c r="AP22" s="305"/>
      <c r="AQ22" s="305"/>
      <c r="AR22" s="200"/>
    </row>
    <row r="23" spans="1:44" x14ac:dyDescent="0.2">
      <c r="A23" s="205">
        <v>10</v>
      </c>
      <c r="B23" s="206"/>
      <c r="C23" s="206" t="s">
        <v>16</v>
      </c>
      <c r="D23" s="206"/>
      <c r="E23" s="241" t="s">
        <v>135</v>
      </c>
      <c r="F23" s="241"/>
      <c r="G23" s="241"/>
      <c r="H23" s="241"/>
      <c r="I23" s="241"/>
      <c r="J23" s="241"/>
      <c r="K23" s="241"/>
      <c r="L23" s="242"/>
      <c r="M23" s="306">
        <v>10.5</v>
      </c>
      <c r="N23" s="307"/>
      <c r="O23" s="307"/>
      <c r="P23" s="307"/>
      <c r="Q23" s="307"/>
      <c r="R23" s="307"/>
      <c r="S23" s="307"/>
      <c r="T23" s="308"/>
      <c r="U23" s="306">
        <v>10.5</v>
      </c>
      <c r="V23" s="307"/>
      <c r="W23" s="307"/>
      <c r="X23" s="307"/>
      <c r="Y23" s="307"/>
      <c r="Z23" s="307"/>
      <c r="AA23" s="307"/>
      <c r="AB23" s="308"/>
      <c r="AC23" s="306">
        <v>10.5</v>
      </c>
      <c r="AD23" s="307"/>
      <c r="AE23" s="307"/>
      <c r="AF23" s="307"/>
      <c r="AG23" s="307"/>
      <c r="AH23" s="307"/>
      <c r="AI23" s="307"/>
      <c r="AJ23" s="308"/>
      <c r="AK23" s="306">
        <v>10.5</v>
      </c>
      <c r="AL23" s="307"/>
      <c r="AM23" s="307"/>
      <c r="AN23" s="307"/>
      <c r="AO23" s="307"/>
      <c r="AP23" s="307"/>
      <c r="AQ23" s="307"/>
      <c r="AR23" s="308"/>
    </row>
    <row r="24" spans="1:44" x14ac:dyDescent="0.2">
      <c r="A24" s="219">
        <v>10</v>
      </c>
      <c r="B24" s="220"/>
      <c r="C24" s="220" t="s">
        <v>20</v>
      </c>
      <c r="D24" s="220"/>
      <c r="E24" s="221" t="s">
        <v>137</v>
      </c>
      <c r="F24" s="221"/>
      <c r="G24" s="221"/>
      <c r="H24" s="221"/>
      <c r="I24" s="221"/>
      <c r="J24" s="221"/>
      <c r="K24" s="221"/>
      <c r="L24" s="309"/>
      <c r="M24" s="310">
        <v>10.600000381469727</v>
      </c>
      <c r="N24" s="311"/>
      <c r="O24" s="311"/>
      <c r="P24" s="311"/>
      <c r="Q24" s="311"/>
      <c r="R24" s="311"/>
      <c r="S24" s="311"/>
      <c r="T24" s="312"/>
      <c r="U24" s="310">
        <v>10.5</v>
      </c>
      <c r="V24" s="311"/>
      <c r="W24" s="311"/>
      <c r="X24" s="311"/>
      <c r="Y24" s="311"/>
      <c r="Z24" s="311"/>
      <c r="AA24" s="311"/>
      <c r="AB24" s="312"/>
      <c r="AC24" s="310">
        <v>10.399999618530273</v>
      </c>
      <c r="AD24" s="311"/>
      <c r="AE24" s="311"/>
      <c r="AF24" s="311"/>
      <c r="AG24" s="311"/>
      <c r="AH24" s="311"/>
      <c r="AI24" s="311"/>
      <c r="AJ24" s="312"/>
      <c r="AK24" s="310">
        <v>10.5</v>
      </c>
      <c r="AL24" s="311"/>
      <c r="AM24" s="311"/>
      <c r="AN24" s="311"/>
      <c r="AO24" s="311"/>
      <c r="AP24" s="311"/>
      <c r="AQ24" s="311"/>
      <c r="AR24" s="312"/>
    </row>
    <row r="25" spans="1:44" x14ac:dyDescent="0.2">
      <c r="A25" s="219">
        <v>10</v>
      </c>
      <c r="B25" s="220"/>
      <c r="C25" s="220" t="s">
        <v>133</v>
      </c>
      <c r="D25" s="220"/>
      <c r="E25" s="221" t="s">
        <v>136</v>
      </c>
      <c r="F25" s="221"/>
      <c r="G25" s="221"/>
      <c r="H25" s="221"/>
      <c r="I25" s="221"/>
      <c r="J25" s="221"/>
      <c r="K25" s="221"/>
      <c r="L25" s="309"/>
      <c r="M25" s="310">
        <v>10.5</v>
      </c>
      <c r="N25" s="311"/>
      <c r="O25" s="311"/>
      <c r="P25" s="311"/>
      <c r="Q25" s="311"/>
      <c r="R25" s="311"/>
      <c r="S25" s="311"/>
      <c r="T25" s="312"/>
      <c r="U25" s="310">
        <v>10.5</v>
      </c>
      <c r="V25" s="311"/>
      <c r="W25" s="311"/>
      <c r="X25" s="311"/>
      <c r="Y25" s="311"/>
      <c r="Z25" s="311"/>
      <c r="AA25" s="311"/>
      <c r="AB25" s="312"/>
      <c r="AC25" s="310">
        <v>10.5</v>
      </c>
      <c r="AD25" s="311"/>
      <c r="AE25" s="311"/>
      <c r="AF25" s="311"/>
      <c r="AG25" s="311"/>
      <c r="AH25" s="311"/>
      <c r="AI25" s="311"/>
      <c r="AJ25" s="312"/>
      <c r="AK25" s="310">
        <v>10.5</v>
      </c>
      <c r="AL25" s="311"/>
      <c r="AM25" s="311"/>
      <c r="AN25" s="311"/>
      <c r="AO25" s="311"/>
      <c r="AP25" s="311"/>
      <c r="AQ25" s="311"/>
      <c r="AR25" s="312"/>
    </row>
    <row r="26" spans="1:44" ht="13.5" thickBot="1" x14ac:dyDescent="0.25">
      <c r="A26" s="313">
        <v>10</v>
      </c>
      <c r="B26" s="314"/>
      <c r="C26" s="314" t="s">
        <v>134</v>
      </c>
      <c r="D26" s="314"/>
      <c r="E26" s="251" t="s">
        <v>138</v>
      </c>
      <c r="F26" s="251"/>
      <c r="G26" s="251"/>
      <c r="H26" s="251"/>
      <c r="I26" s="251"/>
      <c r="J26" s="251"/>
      <c r="K26" s="251"/>
      <c r="L26" s="252"/>
      <c r="M26" s="315">
        <v>10.600000381469727</v>
      </c>
      <c r="N26" s="316"/>
      <c r="O26" s="316"/>
      <c r="P26" s="316"/>
      <c r="Q26" s="316"/>
      <c r="R26" s="316"/>
      <c r="S26" s="316"/>
      <c r="T26" s="317"/>
      <c r="U26" s="315">
        <v>10.5</v>
      </c>
      <c r="V26" s="316"/>
      <c r="W26" s="316"/>
      <c r="X26" s="316"/>
      <c r="Y26" s="316"/>
      <c r="Z26" s="316"/>
      <c r="AA26" s="316"/>
      <c r="AB26" s="317"/>
      <c r="AC26" s="315">
        <v>10.5</v>
      </c>
      <c r="AD26" s="316"/>
      <c r="AE26" s="316"/>
      <c r="AF26" s="316"/>
      <c r="AG26" s="316"/>
      <c r="AH26" s="316"/>
      <c r="AI26" s="316"/>
      <c r="AJ26" s="317"/>
      <c r="AK26" s="315">
        <v>10.5</v>
      </c>
      <c r="AL26" s="316"/>
      <c r="AM26" s="316"/>
      <c r="AN26" s="316"/>
      <c r="AO26" s="316"/>
      <c r="AP26" s="316"/>
      <c r="AQ26" s="316"/>
      <c r="AR26" s="317"/>
    </row>
    <row r="27" spans="1:44" ht="30" customHeight="1" thickBot="1" x14ac:dyDescent="0.25">
      <c r="A27" s="301" t="s">
        <v>37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</row>
    <row r="28" spans="1:44" ht="15" customHeight="1" x14ac:dyDescent="0.2">
      <c r="A28" s="318" t="s">
        <v>3</v>
      </c>
      <c r="B28" s="319"/>
      <c r="C28" s="319"/>
      <c r="D28" s="319"/>
      <c r="E28" s="319" t="s">
        <v>38</v>
      </c>
      <c r="F28" s="319"/>
      <c r="G28" s="319" t="s">
        <v>39</v>
      </c>
      <c r="H28" s="319"/>
      <c r="I28" s="319" t="s">
        <v>40</v>
      </c>
      <c r="J28" s="319"/>
      <c r="K28" s="319" t="s">
        <v>41</v>
      </c>
      <c r="L28" s="320"/>
      <c r="M28" s="238" t="s">
        <v>11</v>
      </c>
      <c r="N28" s="321"/>
      <c r="O28" s="322" t="s">
        <v>12</v>
      </c>
      <c r="P28" s="239"/>
      <c r="Q28" s="321"/>
      <c r="R28" s="322" t="s">
        <v>13</v>
      </c>
      <c r="S28" s="239"/>
      <c r="T28" s="323"/>
      <c r="U28" s="238" t="s">
        <v>11</v>
      </c>
      <c r="V28" s="321"/>
      <c r="W28" s="322" t="s">
        <v>12</v>
      </c>
      <c r="X28" s="239"/>
      <c r="Y28" s="321"/>
      <c r="Z28" s="322" t="s">
        <v>13</v>
      </c>
      <c r="AA28" s="239"/>
      <c r="AB28" s="323"/>
      <c r="AC28" s="238" t="s">
        <v>11</v>
      </c>
      <c r="AD28" s="321"/>
      <c r="AE28" s="322" t="s">
        <v>12</v>
      </c>
      <c r="AF28" s="239"/>
      <c r="AG28" s="321"/>
      <c r="AH28" s="322" t="s">
        <v>13</v>
      </c>
      <c r="AI28" s="239"/>
      <c r="AJ28" s="323"/>
      <c r="AK28" s="238" t="s">
        <v>11</v>
      </c>
      <c r="AL28" s="321"/>
      <c r="AM28" s="322" t="s">
        <v>12</v>
      </c>
      <c r="AN28" s="239"/>
      <c r="AO28" s="321"/>
      <c r="AP28" s="322" t="s">
        <v>13</v>
      </c>
      <c r="AQ28" s="239"/>
      <c r="AR28" s="323"/>
    </row>
    <row r="29" spans="1:44" ht="15.75" customHeight="1" thickBot="1" x14ac:dyDescent="0.25">
      <c r="A29" s="324"/>
      <c r="B29" s="325"/>
      <c r="C29" s="325"/>
      <c r="D29" s="325"/>
      <c r="E29" s="326" t="s">
        <v>42</v>
      </c>
      <c r="F29" s="326" t="s">
        <v>43</v>
      </c>
      <c r="G29" s="326" t="s">
        <v>42</v>
      </c>
      <c r="H29" s="326" t="s">
        <v>43</v>
      </c>
      <c r="I29" s="326" t="s">
        <v>42</v>
      </c>
      <c r="J29" s="326" t="s">
        <v>43</v>
      </c>
      <c r="K29" s="326" t="s">
        <v>42</v>
      </c>
      <c r="L29" s="327" t="s">
        <v>43</v>
      </c>
      <c r="M29" s="248"/>
      <c r="N29" s="328"/>
      <c r="O29" s="329"/>
      <c r="P29" s="249"/>
      <c r="Q29" s="328"/>
      <c r="R29" s="329"/>
      <c r="S29" s="249"/>
      <c r="T29" s="330"/>
      <c r="U29" s="248"/>
      <c r="V29" s="328"/>
      <c r="W29" s="329"/>
      <c r="X29" s="249"/>
      <c r="Y29" s="328"/>
      <c r="Z29" s="329"/>
      <c r="AA29" s="249"/>
      <c r="AB29" s="330"/>
      <c r="AC29" s="248"/>
      <c r="AD29" s="328"/>
      <c r="AE29" s="329"/>
      <c r="AF29" s="249"/>
      <c r="AG29" s="328"/>
      <c r="AH29" s="329"/>
      <c r="AI29" s="249"/>
      <c r="AJ29" s="330"/>
      <c r="AK29" s="248"/>
      <c r="AL29" s="328"/>
      <c r="AM29" s="329"/>
      <c r="AN29" s="249"/>
      <c r="AO29" s="328"/>
      <c r="AP29" s="329"/>
      <c r="AQ29" s="249"/>
      <c r="AR29" s="330"/>
    </row>
    <row r="30" spans="1:44" x14ac:dyDescent="0.2">
      <c r="A30" s="331" t="s">
        <v>216</v>
      </c>
      <c r="B30" s="332"/>
      <c r="C30" s="332"/>
      <c r="D30" s="332"/>
      <c r="E30" s="333"/>
      <c r="F30" s="333"/>
      <c r="G30" s="333"/>
      <c r="H30" s="333"/>
      <c r="I30" s="333"/>
      <c r="J30" s="333"/>
      <c r="K30" s="333"/>
      <c r="L30" s="334"/>
      <c r="M30" s="335"/>
      <c r="N30" s="336"/>
      <c r="O30" s="337"/>
      <c r="P30" s="337"/>
      <c r="Q30" s="337"/>
      <c r="R30" s="337"/>
      <c r="S30" s="337"/>
      <c r="T30" s="338"/>
      <c r="U30" s="335"/>
      <c r="V30" s="336"/>
      <c r="W30" s="337"/>
      <c r="X30" s="337"/>
      <c r="Y30" s="337"/>
      <c r="Z30" s="337"/>
      <c r="AA30" s="337"/>
      <c r="AB30" s="338"/>
      <c r="AC30" s="335"/>
      <c r="AD30" s="336"/>
      <c r="AE30" s="337"/>
      <c r="AF30" s="337"/>
      <c r="AG30" s="337"/>
      <c r="AH30" s="337"/>
      <c r="AI30" s="337"/>
      <c r="AJ30" s="338"/>
      <c r="AK30" s="335"/>
      <c r="AL30" s="336"/>
      <c r="AM30" s="337"/>
      <c r="AN30" s="337"/>
      <c r="AO30" s="337"/>
      <c r="AP30" s="337"/>
      <c r="AQ30" s="337"/>
      <c r="AR30" s="338"/>
    </row>
    <row r="31" spans="1:44" x14ac:dyDescent="0.2">
      <c r="A31" s="339" t="s">
        <v>217</v>
      </c>
      <c r="B31" s="340"/>
      <c r="C31" s="340"/>
      <c r="D31" s="340"/>
      <c r="E31" s="341"/>
      <c r="F31" s="341"/>
      <c r="G31" s="341"/>
      <c r="H31" s="341"/>
      <c r="I31" s="341"/>
      <c r="J31" s="341"/>
      <c r="K31" s="341"/>
      <c r="L31" s="342"/>
      <c r="M31" s="343">
        <f>M7</f>
        <v>1194</v>
      </c>
      <c r="N31" s="344"/>
      <c r="O31" s="345">
        <f>O7</f>
        <v>21.200000762939453</v>
      </c>
      <c r="P31" s="345"/>
      <c r="Q31" s="345"/>
      <c r="R31" s="345">
        <f>Q7</f>
        <v>1.5</v>
      </c>
      <c r="S31" s="345"/>
      <c r="T31" s="346"/>
      <c r="U31" s="343">
        <f>U7</f>
        <v>1087</v>
      </c>
      <c r="V31" s="344"/>
      <c r="W31" s="345">
        <f>W7</f>
        <v>18.299999237060547</v>
      </c>
      <c r="X31" s="345"/>
      <c r="Y31" s="345"/>
      <c r="Z31" s="345">
        <f>Y7</f>
        <v>0.5</v>
      </c>
      <c r="AA31" s="345"/>
      <c r="AB31" s="346"/>
      <c r="AC31" s="343">
        <f>AC7</f>
        <v>1037</v>
      </c>
      <c r="AD31" s="344"/>
      <c r="AE31" s="345">
        <f>AE7</f>
        <v>18.600000381469727</v>
      </c>
      <c r="AF31" s="345"/>
      <c r="AG31" s="345"/>
      <c r="AH31" s="345">
        <f>AG7</f>
        <v>0.30000001192092896</v>
      </c>
      <c r="AI31" s="345"/>
      <c r="AJ31" s="346"/>
      <c r="AK31" s="343">
        <f>AK7</f>
        <v>1106</v>
      </c>
      <c r="AL31" s="344"/>
      <c r="AM31" s="345">
        <f>AM7</f>
        <v>19.299999237060547</v>
      </c>
      <c r="AN31" s="345"/>
      <c r="AO31" s="345"/>
      <c r="AP31" s="345">
        <f>AO7</f>
        <v>0.30000001192092896</v>
      </c>
      <c r="AQ31" s="345"/>
      <c r="AR31" s="346"/>
    </row>
    <row r="32" spans="1:44" x14ac:dyDescent="0.2">
      <c r="A32" s="339" t="s">
        <v>218</v>
      </c>
      <c r="B32" s="340"/>
      <c r="C32" s="340"/>
      <c r="D32" s="340"/>
      <c r="E32" s="341">
        <v>48</v>
      </c>
      <c r="F32" s="341">
        <v>0.3</v>
      </c>
      <c r="G32" s="341">
        <v>48.9</v>
      </c>
      <c r="H32" s="341">
        <v>30</v>
      </c>
      <c r="I32" s="341"/>
      <c r="J32" s="341"/>
      <c r="K32" s="341"/>
      <c r="L32" s="342"/>
      <c r="M32" s="347">
        <f>IF(OR(M23=0,S7=0),0,ABS(1000*O32/(SQRT(3)*M23*S7)))</f>
        <v>1087.9666447792479</v>
      </c>
      <c r="N32" s="348"/>
      <c r="O32" s="226">
        <v>-19.73699951171875</v>
      </c>
      <c r="P32" s="226"/>
      <c r="Q32" s="226"/>
      <c r="R32" s="349">
        <f>-ABS(O32)*TAN(ACOS(S7))</f>
        <v>-1.3964857642520632</v>
      </c>
      <c r="S32" s="349"/>
      <c r="T32" s="350"/>
      <c r="U32" s="347">
        <f>IF(OR(U23=0,AA7=0),0,ABS(1000*W32/(SQRT(3)*U23*AA7)))</f>
        <v>1016.1306156671578</v>
      </c>
      <c r="V32" s="348"/>
      <c r="W32" s="226">
        <v>-18.472999572753906</v>
      </c>
      <c r="X32" s="226"/>
      <c r="Y32" s="226"/>
      <c r="Z32" s="349">
        <f>-ABS(W32)*TAN(ACOS(AA7))</f>
        <v>-0.50472678532528348</v>
      </c>
      <c r="AA32" s="349"/>
      <c r="AB32" s="350"/>
      <c r="AC32" s="347">
        <f>IF(OR(AC23=0,AI7=0),0,ABS(1000*AE32/(SQRT(3)*AC23*AI7)))</f>
        <v>1058.8331191040409</v>
      </c>
      <c r="AD32" s="348"/>
      <c r="AE32" s="226">
        <v>-19.253999710083008</v>
      </c>
      <c r="AF32" s="226"/>
      <c r="AG32" s="226"/>
      <c r="AH32" s="349">
        <f>-ABS(AE32)*TAN(ACOS(AI7))</f>
        <v>-0.31054838839165411</v>
      </c>
      <c r="AI32" s="349"/>
      <c r="AJ32" s="350"/>
      <c r="AK32" s="347">
        <f>IF(OR(AK23=0,AQ7=0),0,ABS(1000*AM32/(SQRT(3)*AK23*AQ7)))</f>
        <v>1058.7683501787894</v>
      </c>
      <c r="AL32" s="348"/>
      <c r="AM32" s="226">
        <v>-19.253000259399414</v>
      </c>
      <c r="AN32" s="226"/>
      <c r="AO32" s="226"/>
      <c r="AP32" s="349">
        <f>-ABS(AM32)*TAN(ACOS(AQ7))</f>
        <v>-0.29926945780605196</v>
      </c>
      <c r="AQ32" s="349"/>
      <c r="AR32" s="350"/>
    </row>
    <row r="33" spans="1:44" ht="13.5" thickBot="1" x14ac:dyDescent="0.25">
      <c r="A33" s="351" t="s">
        <v>219</v>
      </c>
      <c r="B33" s="352"/>
      <c r="C33" s="352"/>
      <c r="D33" s="352"/>
      <c r="E33" s="353"/>
      <c r="F33" s="353"/>
      <c r="G33" s="353"/>
      <c r="H33" s="353"/>
      <c r="I33" s="353"/>
      <c r="J33" s="353"/>
      <c r="K33" s="353"/>
      <c r="L33" s="354"/>
      <c r="M33" s="257"/>
      <c r="N33" s="355"/>
      <c r="O33" s="255">
        <f>SUM(O31:Q32)</f>
        <v>1.4630012512207031</v>
      </c>
      <c r="P33" s="255"/>
      <c r="Q33" s="255"/>
      <c r="R33" s="255">
        <f>SUM(R31:T32)</f>
        <v>0.10351423574793683</v>
      </c>
      <c r="S33" s="255"/>
      <c r="T33" s="356"/>
      <c r="U33" s="257"/>
      <c r="V33" s="355"/>
      <c r="W33" s="255">
        <f>SUM(W31:Y32)</f>
        <v>-0.17300033569335938</v>
      </c>
      <c r="X33" s="255"/>
      <c r="Y33" s="255"/>
      <c r="Z33" s="255">
        <f>SUM(Z31:AB32)</f>
        <v>-4.7267853252834779E-3</v>
      </c>
      <c r="AA33" s="255"/>
      <c r="AB33" s="356"/>
      <c r="AC33" s="257"/>
      <c r="AD33" s="355"/>
      <c r="AE33" s="255">
        <f>SUM(AE31:AG32)</f>
        <v>-0.65399932861328125</v>
      </c>
      <c r="AF33" s="255"/>
      <c r="AG33" s="255"/>
      <c r="AH33" s="255">
        <f>SUM(AH31:AJ32)</f>
        <v>-1.0548376470725151E-2</v>
      </c>
      <c r="AI33" s="255"/>
      <c r="AJ33" s="356"/>
      <c r="AK33" s="257"/>
      <c r="AL33" s="355"/>
      <c r="AM33" s="255">
        <f>SUM(AM31:AO32)</f>
        <v>4.6998977661132813E-2</v>
      </c>
      <c r="AN33" s="255"/>
      <c r="AO33" s="255"/>
      <c r="AP33" s="255">
        <f>SUM(AP31:AR32)</f>
        <v>7.3055411487699118E-4</v>
      </c>
      <c r="AQ33" s="255"/>
      <c r="AR33" s="356"/>
    </row>
    <row r="34" spans="1:44" x14ac:dyDescent="0.2">
      <c r="A34" s="331" t="s">
        <v>220</v>
      </c>
      <c r="B34" s="332"/>
      <c r="C34" s="332"/>
      <c r="D34" s="332"/>
      <c r="E34" s="333"/>
      <c r="F34" s="333"/>
      <c r="G34" s="333"/>
      <c r="H34" s="333"/>
      <c r="I34" s="333"/>
      <c r="J34" s="333"/>
      <c r="K34" s="333"/>
      <c r="L34" s="334"/>
      <c r="M34" s="335"/>
      <c r="N34" s="336"/>
      <c r="O34" s="337"/>
      <c r="P34" s="337"/>
      <c r="Q34" s="337"/>
      <c r="R34" s="337"/>
      <c r="S34" s="337"/>
      <c r="T34" s="338"/>
      <c r="U34" s="335"/>
      <c r="V34" s="336"/>
      <c r="W34" s="337"/>
      <c r="X34" s="337"/>
      <c r="Y34" s="337"/>
      <c r="Z34" s="337"/>
      <c r="AA34" s="337"/>
      <c r="AB34" s="338"/>
      <c r="AC34" s="335"/>
      <c r="AD34" s="336"/>
      <c r="AE34" s="337"/>
      <c r="AF34" s="337"/>
      <c r="AG34" s="337"/>
      <c r="AH34" s="337"/>
      <c r="AI34" s="337"/>
      <c r="AJ34" s="338"/>
      <c r="AK34" s="335"/>
      <c r="AL34" s="336"/>
      <c r="AM34" s="337"/>
      <c r="AN34" s="337"/>
      <c r="AO34" s="337"/>
      <c r="AP34" s="337"/>
      <c r="AQ34" s="337"/>
      <c r="AR34" s="338"/>
    </row>
    <row r="35" spans="1:44" x14ac:dyDescent="0.2">
      <c r="A35" s="339" t="s">
        <v>221</v>
      </c>
      <c r="B35" s="340"/>
      <c r="C35" s="340"/>
      <c r="D35" s="340"/>
      <c r="E35" s="341"/>
      <c r="F35" s="341"/>
      <c r="G35" s="341"/>
      <c r="H35" s="341"/>
      <c r="I35" s="341"/>
      <c r="J35" s="341"/>
      <c r="K35" s="341"/>
      <c r="L35" s="342"/>
      <c r="M35" s="343">
        <f>M11</f>
        <v>1052</v>
      </c>
      <c r="N35" s="344"/>
      <c r="O35" s="345">
        <f>O11</f>
        <v>19.799999237060547</v>
      </c>
      <c r="P35" s="345"/>
      <c r="Q35" s="345"/>
      <c r="R35" s="345">
        <f>Q11</f>
        <v>0.10000000149011612</v>
      </c>
      <c r="S35" s="345"/>
      <c r="T35" s="346"/>
      <c r="U35" s="343">
        <f>U11</f>
        <v>1014</v>
      </c>
      <c r="V35" s="344"/>
      <c r="W35" s="345">
        <f>W11</f>
        <v>18</v>
      </c>
      <c r="X35" s="345"/>
      <c r="Y35" s="345"/>
      <c r="Z35" s="345">
        <f>Y11</f>
        <v>0.20000000298023224</v>
      </c>
      <c r="AA35" s="345"/>
      <c r="AB35" s="346"/>
      <c r="AC35" s="343">
        <f>AC11</f>
        <v>1001</v>
      </c>
      <c r="AD35" s="344"/>
      <c r="AE35" s="345">
        <f>AE11</f>
        <v>18.399999618530273</v>
      </c>
      <c r="AF35" s="345"/>
      <c r="AG35" s="345"/>
      <c r="AH35" s="345">
        <f>AG11</f>
        <v>0.30000001192092896</v>
      </c>
      <c r="AI35" s="345"/>
      <c r="AJ35" s="346"/>
      <c r="AK35" s="343">
        <f>AK11</f>
        <v>1143</v>
      </c>
      <c r="AL35" s="344"/>
      <c r="AM35" s="345">
        <f>AM11</f>
        <v>19.299999237060547</v>
      </c>
      <c r="AN35" s="345"/>
      <c r="AO35" s="345"/>
      <c r="AP35" s="345">
        <f>AO11</f>
        <v>0.30000001192092896</v>
      </c>
      <c r="AQ35" s="345"/>
      <c r="AR35" s="346"/>
    </row>
    <row r="36" spans="1:44" x14ac:dyDescent="0.2">
      <c r="A36" s="339" t="s">
        <v>222</v>
      </c>
      <c r="B36" s="340"/>
      <c r="C36" s="340"/>
      <c r="D36" s="340"/>
      <c r="E36" s="341">
        <v>47.6</v>
      </c>
      <c r="F36" s="341">
        <v>0.3</v>
      </c>
      <c r="G36" s="341">
        <v>48.8</v>
      </c>
      <c r="H36" s="341">
        <v>35</v>
      </c>
      <c r="I36" s="341"/>
      <c r="J36" s="341"/>
      <c r="K36" s="341"/>
      <c r="L36" s="342"/>
      <c r="M36" s="347">
        <f>IF(OR(M24=0,S11=0),0,ABS(1000*O36/(SQRT(3)*M24*S11)))</f>
        <v>1059.9959187032548</v>
      </c>
      <c r="N36" s="348"/>
      <c r="O36" s="226">
        <v>-19.461000442504883</v>
      </c>
      <c r="P36" s="226"/>
      <c r="Q36" s="226"/>
      <c r="R36" s="349">
        <f>-ABS(O36)*TAN(ACOS(S11))</f>
        <v>-9.82878862746943E-2</v>
      </c>
      <c r="S36" s="349"/>
      <c r="T36" s="350"/>
      <c r="U36" s="347">
        <f>IF(OR(U24=0,AA11=0),0,ABS(1000*W36/(SQRT(3)*U24*AA11)))</f>
        <v>996.01823196246175</v>
      </c>
      <c r="V36" s="348"/>
      <c r="W36" s="226">
        <v>-18.113000869750977</v>
      </c>
      <c r="X36" s="226"/>
      <c r="Y36" s="226"/>
      <c r="Z36" s="349">
        <f>-ABS(W36)*TAN(ACOS(AA11))</f>
        <v>-0.20125556821839061</v>
      </c>
      <c r="AA36" s="349"/>
      <c r="AB36" s="350"/>
      <c r="AC36" s="347">
        <f>IF(OR(AC24=0,AI11=0),0,ABS(1000*AE36/(SQRT(3)*AC24*AI11)))</f>
        <v>1041.3674583945667</v>
      </c>
      <c r="AD36" s="348"/>
      <c r="AE36" s="226">
        <v>-18.756000518798828</v>
      </c>
      <c r="AF36" s="226"/>
      <c r="AG36" s="226"/>
      <c r="AH36" s="349">
        <f>-ABS(AE36)*TAN(ACOS(AI11))</f>
        <v>-0.30580437477625511</v>
      </c>
      <c r="AI36" s="349"/>
      <c r="AJ36" s="350"/>
      <c r="AK36" s="347">
        <f>IF(OR(AK24=0,AQ11=0),0,ABS(1000*AM36/(SQRT(3)*AK24*AQ11)))</f>
        <v>1041.4457203935019</v>
      </c>
      <c r="AL36" s="348"/>
      <c r="AM36" s="226">
        <v>-18.937999725341797</v>
      </c>
      <c r="AN36" s="226"/>
      <c r="AO36" s="226"/>
      <c r="AP36" s="349">
        <f>-ABS(AM36)*TAN(ACOS(AQ11))</f>
        <v>-0.29437307605952306</v>
      </c>
      <c r="AQ36" s="349"/>
      <c r="AR36" s="350"/>
    </row>
    <row r="37" spans="1:44" ht="13.5" thickBot="1" x14ac:dyDescent="0.25">
      <c r="A37" s="351" t="s">
        <v>223</v>
      </c>
      <c r="B37" s="352"/>
      <c r="C37" s="352"/>
      <c r="D37" s="352"/>
      <c r="E37" s="353"/>
      <c r="F37" s="353"/>
      <c r="G37" s="353"/>
      <c r="H37" s="353"/>
      <c r="I37" s="353"/>
      <c r="J37" s="353"/>
      <c r="K37" s="353"/>
      <c r="L37" s="354"/>
      <c r="M37" s="257"/>
      <c r="N37" s="355"/>
      <c r="O37" s="255">
        <f>SUM(O35:Q36)</f>
        <v>0.33899879455566406</v>
      </c>
      <c r="P37" s="255"/>
      <c r="Q37" s="255"/>
      <c r="R37" s="255">
        <f>SUM(R35:T36)</f>
        <v>1.7121152154218194E-3</v>
      </c>
      <c r="S37" s="255"/>
      <c r="T37" s="356"/>
      <c r="U37" s="257"/>
      <c r="V37" s="355"/>
      <c r="W37" s="255">
        <f>SUM(W35:Y36)</f>
        <v>-0.11300086975097656</v>
      </c>
      <c r="X37" s="255"/>
      <c r="Y37" s="255"/>
      <c r="Z37" s="255">
        <f>SUM(Z35:AB36)</f>
        <v>-1.2555652381583682E-3</v>
      </c>
      <c r="AA37" s="255"/>
      <c r="AB37" s="356"/>
      <c r="AC37" s="257"/>
      <c r="AD37" s="355"/>
      <c r="AE37" s="255">
        <f>SUM(AE35:AG36)</f>
        <v>-0.35600090026855469</v>
      </c>
      <c r="AF37" s="255"/>
      <c r="AG37" s="255"/>
      <c r="AH37" s="255">
        <f>SUM(AH35:AJ36)</f>
        <v>-5.8043628553261506E-3</v>
      </c>
      <c r="AI37" s="255"/>
      <c r="AJ37" s="356"/>
      <c r="AK37" s="257"/>
      <c r="AL37" s="355"/>
      <c r="AM37" s="255">
        <f>SUM(AM35:AO36)</f>
        <v>0.36199951171875</v>
      </c>
      <c r="AN37" s="255"/>
      <c r="AO37" s="255"/>
      <c r="AP37" s="255">
        <f>SUM(AP35:AR36)</f>
        <v>5.6269358614058906E-3</v>
      </c>
      <c r="AQ37" s="255"/>
      <c r="AR37" s="356"/>
    </row>
    <row r="38" spans="1:44" x14ac:dyDescent="0.2">
      <c r="A38" s="331" t="s">
        <v>224</v>
      </c>
      <c r="B38" s="332"/>
      <c r="C38" s="332"/>
      <c r="D38" s="332"/>
      <c r="E38" s="333"/>
      <c r="F38" s="333"/>
      <c r="G38" s="333"/>
      <c r="H38" s="333"/>
      <c r="I38" s="333"/>
      <c r="J38" s="333"/>
      <c r="K38" s="333"/>
      <c r="L38" s="334"/>
      <c r="M38" s="335"/>
      <c r="N38" s="336"/>
      <c r="O38" s="337"/>
      <c r="P38" s="337"/>
      <c r="Q38" s="337"/>
      <c r="R38" s="337"/>
      <c r="S38" s="337"/>
      <c r="T38" s="338"/>
      <c r="U38" s="335"/>
      <c r="V38" s="336"/>
      <c r="W38" s="337"/>
      <c r="X38" s="337"/>
      <c r="Y38" s="337"/>
      <c r="Z38" s="337"/>
      <c r="AA38" s="337"/>
      <c r="AB38" s="338"/>
      <c r="AC38" s="335"/>
      <c r="AD38" s="336"/>
      <c r="AE38" s="337"/>
      <c r="AF38" s="337"/>
      <c r="AG38" s="337"/>
      <c r="AH38" s="337"/>
      <c r="AI38" s="337"/>
      <c r="AJ38" s="338"/>
      <c r="AK38" s="335"/>
      <c r="AL38" s="336"/>
      <c r="AM38" s="337"/>
      <c r="AN38" s="337"/>
      <c r="AO38" s="337"/>
      <c r="AP38" s="337"/>
      <c r="AQ38" s="337"/>
      <c r="AR38" s="338"/>
    </row>
    <row r="39" spans="1:44" x14ac:dyDescent="0.2">
      <c r="A39" s="339" t="s">
        <v>225</v>
      </c>
      <c r="B39" s="340"/>
      <c r="C39" s="340"/>
      <c r="D39" s="340"/>
      <c r="E39" s="341"/>
      <c r="F39" s="341"/>
      <c r="G39" s="341"/>
      <c r="H39" s="341"/>
      <c r="I39" s="341"/>
      <c r="J39" s="341"/>
      <c r="K39" s="341"/>
      <c r="L39" s="342"/>
      <c r="M39" s="343">
        <f>M8</f>
        <v>279.60000610351563</v>
      </c>
      <c r="N39" s="344"/>
      <c r="O39" s="345">
        <f>O8</f>
        <v>4.6220002174377441</v>
      </c>
      <c r="P39" s="345"/>
      <c r="Q39" s="345"/>
      <c r="R39" s="345">
        <f>Q8</f>
        <v>2.1010000705718994</v>
      </c>
      <c r="S39" s="345"/>
      <c r="T39" s="346"/>
      <c r="U39" s="343">
        <f>U8</f>
        <v>281</v>
      </c>
      <c r="V39" s="344"/>
      <c r="W39" s="345">
        <f>W8</f>
        <v>4.9000000953674316</v>
      </c>
      <c r="X39" s="345"/>
      <c r="Y39" s="345"/>
      <c r="Z39" s="345">
        <f>Y8</f>
        <v>2</v>
      </c>
      <c r="AA39" s="345"/>
      <c r="AB39" s="346"/>
      <c r="AC39" s="343">
        <f>AC8</f>
        <v>278</v>
      </c>
      <c r="AD39" s="344"/>
      <c r="AE39" s="345">
        <f>AE8</f>
        <v>5.3000001907348633</v>
      </c>
      <c r="AF39" s="345"/>
      <c r="AG39" s="345"/>
      <c r="AH39" s="345">
        <f>AG8</f>
        <v>2.2000000476837158</v>
      </c>
      <c r="AI39" s="345"/>
      <c r="AJ39" s="346"/>
      <c r="AK39" s="343">
        <f>AK8</f>
        <v>283</v>
      </c>
      <c r="AL39" s="344"/>
      <c r="AM39" s="345">
        <f>AM8</f>
        <v>4.3000001907348633</v>
      </c>
      <c r="AN39" s="345"/>
      <c r="AO39" s="345"/>
      <c r="AP39" s="345">
        <f>AO8</f>
        <v>2.2000000476837158</v>
      </c>
      <c r="AQ39" s="345"/>
      <c r="AR39" s="346"/>
    </row>
    <row r="40" spans="1:44" x14ac:dyDescent="0.2">
      <c r="A40" s="339" t="s">
        <v>226</v>
      </c>
      <c r="B40" s="340"/>
      <c r="C40" s="340"/>
      <c r="D40" s="340"/>
      <c r="E40" s="341">
        <v>47.3</v>
      </c>
      <c r="F40" s="341">
        <v>0.3</v>
      </c>
      <c r="G40" s="341">
        <v>48.7</v>
      </c>
      <c r="H40" s="341">
        <v>50</v>
      </c>
      <c r="I40" s="341"/>
      <c r="J40" s="341"/>
      <c r="K40" s="341"/>
      <c r="L40" s="342"/>
      <c r="M40" s="347">
        <f>IF(OR(M25=0,S8=0),0,ABS(1000*O40/(SQRT(3)*M25*S8)))</f>
        <v>0</v>
      </c>
      <c r="N40" s="348"/>
      <c r="O40" s="226">
        <v>0</v>
      </c>
      <c r="P40" s="226"/>
      <c r="Q40" s="226"/>
      <c r="R40" s="349">
        <f>-ABS(O40)*TAN(ACOS(S8))</f>
        <v>0</v>
      </c>
      <c r="S40" s="349"/>
      <c r="T40" s="350"/>
      <c r="U40" s="347">
        <f>IF(OR(U25=0,AA8=0),0,ABS(1000*W40/(SQRT(3)*U25*AA8)))</f>
        <v>0</v>
      </c>
      <c r="V40" s="348"/>
      <c r="W40" s="226">
        <v>0</v>
      </c>
      <c r="X40" s="226"/>
      <c r="Y40" s="226"/>
      <c r="Z40" s="349">
        <f>-ABS(W40)*TAN(ACOS(AA8))</f>
        <v>0</v>
      </c>
      <c r="AA40" s="349"/>
      <c r="AB40" s="350"/>
      <c r="AC40" s="347">
        <f>IF(OR(AC25=0,AI8=0),0,ABS(1000*AE40/(SQRT(3)*AC25*AI8)))</f>
        <v>0</v>
      </c>
      <c r="AD40" s="348"/>
      <c r="AE40" s="226">
        <v>0</v>
      </c>
      <c r="AF40" s="226"/>
      <c r="AG40" s="226"/>
      <c r="AH40" s="349">
        <f>-ABS(AE40)*TAN(ACOS(AI8))</f>
        <v>0</v>
      </c>
      <c r="AI40" s="349"/>
      <c r="AJ40" s="350"/>
      <c r="AK40" s="347">
        <f>IF(OR(AK25=0,AQ8=0),0,ABS(1000*AM40/(SQRT(3)*AK25*AQ8)))</f>
        <v>0</v>
      </c>
      <c r="AL40" s="348"/>
      <c r="AM40" s="226">
        <v>0</v>
      </c>
      <c r="AN40" s="226"/>
      <c r="AO40" s="226"/>
      <c r="AP40" s="349">
        <f>-ABS(AM40)*TAN(ACOS(AQ8))</f>
        <v>0</v>
      </c>
      <c r="AQ40" s="349"/>
      <c r="AR40" s="350"/>
    </row>
    <row r="41" spans="1:44" x14ac:dyDescent="0.2">
      <c r="A41" s="339" t="s">
        <v>227</v>
      </c>
      <c r="B41" s="340"/>
      <c r="C41" s="340"/>
      <c r="D41" s="340"/>
      <c r="E41" s="341">
        <v>47.3</v>
      </c>
      <c r="F41" s="341">
        <v>0.3</v>
      </c>
      <c r="G41" s="341">
        <v>48.7</v>
      </c>
      <c r="H41" s="341">
        <v>50</v>
      </c>
      <c r="I41" s="341"/>
      <c r="J41" s="341"/>
      <c r="K41" s="341"/>
      <c r="L41" s="342"/>
      <c r="M41" s="347">
        <f>IF(OR(M25=0,S8=0),0,ABS(1000*O41/(SQRT(3)*M25*S8)))</f>
        <v>0</v>
      </c>
      <c r="N41" s="348"/>
      <c r="O41" s="226">
        <v>0</v>
      </c>
      <c r="P41" s="226"/>
      <c r="Q41" s="226"/>
      <c r="R41" s="349">
        <f>-ABS(O41)*TAN(ACOS(S8))</f>
        <v>0</v>
      </c>
      <c r="S41" s="349"/>
      <c r="T41" s="350"/>
      <c r="U41" s="347">
        <f>IF(OR(U25=0,AA8=0),0,ABS(1000*W41/(SQRT(3)*U25*AA8)))</f>
        <v>0</v>
      </c>
      <c r="V41" s="348"/>
      <c r="W41" s="226">
        <v>0</v>
      </c>
      <c r="X41" s="226"/>
      <c r="Y41" s="226"/>
      <c r="Z41" s="349">
        <f>-ABS(W41)*TAN(ACOS(AA8))</f>
        <v>0</v>
      </c>
      <c r="AA41" s="349"/>
      <c r="AB41" s="350"/>
      <c r="AC41" s="347">
        <f>IF(OR(AC25=0,AI8=0),0,ABS(1000*AE41/(SQRT(3)*AC25*AI8)))</f>
        <v>0</v>
      </c>
      <c r="AD41" s="348"/>
      <c r="AE41" s="226">
        <v>0</v>
      </c>
      <c r="AF41" s="226"/>
      <c r="AG41" s="226"/>
      <c r="AH41" s="349">
        <f>-ABS(AE41)*TAN(ACOS(AI8))</f>
        <v>0</v>
      </c>
      <c r="AI41" s="349"/>
      <c r="AJ41" s="350"/>
      <c r="AK41" s="347">
        <f>IF(OR(AK25=0,AQ8=0),0,ABS(1000*AM41/(SQRT(3)*AK25*AQ8)))</f>
        <v>0</v>
      </c>
      <c r="AL41" s="348"/>
      <c r="AM41" s="226">
        <v>0</v>
      </c>
      <c r="AN41" s="226"/>
      <c r="AO41" s="226"/>
      <c r="AP41" s="349">
        <f>-ABS(AM41)*TAN(ACOS(AQ8))</f>
        <v>0</v>
      </c>
      <c r="AQ41" s="349"/>
      <c r="AR41" s="350"/>
    </row>
    <row r="42" spans="1:44" x14ac:dyDescent="0.2">
      <c r="A42" s="339" t="s">
        <v>228</v>
      </c>
      <c r="B42" s="340"/>
      <c r="C42" s="340"/>
      <c r="D42" s="340"/>
      <c r="E42" s="341">
        <v>48</v>
      </c>
      <c r="F42" s="341">
        <v>0.3</v>
      </c>
      <c r="G42" s="341">
        <v>48.9</v>
      </c>
      <c r="H42" s="341">
        <v>30</v>
      </c>
      <c r="I42" s="341"/>
      <c r="J42" s="341"/>
      <c r="K42" s="341"/>
      <c r="L42" s="342"/>
      <c r="M42" s="347">
        <f>IF(OR(M25=0,S8=0),0,ABS(1000*O42/(SQRT(3)*M25*S8)))</f>
        <v>197.14563926601014</v>
      </c>
      <c r="N42" s="348"/>
      <c r="O42" s="226">
        <v>-3.2639999389648438</v>
      </c>
      <c r="P42" s="226"/>
      <c r="Q42" s="226"/>
      <c r="R42" s="349">
        <f>-ABS(O42)*TAN(ACOS(S8))</f>
        <v>-1.4837005148202764</v>
      </c>
      <c r="S42" s="349"/>
      <c r="T42" s="350"/>
      <c r="U42" s="347">
        <f>IF(OR(U25=0,AA8=0),0,ABS(1000*W42/(SQRT(3)*U25*AA8)))</f>
        <v>194.97612212405443</v>
      </c>
      <c r="V42" s="348"/>
      <c r="W42" s="226">
        <v>-3.2829999923706055</v>
      </c>
      <c r="X42" s="226"/>
      <c r="Y42" s="226"/>
      <c r="Z42" s="349">
        <f>-ABS(W42)*TAN(ACOS(AA8))</f>
        <v>-1.3399999708058892</v>
      </c>
      <c r="AA42" s="349"/>
      <c r="AB42" s="350"/>
      <c r="AC42" s="347">
        <f>IF(OR(AC25=0,AI8=0),0,ABS(1000*AE42/(SQRT(3)*AC25*AI8)))</f>
        <v>196.82167203514248</v>
      </c>
      <c r="AD42" s="348"/>
      <c r="AE42" s="226">
        <v>-3.3059999942779541</v>
      </c>
      <c r="AF42" s="226"/>
      <c r="AG42" s="226"/>
      <c r="AH42" s="349">
        <f>-ABS(AE42)*TAN(ACOS(AI8))</f>
        <v>-1.3723018647751046</v>
      </c>
      <c r="AI42" s="349"/>
      <c r="AJ42" s="350"/>
      <c r="AK42" s="347">
        <f>IF(OR(AK25=0,AQ8=0),0,ABS(1000*AM42/(SQRT(3)*AK25*AQ8)))</f>
        <v>208.14638443689302</v>
      </c>
      <c r="AL42" s="348"/>
      <c r="AM42" s="226">
        <v>-3.369999885559082</v>
      </c>
      <c r="AN42" s="226"/>
      <c r="AO42" s="226"/>
      <c r="AP42" s="349">
        <f>-ABS(AM42)*TAN(ACOS(AQ8))</f>
        <v>-1.7241859488515643</v>
      </c>
      <c r="AQ42" s="349"/>
      <c r="AR42" s="350"/>
    </row>
    <row r="43" spans="1:44" x14ac:dyDescent="0.2">
      <c r="A43" s="339" t="s">
        <v>229</v>
      </c>
      <c r="B43" s="340"/>
      <c r="C43" s="340"/>
      <c r="D43" s="340"/>
      <c r="E43" s="341"/>
      <c r="F43" s="341"/>
      <c r="G43" s="341"/>
      <c r="H43" s="341"/>
      <c r="I43" s="341"/>
      <c r="J43" s="341"/>
      <c r="K43" s="341"/>
      <c r="L43" s="342"/>
      <c r="M43" s="347">
        <f>IF(OR(M25=0,S8=0),0,ABS(1000*O43/(SQRT(3)*M25*S8)))</f>
        <v>53.695611612372538</v>
      </c>
      <c r="N43" s="348"/>
      <c r="O43" s="226">
        <v>-0.88899999856948853</v>
      </c>
      <c r="P43" s="226"/>
      <c r="Q43" s="226"/>
      <c r="R43" s="349">
        <f>-ABS(O43)*TAN(ACOS(S8))</f>
        <v>-0.40410838854705694</v>
      </c>
      <c r="S43" s="349"/>
      <c r="T43" s="350"/>
      <c r="U43" s="347">
        <f>IF(OR(U25=0,AA8=0),0,ABS(1000*W43/(SQRT(3)*U25*AA8)))</f>
        <v>51.72835856965758</v>
      </c>
      <c r="V43" s="348"/>
      <c r="W43" s="226">
        <v>-0.87099999189376831</v>
      </c>
      <c r="X43" s="226"/>
      <c r="Y43" s="226"/>
      <c r="Z43" s="349">
        <f>-ABS(W43)*TAN(ACOS(AA8))</f>
        <v>-0.35551019385376387</v>
      </c>
      <c r="AA43" s="349"/>
      <c r="AB43" s="350"/>
      <c r="AC43" s="347">
        <f>IF(OR(AC25=0,AI8=0),0,ABS(1000*AE43/(SQRT(3)*AC25*AI8)))</f>
        <v>51.140297011606798</v>
      </c>
      <c r="AD43" s="348"/>
      <c r="AE43" s="226">
        <v>-0.85900002717971802</v>
      </c>
      <c r="AF43" s="226"/>
      <c r="AG43" s="226"/>
      <c r="AH43" s="349">
        <f>-ABS(AE43)*TAN(ACOS(AI8))</f>
        <v>-0.3565660439143617</v>
      </c>
      <c r="AI43" s="349"/>
      <c r="AJ43" s="350"/>
      <c r="AK43" s="347">
        <f>IF(OR(AK25=0,AQ8=0),0,ABS(1000*AM43/(SQRT(3)*AK25*AQ8)))</f>
        <v>48.54690400658879</v>
      </c>
      <c r="AL43" s="348"/>
      <c r="AM43" s="226">
        <v>-0.78600001335144043</v>
      </c>
      <c r="AN43" s="226"/>
      <c r="AO43" s="226"/>
      <c r="AP43" s="349">
        <f>-ABS(AM43)*TAN(ACOS(AQ8))</f>
        <v>-0.40213953259314916</v>
      </c>
      <c r="AQ43" s="349"/>
      <c r="AR43" s="350"/>
    </row>
    <row r="44" spans="1:44" x14ac:dyDescent="0.2">
      <c r="A44" s="339" t="s">
        <v>230</v>
      </c>
      <c r="B44" s="340"/>
      <c r="C44" s="340"/>
      <c r="D44" s="340"/>
      <c r="E44" s="341"/>
      <c r="F44" s="341"/>
      <c r="G44" s="341"/>
      <c r="H44" s="341"/>
      <c r="I44" s="341"/>
      <c r="J44" s="341"/>
      <c r="K44" s="341"/>
      <c r="L44" s="342"/>
      <c r="M44" s="347">
        <f>IF(OR(M25=0,S8=0),0,ABS(1000*O44/(SQRT(3)*M25*S8)))</f>
        <v>0.96640025645318606</v>
      </c>
      <c r="N44" s="348"/>
      <c r="O44" s="226">
        <v>-1.6000000759959221E-2</v>
      </c>
      <c r="P44" s="226"/>
      <c r="Q44" s="226"/>
      <c r="R44" s="349">
        <f>-ABS(O44)*TAN(ACOS(S8))</f>
        <v>-7.2730422207682539E-3</v>
      </c>
      <c r="S44" s="349"/>
      <c r="T44" s="350"/>
      <c r="U44" s="347">
        <f>IF(OR(U25=0,AA8=0),0,ABS(1000*W44/(SQRT(3)*U25*AA8)))</f>
        <v>0.95023396570468543</v>
      </c>
      <c r="V44" s="348"/>
      <c r="W44" s="226">
        <v>-1.6000000759959221E-2</v>
      </c>
      <c r="X44" s="226"/>
      <c r="Y44" s="226"/>
      <c r="Z44" s="349">
        <f>-ABS(W44)*TAN(ACOS(AA8))</f>
        <v>-6.5306124279817784E-3</v>
      </c>
      <c r="AA44" s="349"/>
      <c r="AB44" s="350"/>
      <c r="AC44" s="347">
        <f>IF(OR(AC25=0,AI8=0),0,ABS(1000*AE44/(SQRT(3)*AC25*AI8)))</f>
        <v>0.95255502346923404</v>
      </c>
      <c r="AD44" s="348"/>
      <c r="AE44" s="226">
        <v>-1.6000000759959221E-2</v>
      </c>
      <c r="AF44" s="226"/>
      <c r="AG44" s="226"/>
      <c r="AH44" s="349">
        <f>-ABS(AE44)*TAN(ACOS(AI8))</f>
        <v>-6.641509654355158E-3</v>
      </c>
      <c r="AI44" s="349"/>
      <c r="AJ44" s="350"/>
      <c r="AK44" s="347">
        <f>IF(OR(AK25=0,AQ8=0),0,ABS(1000*AM44/(SQRT(3)*AK25*AQ8)))</f>
        <v>0.98823217277959918</v>
      </c>
      <c r="AL44" s="348"/>
      <c r="AM44" s="226">
        <v>-1.6000000759959221E-2</v>
      </c>
      <c r="AN44" s="226"/>
      <c r="AO44" s="226"/>
      <c r="AP44" s="349">
        <f>-ABS(AM44)*TAN(ACOS(AQ8))</f>
        <v>-8.1860467147640177E-3</v>
      </c>
      <c r="AQ44" s="349"/>
      <c r="AR44" s="350"/>
    </row>
    <row r="45" spans="1:44" ht="13.5" thickBot="1" x14ac:dyDescent="0.25">
      <c r="A45" s="351" t="s">
        <v>231</v>
      </c>
      <c r="B45" s="352"/>
      <c r="C45" s="352"/>
      <c r="D45" s="352"/>
      <c r="E45" s="353"/>
      <c r="F45" s="353"/>
      <c r="G45" s="353"/>
      <c r="H45" s="353"/>
      <c r="I45" s="353"/>
      <c r="J45" s="353"/>
      <c r="K45" s="353"/>
      <c r="L45" s="354"/>
      <c r="M45" s="257"/>
      <c r="N45" s="355"/>
      <c r="O45" s="255">
        <f>SUM(O39:Q44)</f>
        <v>0.45300027914345264</v>
      </c>
      <c r="P45" s="255"/>
      <c r="Q45" s="255"/>
      <c r="R45" s="255">
        <f>SUM(R39:T44)</f>
        <v>0.2059181249837978</v>
      </c>
      <c r="S45" s="255"/>
      <c r="T45" s="356"/>
      <c r="U45" s="257"/>
      <c r="V45" s="355"/>
      <c r="W45" s="255">
        <f>SUM(W39:Y44)</f>
        <v>0.73000011034309864</v>
      </c>
      <c r="X45" s="255"/>
      <c r="Y45" s="255"/>
      <c r="Z45" s="255">
        <f>SUM(Z39:AB44)</f>
        <v>0.29795922291236521</v>
      </c>
      <c r="AA45" s="255"/>
      <c r="AB45" s="356"/>
      <c r="AC45" s="257"/>
      <c r="AD45" s="355"/>
      <c r="AE45" s="255">
        <f>SUM(AE39:AG44)</f>
        <v>1.1190001685172319</v>
      </c>
      <c r="AF45" s="255"/>
      <c r="AG45" s="255"/>
      <c r="AH45" s="255">
        <f>SUM(AH39:AJ44)</f>
        <v>0.46449062933989432</v>
      </c>
      <c r="AI45" s="255"/>
      <c r="AJ45" s="356"/>
      <c r="AK45" s="257"/>
      <c r="AL45" s="355"/>
      <c r="AM45" s="255">
        <f>SUM(AM39:AO44)</f>
        <v>0.1280002910643816</v>
      </c>
      <c r="AN45" s="255"/>
      <c r="AO45" s="255"/>
      <c r="AP45" s="255">
        <f>SUM(AP39:AR44)</f>
        <v>6.5488519524238356E-2</v>
      </c>
      <c r="AQ45" s="255"/>
      <c r="AR45" s="356"/>
    </row>
    <row r="46" spans="1:44" x14ac:dyDescent="0.2">
      <c r="A46" s="331" t="s">
        <v>232</v>
      </c>
      <c r="B46" s="332"/>
      <c r="C46" s="332"/>
      <c r="D46" s="332"/>
      <c r="E46" s="333"/>
      <c r="F46" s="333"/>
      <c r="G46" s="333"/>
      <c r="H46" s="333"/>
      <c r="I46" s="333"/>
      <c r="J46" s="333"/>
      <c r="K46" s="333"/>
      <c r="L46" s="334"/>
      <c r="M46" s="335"/>
      <c r="N46" s="336"/>
      <c r="O46" s="337"/>
      <c r="P46" s="337"/>
      <c r="Q46" s="337"/>
      <c r="R46" s="337"/>
      <c r="S46" s="337"/>
      <c r="T46" s="338"/>
      <c r="U46" s="335"/>
      <c r="V46" s="336"/>
      <c r="W46" s="337"/>
      <c r="X46" s="337"/>
      <c r="Y46" s="337"/>
      <c r="Z46" s="337"/>
      <c r="AA46" s="337"/>
      <c r="AB46" s="338"/>
      <c r="AC46" s="335"/>
      <c r="AD46" s="336"/>
      <c r="AE46" s="337"/>
      <c r="AF46" s="337"/>
      <c r="AG46" s="337"/>
      <c r="AH46" s="337"/>
      <c r="AI46" s="337"/>
      <c r="AJ46" s="338"/>
      <c r="AK46" s="335"/>
      <c r="AL46" s="336"/>
      <c r="AM46" s="337"/>
      <c r="AN46" s="337"/>
      <c r="AO46" s="337"/>
      <c r="AP46" s="337"/>
      <c r="AQ46" s="337"/>
      <c r="AR46" s="338"/>
    </row>
    <row r="47" spans="1:44" x14ac:dyDescent="0.2">
      <c r="A47" s="339" t="s">
        <v>233</v>
      </c>
      <c r="B47" s="340"/>
      <c r="C47" s="340"/>
      <c r="D47" s="340"/>
      <c r="E47" s="341"/>
      <c r="F47" s="341"/>
      <c r="G47" s="341"/>
      <c r="H47" s="341"/>
      <c r="I47" s="341"/>
      <c r="J47" s="341"/>
      <c r="K47" s="341"/>
      <c r="L47" s="342"/>
      <c r="M47" s="343">
        <f>M12</f>
        <v>231</v>
      </c>
      <c r="N47" s="344"/>
      <c r="O47" s="345">
        <f>O12</f>
        <v>3.9000000953674316</v>
      </c>
      <c r="P47" s="345"/>
      <c r="Q47" s="345"/>
      <c r="R47" s="345">
        <f>Q12</f>
        <v>1.6000000238418579</v>
      </c>
      <c r="S47" s="345"/>
      <c r="T47" s="346"/>
      <c r="U47" s="343">
        <f>U12</f>
        <v>222</v>
      </c>
      <c r="V47" s="344"/>
      <c r="W47" s="345">
        <f>W12</f>
        <v>3.7999999523162842</v>
      </c>
      <c r="X47" s="345"/>
      <c r="Y47" s="345"/>
      <c r="Z47" s="345">
        <f>Y12</f>
        <v>1.6000000238418579</v>
      </c>
      <c r="AA47" s="345"/>
      <c r="AB47" s="346"/>
      <c r="AC47" s="343">
        <f>AC12</f>
        <v>218</v>
      </c>
      <c r="AD47" s="344"/>
      <c r="AE47" s="345">
        <f>AE12</f>
        <v>3.7999999523162842</v>
      </c>
      <c r="AF47" s="345"/>
      <c r="AG47" s="345"/>
      <c r="AH47" s="345">
        <f>AG12</f>
        <v>1.6000000238418579</v>
      </c>
      <c r="AI47" s="345"/>
      <c r="AJ47" s="346"/>
      <c r="AK47" s="343">
        <f>AK12</f>
        <v>228</v>
      </c>
      <c r="AL47" s="344"/>
      <c r="AM47" s="345">
        <f>AM12</f>
        <v>3.7999999523162842</v>
      </c>
      <c r="AN47" s="345"/>
      <c r="AO47" s="345"/>
      <c r="AP47" s="345">
        <f>AO12</f>
        <v>1.6000000238418579</v>
      </c>
      <c r="AQ47" s="345"/>
      <c r="AR47" s="346"/>
    </row>
    <row r="48" spans="1:44" x14ac:dyDescent="0.2">
      <c r="A48" s="339" t="s">
        <v>234</v>
      </c>
      <c r="B48" s="340"/>
      <c r="C48" s="340"/>
      <c r="D48" s="340"/>
      <c r="E48" s="341"/>
      <c r="F48" s="341"/>
      <c r="G48" s="341"/>
      <c r="H48" s="341"/>
      <c r="I48" s="341"/>
      <c r="J48" s="341"/>
      <c r="K48" s="341"/>
      <c r="L48" s="342"/>
      <c r="M48" s="347">
        <f>IF(OR(M26=0,S12=0),0,ABS(1000*O48/(SQRT(3)*M26*S12)))</f>
        <v>5.8872519017079732E-2</v>
      </c>
      <c r="N48" s="348"/>
      <c r="O48" s="226">
        <v>-1.0000000474974513E-3</v>
      </c>
      <c r="P48" s="226"/>
      <c r="Q48" s="226"/>
      <c r="R48" s="349">
        <f>-ABS(O48)*TAN(ACOS(S12))</f>
        <v>-4.102564258237639E-4</v>
      </c>
      <c r="S48" s="349"/>
      <c r="T48" s="350"/>
      <c r="U48" s="347">
        <f>IF(OR(U26=0,AA12=0),0,ABS(1000*W48/(SQRT(3)*U26*AA12)))</f>
        <v>5.9661059292081167E-2</v>
      </c>
      <c r="V48" s="348"/>
      <c r="W48" s="226">
        <v>-1.0000000474974513E-3</v>
      </c>
      <c r="X48" s="226"/>
      <c r="Y48" s="226"/>
      <c r="Z48" s="349">
        <f>-ABS(W48)*TAN(ACOS(AA12))</f>
        <v>-4.210526631355623E-4</v>
      </c>
      <c r="AA48" s="349"/>
      <c r="AB48" s="350"/>
      <c r="AC48" s="347">
        <f>IF(OR(AC26=0,AI12=0),0,ABS(1000*AE48/(SQRT(3)*AC26*AI12)))</f>
        <v>5.9661059292081167E-2</v>
      </c>
      <c r="AD48" s="348"/>
      <c r="AE48" s="226">
        <v>-1.0000000474974513E-3</v>
      </c>
      <c r="AF48" s="226"/>
      <c r="AG48" s="226"/>
      <c r="AH48" s="349">
        <f>-ABS(AE48)*TAN(ACOS(AI12))</f>
        <v>-4.210526631355623E-4</v>
      </c>
      <c r="AI48" s="349"/>
      <c r="AJ48" s="350"/>
      <c r="AK48" s="347">
        <f>IF(OR(AK26=0,AQ12=0),0,ABS(1000*AM48/(SQRT(3)*AK26*AQ12)))</f>
        <v>5.9661059292081167E-2</v>
      </c>
      <c r="AL48" s="348"/>
      <c r="AM48" s="226">
        <v>-1.0000000474974513E-3</v>
      </c>
      <c r="AN48" s="226"/>
      <c r="AO48" s="226"/>
      <c r="AP48" s="349">
        <f>-ABS(AM48)*TAN(ACOS(AQ12))</f>
        <v>-4.210526631355623E-4</v>
      </c>
      <c r="AQ48" s="349"/>
      <c r="AR48" s="350"/>
    </row>
    <row r="49" spans="1:44" x14ac:dyDescent="0.2">
      <c r="A49" s="339" t="s">
        <v>235</v>
      </c>
      <c r="B49" s="340"/>
      <c r="C49" s="340"/>
      <c r="D49" s="340"/>
      <c r="E49" s="341">
        <v>47.3</v>
      </c>
      <c r="F49" s="341">
        <v>0.3</v>
      </c>
      <c r="G49" s="341">
        <v>48.7</v>
      </c>
      <c r="H49" s="341">
        <v>50</v>
      </c>
      <c r="I49" s="341"/>
      <c r="J49" s="341"/>
      <c r="K49" s="341"/>
      <c r="L49" s="342"/>
      <c r="M49" s="347">
        <f>IF(OR(M26=0,S12=0),0,ABS(1000*O49/(SQRT(3)*M26*S12)))</f>
        <v>1.7661754471464595</v>
      </c>
      <c r="N49" s="348"/>
      <c r="O49" s="226">
        <v>-2.9999999329447746E-2</v>
      </c>
      <c r="P49" s="226"/>
      <c r="Q49" s="226"/>
      <c r="R49" s="349">
        <f>-ABS(O49)*TAN(ACOS(S12))</f>
        <v>-1.2307691915030549E-2</v>
      </c>
      <c r="S49" s="349"/>
      <c r="T49" s="350"/>
      <c r="U49" s="347">
        <f>IF(OR(U26=0,AA12=0),0,ABS(1000*W49/(SQRT(3)*U26*AA12)))</f>
        <v>1.7898316537441354</v>
      </c>
      <c r="V49" s="348"/>
      <c r="W49" s="226">
        <v>-2.9999999329447746E-2</v>
      </c>
      <c r="X49" s="226"/>
      <c r="Y49" s="226"/>
      <c r="Z49" s="349">
        <f>-ABS(W49)*TAN(ACOS(AA12))</f>
        <v>-1.2631579011761247E-2</v>
      </c>
      <c r="AA49" s="349"/>
      <c r="AB49" s="350"/>
      <c r="AC49" s="347">
        <f>IF(OR(AC26=0,AI12=0),0,ABS(1000*AE49/(SQRT(3)*AC26*AI12)))</f>
        <v>1.7898316537441354</v>
      </c>
      <c r="AD49" s="348"/>
      <c r="AE49" s="226">
        <v>-2.9999999329447746E-2</v>
      </c>
      <c r="AF49" s="226"/>
      <c r="AG49" s="226"/>
      <c r="AH49" s="349">
        <f>-ABS(AE49)*TAN(ACOS(AI12))</f>
        <v>-1.2631579011761247E-2</v>
      </c>
      <c r="AI49" s="349"/>
      <c r="AJ49" s="350"/>
      <c r="AK49" s="347">
        <f>IF(OR(AK26=0,AQ12=0),0,ABS(1000*AM49/(SQRT(3)*AK26*AQ12)))</f>
        <v>1.7898316537441354</v>
      </c>
      <c r="AL49" s="348"/>
      <c r="AM49" s="226">
        <v>-2.9999999329447746E-2</v>
      </c>
      <c r="AN49" s="226"/>
      <c r="AO49" s="226"/>
      <c r="AP49" s="349">
        <f>-ABS(AM49)*TAN(ACOS(AQ12))</f>
        <v>-1.2631579011761247E-2</v>
      </c>
      <c r="AQ49" s="349"/>
      <c r="AR49" s="350"/>
    </row>
    <row r="50" spans="1:44" x14ac:dyDescent="0.2">
      <c r="A50" s="339" t="s">
        <v>236</v>
      </c>
      <c r="B50" s="340"/>
      <c r="C50" s="340"/>
      <c r="D50" s="340"/>
      <c r="E50" s="341">
        <v>47.3</v>
      </c>
      <c r="F50" s="341">
        <v>0.3</v>
      </c>
      <c r="G50" s="341">
        <v>48.7</v>
      </c>
      <c r="H50" s="341">
        <v>50</v>
      </c>
      <c r="I50" s="341"/>
      <c r="J50" s="341"/>
      <c r="K50" s="341"/>
      <c r="L50" s="342"/>
      <c r="M50" s="347">
        <f>IF(OR(M26=0,S12=0),0,ABS(1000*O50/(SQRT(3)*M26*S12)))</f>
        <v>2.2960281799831432</v>
      </c>
      <c r="N50" s="348"/>
      <c r="O50" s="226">
        <v>-3.9000000804662704E-2</v>
      </c>
      <c r="P50" s="226"/>
      <c r="Q50" s="226"/>
      <c r="R50" s="349">
        <f>-ABS(O50)*TAN(ACOS(S12))</f>
        <v>-1.6000000177285607E-2</v>
      </c>
      <c r="S50" s="349"/>
      <c r="T50" s="350"/>
      <c r="U50" s="347">
        <f>IF(OR(U26=0,AA12=0),0,ABS(1000*W50/(SQRT(3)*U26*AA12)))</f>
        <v>2.326781249882016</v>
      </c>
      <c r="V50" s="348"/>
      <c r="W50" s="226">
        <v>-3.9000000804662704E-2</v>
      </c>
      <c r="X50" s="226"/>
      <c r="Y50" s="226"/>
      <c r="Z50" s="349">
        <f>-ABS(W50)*TAN(ACOS(AA12))</f>
        <v>-1.6421053421134119E-2</v>
      </c>
      <c r="AA50" s="349"/>
      <c r="AB50" s="350"/>
      <c r="AC50" s="347">
        <f>IF(OR(AC26=0,AI12=0),0,ABS(1000*AE50/(SQRT(3)*AC26*AI12)))</f>
        <v>2.326781249882016</v>
      </c>
      <c r="AD50" s="348"/>
      <c r="AE50" s="226">
        <v>-3.9000000804662704E-2</v>
      </c>
      <c r="AF50" s="226"/>
      <c r="AG50" s="226"/>
      <c r="AH50" s="349">
        <f>-ABS(AE50)*TAN(ACOS(AI12))</f>
        <v>-1.6421053421134119E-2</v>
      </c>
      <c r="AI50" s="349"/>
      <c r="AJ50" s="350"/>
      <c r="AK50" s="347">
        <f>IF(OR(AK26=0,AQ12=0),0,ABS(1000*AM50/(SQRT(3)*AK26*AQ12)))</f>
        <v>2.326781249882016</v>
      </c>
      <c r="AL50" s="348"/>
      <c r="AM50" s="226">
        <v>-3.9000000804662704E-2</v>
      </c>
      <c r="AN50" s="226"/>
      <c r="AO50" s="226"/>
      <c r="AP50" s="349">
        <f>-ABS(AM50)*TAN(ACOS(AQ12))</f>
        <v>-1.6421053421134119E-2</v>
      </c>
      <c r="AQ50" s="349"/>
      <c r="AR50" s="350"/>
    </row>
    <row r="51" spans="1:44" x14ac:dyDescent="0.2">
      <c r="A51" s="339" t="s">
        <v>237</v>
      </c>
      <c r="B51" s="340"/>
      <c r="C51" s="340"/>
      <c r="D51" s="340"/>
      <c r="E51" s="341">
        <v>47.6</v>
      </c>
      <c r="F51" s="341">
        <v>0.3</v>
      </c>
      <c r="G51" s="341">
        <v>48.8</v>
      </c>
      <c r="H51" s="341">
        <v>35</v>
      </c>
      <c r="I51" s="341"/>
      <c r="J51" s="341"/>
      <c r="K51" s="341"/>
      <c r="L51" s="342"/>
      <c r="M51" s="347">
        <f>IF(OR(M26=0,S12=0),0,ABS(1000*O51/(SQRT(3)*M26*S12)))</f>
        <v>191.45342825222392</v>
      </c>
      <c r="N51" s="348"/>
      <c r="O51" s="226">
        <v>-3.252000093460083</v>
      </c>
      <c r="P51" s="226"/>
      <c r="Q51" s="226"/>
      <c r="R51" s="349">
        <f>-ABS(O51)*TAN(ACOS(S12))</f>
        <v>-1.3341538717525712</v>
      </c>
      <c r="S51" s="349"/>
      <c r="T51" s="350"/>
      <c r="U51" s="347">
        <f>IF(OR(U26=0,AA12=0),0,ABS(1000*W51/(SQRT(3)*U26*AA12)))</f>
        <v>192.16826023501875</v>
      </c>
      <c r="V51" s="348"/>
      <c r="W51" s="226">
        <v>-3.2209999561309814</v>
      </c>
      <c r="X51" s="226"/>
      <c r="Y51" s="226"/>
      <c r="Z51" s="349">
        <f>-ABS(W51)*TAN(ACOS(AA12))</f>
        <v>-1.3562105450719346</v>
      </c>
      <c r="AA51" s="349"/>
      <c r="AB51" s="350"/>
      <c r="AC51" s="347">
        <f>IF(OR(AC26=0,AI12=0),0,ABS(1000*AE51/(SQRT(3)*AC26*AI12)))</f>
        <v>193.30182349397126</v>
      </c>
      <c r="AD51" s="348"/>
      <c r="AE51" s="226">
        <v>-3.2400000095367432</v>
      </c>
      <c r="AF51" s="226"/>
      <c r="AG51" s="226"/>
      <c r="AH51" s="349">
        <f>-ABS(AE51)*TAN(ACOS(AI12))</f>
        <v>-1.364210567778168</v>
      </c>
      <c r="AI51" s="349"/>
      <c r="AJ51" s="350"/>
      <c r="AK51" s="347">
        <f>IF(OR(AK26=0,AQ12=0),0,ABS(1000*AM51/(SQRT(3)*AK26*AQ12)))</f>
        <v>191.27335235375418</v>
      </c>
      <c r="AL51" s="348"/>
      <c r="AM51" s="226">
        <v>-3.2060000896453857</v>
      </c>
      <c r="AN51" s="226"/>
      <c r="AO51" s="226"/>
      <c r="AP51" s="349">
        <f>-ABS(AM51)*TAN(ACOS(AQ12))</f>
        <v>-1.349894811641478</v>
      </c>
      <c r="AQ51" s="349"/>
      <c r="AR51" s="350"/>
    </row>
    <row r="52" spans="1:44" ht="13.5" thickBot="1" x14ac:dyDescent="0.25">
      <c r="A52" s="357" t="s">
        <v>238</v>
      </c>
      <c r="B52" s="358"/>
      <c r="C52" s="358"/>
      <c r="D52" s="358"/>
      <c r="E52" s="359"/>
      <c r="F52" s="359"/>
      <c r="G52" s="359"/>
      <c r="H52" s="359"/>
      <c r="I52" s="359"/>
      <c r="J52" s="359"/>
      <c r="K52" s="359"/>
      <c r="L52" s="360"/>
      <c r="M52" s="361"/>
      <c r="N52" s="362"/>
      <c r="O52" s="363">
        <f>SUM(O47:Q51)</f>
        <v>0.57800000172574073</v>
      </c>
      <c r="P52" s="363"/>
      <c r="Q52" s="363"/>
      <c r="R52" s="363">
        <f>SUM(R47:T51)</f>
        <v>0.23712820357114706</v>
      </c>
      <c r="S52" s="363"/>
      <c r="T52" s="364"/>
      <c r="U52" s="361"/>
      <c r="V52" s="362"/>
      <c r="W52" s="363">
        <f>SUM(W47:Y51)</f>
        <v>0.50899999600369483</v>
      </c>
      <c r="X52" s="363"/>
      <c r="Y52" s="363"/>
      <c r="Z52" s="363">
        <f>SUM(Z47:AB51)</f>
        <v>0.2143157936738922</v>
      </c>
      <c r="AA52" s="363"/>
      <c r="AB52" s="364"/>
      <c r="AC52" s="361"/>
      <c r="AD52" s="362"/>
      <c r="AE52" s="363">
        <f>SUM(AE47:AG51)</f>
        <v>0.48999994259793311</v>
      </c>
      <c r="AF52" s="363"/>
      <c r="AG52" s="363"/>
      <c r="AH52" s="363">
        <f>SUM(AH47:AJ51)</f>
        <v>0.20631577096765885</v>
      </c>
      <c r="AI52" s="363"/>
      <c r="AJ52" s="364"/>
      <c r="AK52" s="361"/>
      <c r="AL52" s="362"/>
      <c r="AM52" s="363">
        <f>SUM(AM47:AO51)</f>
        <v>0.52399986248929054</v>
      </c>
      <c r="AN52" s="363"/>
      <c r="AO52" s="363"/>
      <c r="AP52" s="363">
        <f>SUM(AP47:AR51)</f>
        <v>0.22063152710434886</v>
      </c>
      <c r="AQ52" s="363"/>
      <c r="AR52" s="364"/>
    </row>
    <row r="53" spans="1:44" ht="13.5" thickBot="1" x14ac:dyDescent="0.25">
      <c r="A53" s="365" t="s">
        <v>239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7"/>
      <c r="M53" s="368"/>
      <c r="N53" s="369"/>
      <c r="O53" s="370">
        <f>SUM(O31:Q32)+SUM(O35:Q36)+SUM(O39:Q44)+SUM(O47:Q51)</f>
        <v>2.8330003266455606</v>
      </c>
      <c r="P53" s="370"/>
      <c r="Q53" s="370"/>
      <c r="R53" s="370">
        <f>SUM(R31:T32)+SUM(R35:T36)+SUM(R39:T44)+SUM(R47:T51)</f>
        <v>0.5482726795183035</v>
      </c>
      <c r="S53" s="370"/>
      <c r="T53" s="371"/>
      <c r="U53" s="368"/>
      <c r="V53" s="369"/>
      <c r="W53" s="370">
        <f>SUM(W31:Y32)+SUM(W35:Y36)+SUM(W39:Y44)+SUM(W47:Y51)</f>
        <v>0.95299890090245754</v>
      </c>
      <c r="X53" s="370"/>
      <c r="Y53" s="370"/>
      <c r="Z53" s="370">
        <f>SUM(Z31:AB32)+SUM(Z35:AB36)+SUM(Z39:AB44)+SUM(Z47:AB51)</f>
        <v>0.50629266602281553</v>
      </c>
      <c r="AA53" s="370"/>
      <c r="AB53" s="371"/>
      <c r="AC53" s="368"/>
      <c r="AD53" s="369"/>
      <c r="AE53" s="370">
        <f>SUM(AE31:AG32)+SUM(AE35:AG36)+SUM(AE39:AG44)+SUM(AE47:AG51)</f>
        <v>0.59899988223332912</v>
      </c>
      <c r="AF53" s="370"/>
      <c r="AG53" s="370"/>
      <c r="AH53" s="370">
        <f>SUM(AH31:AJ32)+SUM(AH35:AJ36)+SUM(AH39:AJ44)+SUM(AH47:AJ51)</f>
        <v>0.65445366098150193</v>
      </c>
      <c r="AI53" s="370"/>
      <c r="AJ53" s="371"/>
      <c r="AK53" s="368"/>
      <c r="AL53" s="369"/>
      <c r="AM53" s="370">
        <f>SUM(AM31:AO32)+SUM(AM35:AO36)+SUM(AM39:AO44)+SUM(AM47:AO51)</f>
        <v>1.0609986429335549</v>
      </c>
      <c r="AN53" s="370"/>
      <c r="AO53" s="370"/>
      <c r="AP53" s="370">
        <f>SUM(AP31:AR32)+SUM(AP35:AR36)+SUM(AP39:AR44)+SUM(AP47:AR51)</f>
        <v>0.29247753660487008</v>
      </c>
      <c r="AQ53" s="370"/>
      <c r="AR53" s="371"/>
    </row>
    <row r="54" spans="1:44" ht="13.5" thickBot="1" x14ac:dyDescent="0.25">
      <c r="A54" s="333"/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</row>
    <row r="55" spans="1:44" ht="13.5" thickBot="1" x14ac:dyDescent="0.25">
      <c r="A55" s="372" t="s">
        <v>79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4"/>
      <c r="M55" s="375" t="s">
        <v>240</v>
      </c>
      <c r="N55" s="376"/>
      <c r="O55" s="376"/>
      <c r="P55" s="376"/>
      <c r="Q55" s="376"/>
      <c r="R55" s="376"/>
      <c r="S55" s="376"/>
      <c r="T55" s="377"/>
      <c r="U55" s="375" t="s">
        <v>241</v>
      </c>
      <c r="V55" s="376"/>
      <c r="W55" s="376"/>
      <c r="X55" s="376"/>
      <c r="Y55" s="376"/>
      <c r="Z55" s="376"/>
      <c r="AA55" s="376"/>
      <c r="AB55" s="377"/>
      <c r="AC55" s="375" t="s">
        <v>241</v>
      </c>
      <c r="AD55" s="376"/>
      <c r="AE55" s="376"/>
      <c r="AF55" s="376"/>
      <c r="AG55" s="376"/>
      <c r="AH55" s="376"/>
      <c r="AI55" s="376"/>
      <c r="AJ55" s="377"/>
      <c r="AK55" s="375" t="s">
        <v>242</v>
      </c>
      <c r="AL55" s="376"/>
      <c r="AM55" s="376"/>
      <c r="AN55" s="376"/>
      <c r="AO55" s="376"/>
      <c r="AP55" s="376"/>
      <c r="AQ55" s="376"/>
      <c r="AR55" s="377"/>
    </row>
  </sheetData>
  <mergeCells count="608">
    <mergeCell ref="AH53:AJ53"/>
    <mergeCell ref="AK53:AL53"/>
    <mergeCell ref="AM53:AO53"/>
    <mergeCell ref="AP53:AR53"/>
    <mergeCell ref="A54:AR54"/>
    <mergeCell ref="A55:L55"/>
    <mergeCell ref="M55:T55"/>
    <mergeCell ref="U55:AB55"/>
    <mergeCell ref="AC55:AJ55"/>
    <mergeCell ref="AK55:AR55"/>
    <mergeCell ref="AP52:AR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L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48:D48"/>
    <mergeCell ref="M48:N48"/>
    <mergeCell ref="O48:Q48"/>
    <mergeCell ref="R48:T48"/>
    <mergeCell ref="U48:V48"/>
    <mergeCell ref="W48:Y48"/>
    <mergeCell ref="AC47:AD47"/>
    <mergeCell ref="AE47:AG47"/>
    <mergeCell ref="AH47:AJ47"/>
    <mergeCell ref="AK47:AL47"/>
    <mergeCell ref="AM47:AO47"/>
    <mergeCell ref="AP47:AR47"/>
    <mergeCell ref="AP45:AR45"/>
    <mergeCell ref="A46:D46"/>
    <mergeCell ref="E46:AR46"/>
    <mergeCell ref="A47:D47"/>
    <mergeCell ref="M47:N47"/>
    <mergeCell ref="O47:Q47"/>
    <mergeCell ref="R47:T47"/>
    <mergeCell ref="U47:V47"/>
    <mergeCell ref="W47:Y47"/>
    <mergeCell ref="Z47:AB47"/>
    <mergeCell ref="Z45:AB45"/>
    <mergeCell ref="AC45:AD45"/>
    <mergeCell ref="AE45:AG45"/>
    <mergeCell ref="AH45:AJ45"/>
    <mergeCell ref="AK45:AL45"/>
    <mergeCell ref="AM45:AO45"/>
    <mergeCell ref="AH44:AJ44"/>
    <mergeCell ref="AK44:AL44"/>
    <mergeCell ref="AM44:AO44"/>
    <mergeCell ref="AP44:AR44"/>
    <mergeCell ref="A45:L45"/>
    <mergeCell ref="M45:N45"/>
    <mergeCell ref="O45:Q45"/>
    <mergeCell ref="R45:T45"/>
    <mergeCell ref="U45:V45"/>
    <mergeCell ref="W45:Y45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H42:AJ42"/>
    <mergeCell ref="AK42:AL42"/>
    <mergeCell ref="AM42:AO42"/>
    <mergeCell ref="AP42:AR42"/>
    <mergeCell ref="A43:D43"/>
    <mergeCell ref="M43:N43"/>
    <mergeCell ref="O43:Q43"/>
    <mergeCell ref="R43:T43"/>
    <mergeCell ref="U43:V43"/>
    <mergeCell ref="W43:Y43"/>
    <mergeCell ref="AP41:AR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H40:AJ40"/>
    <mergeCell ref="AK40:AL40"/>
    <mergeCell ref="AM40:AO40"/>
    <mergeCell ref="AP40:AR40"/>
    <mergeCell ref="A41:D41"/>
    <mergeCell ref="M41:N41"/>
    <mergeCell ref="O41:Q41"/>
    <mergeCell ref="R41:T41"/>
    <mergeCell ref="U41:V41"/>
    <mergeCell ref="W41:Y41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AH37:AJ37"/>
    <mergeCell ref="AK37:AL37"/>
    <mergeCell ref="AM37:AO37"/>
    <mergeCell ref="AP37:AR37"/>
    <mergeCell ref="A38:D38"/>
    <mergeCell ref="E38:AR38"/>
    <mergeCell ref="AP36:AR36"/>
    <mergeCell ref="A37:L37"/>
    <mergeCell ref="M37:N37"/>
    <mergeCell ref="O37:Q37"/>
    <mergeCell ref="R37:T37"/>
    <mergeCell ref="U37:V37"/>
    <mergeCell ref="W37:Y37"/>
    <mergeCell ref="Z37:AB37"/>
    <mergeCell ref="AC37:AD37"/>
    <mergeCell ref="AE37:AG37"/>
    <mergeCell ref="Z36:AB36"/>
    <mergeCell ref="AC36:AD36"/>
    <mergeCell ref="AE36:AG36"/>
    <mergeCell ref="AH36:AJ36"/>
    <mergeCell ref="AK36:AL36"/>
    <mergeCell ref="AM36:AO36"/>
    <mergeCell ref="A36:D36"/>
    <mergeCell ref="M36:N36"/>
    <mergeCell ref="O36:Q36"/>
    <mergeCell ref="R36:T36"/>
    <mergeCell ref="U36:V36"/>
    <mergeCell ref="W36:Y36"/>
    <mergeCell ref="AC35:AD35"/>
    <mergeCell ref="AE35:AG35"/>
    <mergeCell ref="AH35:AJ35"/>
    <mergeCell ref="AK35:AL35"/>
    <mergeCell ref="AM35:AO35"/>
    <mergeCell ref="AP35:AR35"/>
    <mergeCell ref="AP33:AR33"/>
    <mergeCell ref="A34:D34"/>
    <mergeCell ref="E34:AR34"/>
    <mergeCell ref="A35:D35"/>
    <mergeCell ref="M35:N35"/>
    <mergeCell ref="O35:Q35"/>
    <mergeCell ref="R35:T35"/>
    <mergeCell ref="U35:V35"/>
    <mergeCell ref="W35:Y35"/>
    <mergeCell ref="Z35:AB35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L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0"/>
  <sheetViews>
    <sheetView workbookViewId="0">
      <pane ySplit="3" topLeftCell="A31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44" width="3.28515625" style="1" customWidth="1"/>
    <col min="45" max="16384" width="9.140625" style="1"/>
  </cols>
  <sheetData>
    <row r="1" spans="1:44" ht="30" customHeight="1" x14ac:dyDescent="0.2">
      <c r="A1" s="183" t="s">
        <v>82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</row>
    <row r="2" spans="1:44" ht="30" customHeight="1" thickBot="1" x14ac:dyDescent="0.2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</row>
    <row r="3" spans="1:44" ht="24.95" customHeight="1" thickBo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>
        <v>0.16666666666666666</v>
      </c>
      <c r="N3" s="186"/>
      <c r="O3" s="186"/>
      <c r="P3" s="186"/>
      <c r="Q3" s="186"/>
      <c r="R3" s="186"/>
      <c r="S3" s="186"/>
      <c r="T3" s="186"/>
      <c r="U3" s="185">
        <v>0.45833333333333331</v>
      </c>
      <c r="V3" s="186"/>
      <c r="W3" s="186"/>
      <c r="X3" s="186"/>
      <c r="Y3" s="186"/>
      <c r="Z3" s="186"/>
      <c r="AA3" s="186"/>
      <c r="AB3" s="186"/>
      <c r="AC3" s="185">
        <v>0.75</v>
      </c>
      <c r="AD3" s="186"/>
      <c r="AE3" s="186"/>
      <c r="AF3" s="186"/>
      <c r="AG3" s="186"/>
      <c r="AH3" s="186"/>
      <c r="AI3" s="186"/>
      <c r="AJ3" s="186"/>
      <c r="AK3" s="185">
        <v>0.83333333333333337</v>
      </c>
      <c r="AL3" s="186"/>
      <c r="AM3" s="186"/>
      <c r="AN3" s="186"/>
      <c r="AO3" s="186"/>
      <c r="AP3" s="186"/>
      <c r="AQ3" s="186"/>
      <c r="AR3" s="186"/>
    </row>
    <row r="4" spans="1:44" ht="30" customHeight="1" thickBot="1" x14ac:dyDescent="0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</row>
    <row r="5" spans="1:44" ht="15.75" customHeight="1" thickBot="1" x14ac:dyDescent="0.25">
      <c r="A5" s="2" t="s">
        <v>3</v>
      </c>
      <c r="B5" s="3" t="s">
        <v>4</v>
      </c>
      <c r="C5" s="3" t="s">
        <v>5</v>
      </c>
      <c r="D5" s="4" t="s">
        <v>6</v>
      </c>
      <c r="E5" s="102" t="s">
        <v>7</v>
      </c>
      <c r="F5" s="181"/>
      <c r="G5" s="180" t="s">
        <v>8</v>
      </c>
      <c r="H5" s="181"/>
      <c r="I5" s="180" t="s">
        <v>9</v>
      </c>
      <c r="J5" s="181"/>
      <c r="K5" s="180" t="s">
        <v>10</v>
      </c>
      <c r="L5" s="104"/>
      <c r="M5" s="102" t="s">
        <v>11</v>
      </c>
      <c r="N5" s="181"/>
      <c r="O5" s="180" t="s">
        <v>12</v>
      </c>
      <c r="P5" s="181"/>
      <c r="Q5" s="180" t="s">
        <v>13</v>
      </c>
      <c r="R5" s="181"/>
      <c r="S5" s="180" t="s">
        <v>14</v>
      </c>
      <c r="T5" s="104"/>
      <c r="U5" s="102" t="s">
        <v>11</v>
      </c>
      <c r="V5" s="181"/>
      <c r="W5" s="180" t="s">
        <v>12</v>
      </c>
      <c r="X5" s="181"/>
      <c r="Y5" s="180" t="s">
        <v>13</v>
      </c>
      <c r="Z5" s="181"/>
      <c r="AA5" s="180" t="s">
        <v>14</v>
      </c>
      <c r="AB5" s="104"/>
      <c r="AC5" s="102" t="s">
        <v>11</v>
      </c>
      <c r="AD5" s="181"/>
      <c r="AE5" s="180" t="s">
        <v>12</v>
      </c>
      <c r="AF5" s="181"/>
      <c r="AG5" s="180" t="s">
        <v>13</v>
      </c>
      <c r="AH5" s="181"/>
      <c r="AI5" s="180" t="s">
        <v>14</v>
      </c>
      <c r="AJ5" s="104"/>
      <c r="AK5" s="102" t="s">
        <v>11</v>
      </c>
      <c r="AL5" s="181"/>
      <c r="AM5" s="180" t="s">
        <v>12</v>
      </c>
      <c r="AN5" s="181"/>
      <c r="AO5" s="180" t="s">
        <v>13</v>
      </c>
      <c r="AP5" s="181"/>
      <c r="AQ5" s="180" t="s">
        <v>14</v>
      </c>
      <c r="AR5" s="104"/>
    </row>
    <row r="6" spans="1:44" x14ac:dyDescent="0.2">
      <c r="A6" s="5" t="s">
        <v>15</v>
      </c>
      <c r="B6" s="6">
        <v>3.2000000476837158</v>
      </c>
      <c r="C6" s="7">
        <v>1.2000000104308128E-2</v>
      </c>
      <c r="D6" s="8">
        <v>0.14399999380111694</v>
      </c>
      <c r="E6" s="93">
        <v>35</v>
      </c>
      <c r="F6" s="94"/>
      <c r="G6" s="95" t="s">
        <v>16</v>
      </c>
      <c r="H6" s="95"/>
      <c r="I6" s="177">
        <v>3.7999998778104782E-2</v>
      </c>
      <c r="J6" s="177"/>
      <c r="K6" s="177">
        <v>6.75</v>
      </c>
      <c r="L6" s="178"/>
      <c r="M6" s="179">
        <v>0</v>
      </c>
      <c r="N6" s="176"/>
      <c r="O6" s="164">
        <f>M16</f>
        <v>0.60631974889647156</v>
      </c>
      <c r="P6" s="164"/>
      <c r="Q6" s="164">
        <f>R16</f>
        <v>0.76269270713524029</v>
      </c>
      <c r="R6" s="164"/>
      <c r="S6" s="165">
        <f>IF(O6=0,0,COS(ATAN(Q6/O6)))</f>
        <v>0.62229244571958753</v>
      </c>
      <c r="T6" s="166"/>
      <c r="U6" s="175">
        <v>0</v>
      </c>
      <c r="V6" s="176"/>
      <c r="W6" s="164">
        <f>U16</f>
        <v>0.70792100437426686</v>
      </c>
      <c r="X6" s="164"/>
      <c r="Y6" s="164">
        <f>Z16</f>
        <v>0.6613195235050694</v>
      </c>
      <c r="Z6" s="164"/>
      <c r="AA6" s="165">
        <f>IF(W6=0,0,COS(ATAN(Y6/W6)))</f>
        <v>0.73074973042405955</v>
      </c>
      <c r="AB6" s="166"/>
      <c r="AC6" s="175">
        <v>0</v>
      </c>
      <c r="AD6" s="176"/>
      <c r="AE6" s="164">
        <f>AC16</f>
        <v>0.60569838991731584</v>
      </c>
      <c r="AF6" s="164"/>
      <c r="AG6" s="164">
        <f>AH16</f>
        <v>0.59928939850580298</v>
      </c>
      <c r="AH6" s="164"/>
      <c r="AI6" s="165">
        <f>IF(AE6=0,0,COS(ATAN(AG6/AE6)))</f>
        <v>0.71085762886558035</v>
      </c>
      <c r="AJ6" s="166"/>
      <c r="AK6" s="175">
        <v>0</v>
      </c>
      <c r="AL6" s="176"/>
      <c r="AM6" s="164">
        <f>AK16</f>
        <v>0.56315673020131507</v>
      </c>
      <c r="AN6" s="164"/>
      <c r="AO6" s="164">
        <f>AP16</f>
        <v>0.56600345079995218</v>
      </c>
      <c r="AP6" s="164"/>
      <c r="AQ6" s="165">
        <f>IF(AM6=0,0,COS(ATAN(AO6/AM6)))</f>
        <v>0.7053218560134431</v>
      </c>
      <c r="AR6" s="166"/>
    </row>
    <row r="7" spans="1:44" x14ac:dyDescent="0.2">
      <c r="A7" s="167"/>
      <c r="B7" s="168"/>
      <c r="C7" s="168"/>
      <c r="D7" s="169"/>
      <c r="E7" s="86">
        <v>6</v>
      </c>
      <c r="F7" s="87"/>
      <c r="G7" s="88" t="s">
        <v>16</v>
      </c>
      <c r="H7" s="88"/>
      <c r="I7" s="172">
        <f>I6</f>
        <v>3.7999998778104782E-2</v>
      </c>
      <c r="J7" s="172"/>
      <c r="K7" s="172">
        <f>K6</f>
        <v>6.75</v>
      </c>
      <c r="L7" s="173"/>
      <c r="M7" s="174">
        <v>80</v>
      </c>
      <c r="N7" s="34"/>
      <c r="O7" s="31">
        <f>SQRT(3)*M23*M7*S7/1000</f>
        <v>0.59166853653932394</v>
      </c>
      <c r="P7" s="31"/>
      <c r="Q7" s="31">
        <f>SQRT(3)*M23*M7*SIN(ACOS(S7))/1000</f>
        <v>0.60362266402989506</v>
      </c>
      <c r="R7" s="31"/>
      <c r="S7" s="161">
        <v>0.69999998807907104</v>
      </c>
      <c r="T7" s="162"/>
      <c r="U7" s="33">
        <v>81</v>
      </c>
      <c r="V7" s="34"/>
      <c r="W7" s="31">
        <f>SQRT(3)*U23*U7*AA7/1000</f>
        <v>0.69320309745888375</v>
      </c>
      <c r="X7" s="31"/>
      <c r="Y7" s="31">
        <f>SQRT(3)*U23*U7*SIN(ACOS(AA7))/1000</f>
        <v>0.50187037447191463</v>
      </c>
      <c r="Z7" s="31"/>
      <c r="AA7" s="161">
        <v>0.81000000238418579</v>
      </c>
      <c r="AB7" s="162"/>
      <c r="AC7" s="33">
        <v>70</v>
      </c>
      <c r="AD7" s="34"/>
      <c r="AE7" s="31">
        <f>SQRT(3)*AC23*AC7*AI7/1000</f>
        <v>0.59166855543192753</v>
      </c>
      <c r="AF7" s="31"/>
      <c r="AG7" s="31">
        <f>SQRT(3)*AC23*AC7*SIN(ACOS(AI7))/1000</f>
        <v>0.44375139820613635</v>
      </c>
      <c r="AH7" s="31"/>
      <c r="AI7" s="161">
        <v>0.80000001192092896</v>
      </c>
      <c r="AJ7" s="162"/>
      <c r="AK7" s="33">
        <v>65</v>
      </c>
      <c r="AL7" s="34"/>
      <c r="AM7" s="31">
        <f>SQRT(3)*AK23*AK7*AQ7/1000</f>
        <v>0.54940651575821842</v>
      </c>
      <c r="AN7" s="31"/>
      <c r="AO7" s="31">
        <f>SQRT(3)*AK23*AK7*SIN(ACOS(AQ7))/1000</f>
        <v>0.41205486976284084</v>
      </c>
      <c r="AP7" s="31"/>
      <c r="AQ7" s="161">
        <v>0.80000001192092896</v>
      </c>
      <c r="AR7" s="162"/>
    </row>
    <row r="8" spans="1:44" ht="15.75" customHeight="1" thickBot="1" x14ac:dyDescent="0.25">
      <c r="A8" s="170"/>
      <c r="B8" s="171"/>
      <c r="C8" s="171"/>
      <c r="D8" s="171"/>
      <c r="E8" s="157" t="s">
        <v>17</v>
      </c>
      <c r="F8" s="158"/>
      <c r="G8" s="158"/>
      <c r="H8" s="158"/>
      <c r="I8" s="158"/>
      <c r="J8" s="158"/>
      <c r="K8" s="158"/>
      <c r="L8" s="163"/>
      <c r="M8" s="158">
        <v>3</v>
      </c>
      <c r="N8" s="158"/>
      <c r="O8" s="158"/>
      <c r="P8" s="142" t="s">
        <v>18</v>
      </c>
      <c r="Q8" s="142"/>
      <c r="R8" s="155"/>
      <c r="S8" s="155"/>
      <c r="T8" s="156"/>
      <c r="U8" s="157">
        <v>3</v>
      </c>
      <c r="V8" s="158"/>
      <c r="W8" s="158"/>
      <c r="X8" s="142" t="s">
        <v>18</v>
      </c>
      <c r="Y8" s="142"/>
      <c r="Z8" s="155"/>
      <c r="AA8" s="155"/>
      <c r="AB8" s="156"/>
      <c r="AC8" s="157">
        <v>3</v>
      </c>
      <c r="AD8" s="158"/>
      <c r="AE8" s="158"/>
      <c r="AF8" s="142" t="s">
        <v>18</v>
      </c>
      <c r="AG8" s="142"/>
      <c r="AH8" s="155"/>
      <c r="AI8" s="155"/>
      <c r="AJ8" s="156"/>
      <c r="AK8" s="157">
        <v>3</v>
      </c>
      <c r="AL8" s="158"/>
      <c r="AM8" s="158"/>
      <c r="AN8" s="142" t="s">
        <v>18</v>
      </c>
      <c r="AO8" s="142"/>
      <c r="AP8" s="155"/>
      <c r="AQ8" s="155"/>
      <c r="AR8" s="156"/>
    </row>
    <row r="9" spans="1:44" x14ac:dyDescent="0.2">
      <c r="A9" s="5" t="s">
        <v>19</v>
      </c>
      <c r="B9" s="6">
        <v>3.2000000476837158</v>
      </c>
      <c r="C9" s="7">
        <v>1.2000000104308128E-2</v>
      </c>
      <c r="D9" s="8">
        <v>0.14399999380111694</v>
      </c>
      <c r="E9" s="93">
        <v>35</v>
      </c>
      <c r="F9" s="94"/>
      <c r="G9" s="95" t="s">
        <v>20</v>
      </c>
      <c r="H9" s="95"/>
      <c r="I9" s="177">
        <v>3.7999998778104782E-2</v>
      </c>
      <c r="J9" s="177"/>
      <c r="K9" s="177">
        <v>6.8000001907348633</v>
      </c>
      <c r="L9" s="178"/>
      <c r="M9" s="179">
        <v>0</v>
      </c>
      <c r="N9" s="176"/>
      <c r="O9" s="164">
        <f>M17</f>
        <v>0.26689269558541256</v>
      </c>
      <c r="P9" s="164"/>
      <c r="Q9" s="164">
        <f>R17</f>
        <v>0.34372486313864564</v>
      </c>
      <c r="R9" s="164"/>
      <c r="S9" s="165">
        <f>IF(O9=0,0,COS(ATAN(Q9/O9)))</f>
        <v>0.61329773455207448</v>
      </c>
      <c r="T9" s="166"/>
      <c r="U9" s="175">
        <v>0</v>
      </c>
      <c r="V9" s="176"/>
      <c r="W9" s="164">
        <f>U17</f>
        <v>0.24899219577805198</v>
      </c>
      <c r="X9" s="164"/>
      <c r="Y9" s="164">
        <f>Z17</f>
        <v>0.32336030884987282</v>
      </c>
      <c r="Z9" s="164"/>
      <c r="AA9" s="165">
        <f>IF(W9=0,0,COS(ATAN(Y9/W9)))</f>
        <v>0.6101009187183617</v>
      </c>
      <c r="AB9" s="166"/>
      <c r="AC9" s="175">
        <v>0</v>
      </c>
      <c r="AD9" s="176"/>
      <c r="AE9" s="164">
        <f>AC17</f>
        <v>0.25746821607192061</v>
      </c>
      <c r="AF9" s="164"/>
      <c r="AG9" s="164">
        <f>AH17</f>
        <v>0.32983482637358186</v>
      </c>
      <c r="AH9" s="164"/>
      <c r="AI9" s="165">
        <f>IF(AE9=0,0,COS(ATAN(AG9/AE9)))</f>
        <v>0.61532455307555345</v>
      </c>
      <c r="AJ9" s="166"/>
      <c r="AK9" s="175">
        <v>0</v>
      </c>
      <c r="AL9" s="176"/>
      <c r="AM9" s="164">
        <f>AK17</f>
        <v>0.21898771829484234</v>
      </c>
      <c r="AN9" s="164"/>
      <c r="AO9" s="164">
        <f>AP17</f>
        <v>0.31682587463146966</v>
      </c>
      <c r="AP9" s="164"/>
      <c r="AQ9" s="165">
        <f>IF(AM9=0,0,COS(ATAN(AO9/AM9)))</f>
        <v>0.56858975515372712</v>
      </c>
      <c r="AR9" s="166"/>
    </row>
    <row r="10" spans="1:44" x14ac:dyDescent="0.2">
      <c r="A10" s="167"/>
      <c r="B10" s="168"/>
      <c r="C10" s="168"/>
      <c r="D10" s="169"/>
      <c r="E10" s="86">
        <v>6</v>
      </c>
      <c r="F10" s="87"/>
      <c r="G10" s="88" t="s">
        <v>20</v>
      </c>
      <c r="H10" s="88"/>
      <c r="I10" s="172">
        <f>I9</f>
        <v>3.7999998778104782E-2</v>
      </c>
      <c r="J10" s="172"/>
      <c r="K10" s="172">
        <f>K9</f>
        <v>6.8000001907348633</v>
      </c>
      <c r="L10" s="173"/>
      <c r="M10" s="174">
        <v>30</v>
      </c>
      <c r="N10" s="34"/>
      <c r="O10" s="31">
        <f>SQRT(3)*M24*M10*S10/1000</f>
        <v>0.25450754474741472</v>
      </c>
      <c r="P10" s="31"/>
      <c r="Q10" s="31">
        <f>SQRT(3)*M24*M10*SIN(ACOS(S10))/1000</f>
        <v>0.19751937444422901</v>
      </c>
      <c r="R10" s="31"/>
      <c r="S10" s="161">
        <v>0.79000002145767212</v>
      </c>
      <c r="T10" s="162"/>
      <c r="U10" s="33">
        <v>28</v>
      </c>
      <c r="V10" s="34"/>
      <c r="W10" s="31">
        <f>SQRT(3)*U24*U10*AA10/1000</f>
        <v>0.23666742217277101</v>
      </c>
      <c r="X10" s="31"/>
      <c r="Y10" s="31">
        <f>SQRT(3)*U24*U10*SIN(ACOS(AA10))/1000</f>
        <v>0.17750055928245451</v>
      </c>
      <c r="Z10" s="31"/>
      <c r="AA10" s="161">
        <v>0.80000001192092896</v>
      </c>
      <c r="AB10" s="162"/>
      <c r="AC10" s="33">
        <v>29</v>
      </c>
      <c r="AD10" s="34"/>
      <c r="AE10" s="31">
        <f>SQRT(3)*AC24*AC10*AI10/1000</f>
        <v>0.24511983010751281</v>
      </c>
      <c r="AF10" s="31"/>
      <c r="AG10" s="31">
        <f>SQRT(3)*AC24*AC10*SIN(ACOS(AI10))/1000</f>
        <v>0.1838398649711136</v>
      </c>
      <c r="AH10" s="31"/>
      <c r="AI10" s="161">
        <v>0.80000001192092896</v>
      </c>
      <c r="AJ10" s="162"/>
      <c r="AK10" s="33">
        <v>25</v>
      </c>
      <c r="AL10" s="34"/>
      <c r="AM10" s="31">
        <f>SQRT(3)*AK24*AK10*AQ10/1000</f>
        <v>0.20672025240324968</v>
      </c>
      <c r="AN10" s="31"/>
      <c r="AO10" s="31">
        <f>SQRT(3)*AK24*AK10*SIN(ACOS(AQ10))/1000</f>
        <v>0.17129428715445016</v>
      </c>
      <c r="AP10" s="31"/>
      <c r="AQ10" s="161">
        <v>0.76999998092651367</v>
      </c>
      <c r="AR10" s="162"/>
    </row>
    <row r="11" spans="1:44" ht="15.75" customHeight="1" thickBot="1" x14ac:dyDescent="0.25">
      <c r="A11" s="170"/>
      <c r="B11" s="171"/>
      <c r="C11" s="171"/>
      <c r="D11" s="171"/>
      <c r="E11" s="157" t="s">
        <v>17</v>
      </c>
      <c r="F11" s="158"/>
      <c r="G11" s="158"/>
      <c r="H11" s="158"/>
      <c r="I11" s="158"/>
      <c r="J11" s="158"/>
      <c r="K11" s="158"/>
      <c r="L11" s="163"/>
      <c r="M11" s="158">
        <v>3</v>
      </c>
      <c r="N11" s="158"/>
      <c r="O11" s="158"/>
      <c r="P11" s="142" t="s">
        <v>18</v>
      </c>
      <c r="Q11" s="142"/>
      <c r="R11" s="155"/>
      <c r="S11" s="155"/>
      <c r="T11" s="156"/>
      <c r="U11" s="157">
        <v>3</v>
      </c>
      <c r="V11" s="158"/>
      <c r="W11" s="158"/>
      <c r="X11" s="142" t="s">
        <v>18</v>
      </c>
      <c r="Y11" s="142"/>
      <c r="Z11" s="155"/>
      <c r="AA11" s="155"/>
      <c r="AB11" s="156"/>
      <c r="AC11" s="157">
        <v>3</v>
      </c>
      <c r="AD11" s="158"/>
      <c r="AE11" s="158"/>
      <c r="AF11" s="142" t="s">
        <v>18</v>
      </c>
      <c r="AG11" s="142"/>
      <c r="AH11" s="155"/>
      <c r="AI11" s="155"/>
      <c r="AJ11" s="156"/>
      <c r="AK11" s="157">
        <v>3</v>
      </c>
      <c r="AL11" s="158"/>
      <c r="AM11" s="158"/>
      <c r="AN11" s="142" t="s">
        <v>18</v>
      </c>
      <c r="AO11" s="142"/>
      <c r="AP11" s="155"/>
      <c r="AQ11" s="155"/>
      <c r="AR11" s="156"/>
    </row>
    <row r="12" spans="1:44" x14ac:dyDescent="0.2">
      <c r="A12" s="68" t="s">
        <v>21</v>
      </c>
      <c r="B12" s="61"/>
      <c r="C12" s="61"/>
      <c r="D12" s="61"/>
      <c r="E12" s="159" t="s">
        <v>22</v>
      </c>
      <c r="F12" s="95"/>
      <c r="G12" s="95"/>
      <c r="H12" s="95"/>
      <c r="I12" s="95"/>
      <c r="J12" s="95"/>
      <c r="K12" s="95"/>
      <c r="L12" s="96"/>
      <c r="M12" s="160">
        <f>SUM(M6,M9)</f>
        <v>0</v>
      </c>
      <c r="N12" s="149"/>
      <c r="O12" s="153">
        <f>SUM(O6,O9)</f>
        <v>0.87321244448188406</v>
      </c>
      <c r="P12" s="149"/>
      <c r="Q12" s="153">
        <f>SUM(Q6,Q9)</f>
        <v>1.1064175702738859</v>
      </c>
      <c r="R12" s="149"/>
      <c r="S12" s="149"/>
      <c r="T12" s="150"/>
      <c r="U12" s="154">
        <f>SUM(U6,U9)</f>
        <v>0</v>
      </c>
      <c r="V12" s="149"/>
      <c r="W12" s="153">
        <f>SUM(W6,W9)</f>
        <v>0.95691320015231884</v>
      </c>
      <c r="X12" s="149"/>
      <c r="Y12" s="153">
        <f>SUM(Y6,Y9)</f>
        <v>0.98467983235494216</v>
      </c>
      <c r="Z12" s="149"/>
      <c r="AA12" s="149"/>
      <c r="AB12" s="150"/>
      <c r="AC12" s="154">
        <f>SUM(AC6,AC9)</f>
        <v>0</v>
      </c>
      <c r="AD12" s="149"/>
      <c r="AE12" s="153">
        <f>SUM(AE6,AE9)</f>
        <v>0.86316660598923645</v>
      </c>
      <c r="AF12" s="149"/>
      <c r="AG12" s="153">
        <f>SUM(AG6,AG9)</f>
        <v>0.92912422487938484</v>
      </c>
      <c r="AH12" s="149"/>
      <c r="AI12" s="149"/>
      <c r="AJ12" s="150"/>
      <c r="AK12" s="154">
        <f>SUM(AK6,AK9)</f>
        <v>0</v>
      </c>
      <c r="AL12" s="149"/>
      <c r="AM12" s="153">
        <f>SUM(AM6,AM9)</f>
        <v>0.78214444849615739</v>
      </c>
      <c r="AN12" s="149"/>
      <c r="AO12" s="153">
        <f>SUM(AO6,AO9)</f>
        <v>0.8828293254314219</v>
      </c>
      <c r="AP12" s="149"/>
      <c r="AQ12" s="149"/>
      <c r="AR12" s="150"/>
    </row>
    <row r="13" spans="1:44" ht="13.5" thickBot="1" x14ac:dyDescent="0.25">
      <c r="A13" s="69"/>
      <c r="B13" s="64"/>
      <c r="C13" s="64"/>
      <c r="D13" s="64"/>
      <c r="E13" s="151" t="s">
        <v>23</v>
      </c>
      <c r="F13" s="81"/>
      <c r="G13" s="81"/>
      <c r="H13" s="81"/>
      <c r="I13" s="81"/>
      <c r="J13" s="81"/>
      <c r="K13" s="81"/>
      <c r="L13" s="82"/>
      <c r="M13" s="152">
        <f>SUM(M7,M10)</f>
        <v>110</v>
      </c>
      <c r="N13" s="147"/>
      <c r="O13" s="45">
        <f>SUM(O7,O10)</f>
        <v>0.84617608128673871</v>
      </c>
      <c r="P13" s="147"/>
      <c r="Q13" s="45">
        <f>SUM(Q7,Q10)</f>
        <v>0.80114203847412413</v>
      </c>
      <c r="R13" s="147"/>
      <c r="S13" s="147"/>
      <c r="T13" s="148"/>
      <c r="U13" s="47">
        <f>SUM(U7,U10)</f>
        <v>109</v>
      </c>
      <c r="V13" s="147"/>
      <c r="W13" s="45">
        <f>SUM(W7,W10)</f>
        <v>0.92987051963165479</v>
      </c>
      <c r="X13" s="147"/>
      <c r="Y13" s="45">
        <f>SUM(Y7,Y10)</f>
        <v>0.67937093375436919</v>
      </c>
      <c r="Z13" s="147"/>
      <c r="AA13" s="147"/>
      <c r="AB13" s="148"/>
      <c r="AC13" s="47">
        <f>SUM(AC7,AC10)</f>
        <v>99</v>
      </c>
      <c r="AD13" s="147"/>
      <c r="AE13" s="45">
        <f>SUM(AE7,AE10)</f>
        <v>0.83678838553944035</v>
      </c>
      <c r="AF13" s="147"/>
      <c r="AG13" s="45">
        <f>SUM(AG7,AG10)</f>
        <v>0.62759126317725</v>
      </c>
      <c r="AH13" s="147"/>
      <c r="AI13" s="147"/>
      <c r="AJ13" s="148"/>
      <c r="AK13" s="47">
        <f>SUM(AK7,AK10)</f>
        <v>90</v>
      </c>
      <c r="AL13" s="147"/>
      <c r="AM13" s="45">
        <f>SUM(AM7,AM10)</f>
        <v>0.75612676816146807</v>
      </c>
      <c r="AN13" s="147"/>
      <c r="AO13" s="45">
        <f>SUM(AO7,AO10)</f>
        <v>0.58334915691729106</v>
      </c>
      <c r="AP13" s="147"/>
      <c r="AQ13" s="147"/>
      <c r="AR13" s="148"/>
    </row>
    <row r="14" spans="1:44" x14ac:dyDescent="0.2">
      <c r="A14" s="68" t="s">
        <v>24</v>
      </c>
      <c r="B14" s="61"/>
      <c r="C14" s="61"/>
      <c r="D14" s="61"/>
      <c r="E14" s="61" t="s">
        <v>25</v>
      </c>
      <c r="F14" s="61"/>
      <c r="G14" s="61"/>
      <c r="H14" s="61"/>
      <c r="I14" s="136" t="s">
        <v>15</v>
      </c>
      <c r="J14" s="137"/>
      <c r="K14" s="137"/>
      <c r="L14" s="138"/>
      <c r="M14" s="145">
        <f>I6*(POWER(O7,2)+POWER(Q7,2))/POWER(B6,2)</f>
        <v>2.6512122528394781E-3</v>
      </c>
      <c r="N14" s="145"/>
      <c r="O14" s="145"/>
      <c r="P14" s="146" t="s">
        <v>26</v>
      </c>
      <c r="Q14" s="146"/>
      <c r="R14" s="139">
        <f>K6*(POWER(O7,2)+POWER(Q7,2))/(100*B6)</f>
        <v>1.5070049304228289E-2</v>
      </c>
      <c r="S14" s="139"/>
      <c r="T14" s="140"/>
      <c r="U14" s="144">
        <f>I6*(POWER(W7,2)+POWER(Y7,2))/POWER(B6,2)</f>
        <v>2.7179068110749706E-3</v>
      </c>
      <c r="V14" s="145"/>
      <c r="W14" s="145"/>
      <c r="X14" s="146" t="s">
        <v>26</v>
      </c>
      <c r="Y14" s="146"/>
      <c r="Z14" s="139">
        <f>K6*(POWER(W7,2)+POWER(Y7,2))/(100*B6)</f>
        <v>1.5449155232037777E-2</v>
      </c>
      <c r="AA14" s="139"/>
      <c r="AB14" s="140"/>
      <c r="AC14" s="144">
        <f>I6*(POWER(AE7,2)+POWER(AG7,2))/POWER(B6,2)</f>
        <v>2.0298343810802254E-3</v>
      </c>
      <c r="AD14" s="145"/>
      <c r="AE14" s="145"/>
      <c r="AF14" s="146" t="s">
        <v>26</v>
      </c>
      <c r="AG14" s="146"/>
      <c r="AH14" s="139">
        <f>K6*(POWER(AE7,2)+POWER(AG7,2))/(100*B6)</f>
        <v>1.1538006498549783E-2</v>
      </c>
      <c r="AI14" s="139"/>
      <c r="AJ14" s="140"/>
      <c r="AK14" s="144">
        <f>I6*(POWER(AM7,2)+POWER(AO7,2))/POWER(B6,2)</f>
        <v>1.7502143387885616E-3</v>
      </c>
      <c r="AL14" s="145"/>
      <c r="AM14" s="145"/>
      <c r="AN14" s="146" t="s">
        <v>26</v>
      </c>
      <c r="AO14" s="146"/>
      <c r="AP14" s="139">
        <f>K6*(POWER(AM7,2)+POWER(AO7,2))/(100*B6)</f>
        <v>9.9485872359944549E-3</v>
      </c>
      <c r="AQ14" s="139"/>
      <c r="AR14" s="140"/>
    </row>
    <row r="15" spans="1:44" ht="13.5" thickBot="1" x14ac:dyDescent="0.25">
      <c r="A15" s="69"/>
      <c r="B15" s="64"/>
      <c r="C15" s="64"/>
      <c r="D15" s="64"/>
      <c r="E15" s="64"/>
      <c r="F15" s="64"/>
      <c r="G15" s="64"/>
      <c r="H15" s="64"/>
      <c r="I15" s="141" t="s">
        <v>19</v>
      </c>
      <c r="J15" s="142"/>
      <c r="K15" s="142"/>
      <c r="L15" s="143"/>
      <c r="M15" s="127">
        <f>I9*(POWER(O10,2)+POWER(Q10,2))/POWER(B9,2)</f>
        <v>3.8515073368972178E-4</v>
      </c>
      <c r="N15" s="127"/>
      <c r="O15" s="127"/>
      <c r="P15" s="128" t="s">
        <v>26</v>
      </c>
      <c r="Q15" s="128"/>
      <c r="R15" s="124">
        <f>K9*(POWER(O10,2)+POWER(Q10,2))/(100*B9)</f>
        <v>2.205494893299713E-3</v>
      </c>
      <c r="S15" s="124"/>
      <c r="T15" s="125"/>
      <c r="U15" s="126">
        <f>I9*(POWER(W10,2)+POWER(Y10,2))/POWER(B9,2)</f>
        <v>3.2477350097283601E-4</v>
      </c>
      <c r="V15" s="127"/>
      <c r="W15" s="127"/>
      <c r="X15" s="128" t="s">
        <v>26</v>
      </c>
      <c r="Y15" s="128"/>
      <c r="Z15" s="124">
        <f>K9*(POWER(W10,2)+POWER(Y10,2))/(100*B9)</f>
        <v>1.8597557663013592E-3</v>
      </c>
      <c r="AA15" s="124"/>
      <c r="AB15" s="125"/>
      <c r="AC15" s="126">
        <f>I9*(POWER(AE10,2)+POWER(AG10,2))/POWER(B9,2)</f>
        <v>3.4838586009968764E-4</v>
      </c>
      <c r="AD15" s="127"/>
      <c r="AE15" s="127"/>
      <c r="AF15" s="128" t="s">
        <v>26</v>
      </c>
      <c r="AG15" s="128"/>
      <c r="AH15" s="124">
        <f>K9*(POWER(AE10,2)+POWER(AG10,2))/(100*B9)</f>
        <v>1.994967601351331E-3</v>
      </c>
      <c r="AI15" s="124"/>
      <c r="AJ15" s="125"/>
      <c r="AK15" s="126">
        <f>I9*(POWER(AM10,2)+POWER(AO10,2))/POWER(B9,2)</f>
        <v>2.6746578728452901E-4</v>
      </c>
      <c r="AL15" s="127"/>
      <c r="AM15" s="127"/>
      <c r="AN15" s="128" t="s">
        <v>26</v>
      </c>
      <c r="AO15" s="128"/>
      <c r="AP15" s="124">
        <f>K9*(POWER(AM10,2)+POWER(AO10,2))/(100*B9)</f>
        <v>1.5315936759025786E-3</v>
      </c>
      <c r="AQ15" s="124"/>
      <c r="AR15" s="125"/>
    </row>
    <row r="16" spans="1:44" x14ac:dyDescent="0.2">
      <c r="A16" s="129" t="s">
        <v>27</v>
      </c>
      <c r="B16" s="130"/>
      <c r="C16" s="130"/>
      <c r="D16" s="130"/>
      <c r="E16" s="61" t="s">
        <v>28</v>
      </c>
      <c r="F16" s="61"/>
      <c r="G16" s="61"/>
      <c r="H16" s="61"/>
      <c r="I16" s="136" t="s">
        <v>15</v>
      </c>
      <c r="J16" s="137"/>
      <c r="K16" s="137"/>
      <c r="L16" s="138"/>
      <c r="M16" s="117">
        <f>SUM(O7:P7)+C6+M14</f>
        <v>0.60631974889647156</v>
      </c>
      <c r="N16" s="117"/>
      <c r="O16" s="117"/>
      <c r="P16" s="118" t="s">
        <v>26</v>
      </c>
      <c r="Q16" s="118"/>
      <c r="R16" s="119">
        <f>SUM(Q7:R7)+D6+R14</f>
        <v>0.76269270713524029</v>
      </c>
      <c r="S16" s="119"/>
      <c r="T16" s="120"/>
      <c r="U16" s="116">
        <f>SUM(W7:X7)+C6+U14</f>
        <v>0.70792100437426686</v>
      </c>
      <c r="V16" s="117"/>
      <c r="W16" s="117"/>
      <c r="X16" s="118" t="s">
        <v>26</v>
      </c>
      <c r="Y16" s="118"/>
      <c r="Z16" s="119">
        <f>SUM(Y7:Z7)+D6+Z14</f>
        <v>0.6613195235050694</v>
      </c>
      <c r="AA16" s="119"/>
      <c r="AB16" s="120"/>
      <c r="AC16" s="116">
        <f>SUM(AE7:AF7)+C6+AC14</f>
        <v>0.60569838991731584</v>
      </c>
      <c r="AD16" s="117"/>
      <c r="AE16" s="117"/>
      <c r="AF16" s="118" t="s">
        <v>26</v>
      </c>
      <c r="AG16" s="118"/>
      <c r="AH16" s="119">
        <f>SUM(AG7:AH7)+D6+AH14</f>
        <v>0.59928939850580298</v>
      </c>
      <c r="AI16" s="119"/>
      <c r="AJ16" s="120"/>
      <c r="AK16" s="116">
        <f>SUM(AM7:AN7)+C6+AK14</f>
        <v>0.56315673020131507</v>
      </c>
      <c r="AL16" s="117"/>
      <c r="AM16" s="117"/>
      <c r="AN16" s="118" t="s">
        <v>26</v>
      </c>
      <c r="AO16" s="118"/>
      <c r="AP16" s="119">
        <f>SUM(AO7:AP7)+D6+AP14</f>
        <v>0.56600345079995218</v>
      </c>
      <c r="AQ16" s="119"/>
      <c r="AR16" s="120"/>
    </row>
    <row r="17" spans="1:44" x14ac:dyDescent="0.2">
      <c r="A17" s="131"/>
      <c r="B17" s="132"/>
      <c r="C17" s="132"/>
      <c r="D17" s="132"/>
      <c r="E17" s="135"/>
      <c r="F17" s="135"/>
      <c r="G17" s="135"/>
      <c r="H17" s="135"/>
      <c r="I17" s="121" t="s">
        <v>19</v>
      </c>
      <c r="J17" s="122"/>
      <c r="K17" s="122"/>
      <c r="L17" s="123"/>
      <c r="M17" s="112">
        <f>SUM(O10:P10)+C9+M15</f>
        <v>0.26689269558541256</v>
      </c>
      <c r="N17" s="112"/>
      <c r="O17" s="112"/>
      <c r="P17" s="113" t="s">
        <v>26</v>
      </c>
      <c r="Q17" s="113"/>
      <c r="R17" s="114">
        <f>SUM(Q10:R10)+D9+R15</f>
        <v>0.34372486313864564</v>
      </c>
      <c r="S17" s="114"/>
      <c r="T17" s="115"/>
      <c r="U17" s="111">
        <f>SUM(W10:X10)+C9+U15</f>
        <v>0.24899219577805198</v>
      </c>
      <c r="V17" s="112"/>
      <c r="W17" s="112"/>
      <c r="X17" s="113" t="s">
        <v>26</v>
      </c>
      <c r="Y17" s="113"/>
      <c r="Z17" s="114">
        <f>SUM(Y10:Z10)+D9+Z15</f>
        <v>0.32336030884987282</v>
      </c>
      <c r="AA17" s="114"/>
      <c r="AB17" s="115"/>
      <c r="AC17" s="111">
        <f>SUM(AE10:AF10)+C9+AC15</f>
        <v>0.25746821607192061</v>
      </c>
      <c r="AD17" s="112"/>
      <c r="AE17" s="112"/>
      <c r="AF17" s="113" t="s">
        <v>26</v>
      </c>
      <c r="AG17" s="113"/>
      <c r="AH17" s="114">
        <f>SUM(AG10:AH10)+D9+AH15</f>
        <v>0.32983482637358186</v>
      </c>
      <c r="AI17" s="114"/>
      <c r="AJ17" s="115"/>
      <c r="AK17" s="111">
        <f>SUM(AM10:AN10)+C9+AK15</f>
        <v>0.21898771829484234</v>
      </c>
      <c r="AL17" s="112"/>
      <c r="AM17" s="112"/>
      <c r="AN17" s="113" t="s">
        <v>26</v>
      </c>
      <c r="AO17" s="113"/>
      <c r="AP17" s="114">
        <f>SUM(AO10:AP10)+D9+AP15</f>
        <v>0.31682587463146966</v>
      </c>
      <c r="AQ17" s="114"/>
      <c r="AR17" s="115"/>
    </row>
    <row r="18" spans="1:44" ht="13.5" thickBot="1" x14ac:dyDescent="0.25">
      <c r="A18" s="133"/>
      <c r="B18" s="134"/>
      <c r="C18" s="134"/>
      <c r="D18" s="134"/>
      <c r="E18" s="64"/>
      <c r="F18" s="64"/>
      <c r="G18" s="64"/>
      <c r="H18" s="64"/>
      <c r="I18" s="108" t="s">
        <v>29</v>
      </c>
      <c r="J18" s="109"/>
      <c r="K18" s="109"/>
      <c r="L18" s="110"/>
      <c r="M18" s="106">
        <f>SUM(M16,M17)</f>
        <v>0.87321244448188406</v>
      </c>
      <c r="N18" s="106"/>
      <c r="O18" s="106"/>
      <c r="P18" s="107" t="s">
        <v>26</v>
      </c>
      <c r="Q18" s="107"/>
      <c r="R18" s="97">
        <f>SUM(R16,R17)</f>
        <v>1.1064175702738859</v>
      </c>
      <c r="S18" s="97"/>
      <c r="T18" s="98"/>
      <c r="U18" s="105">
        <f>SUM(U16,U17)</f>
        <v>0.95691320015231884</v>
      </c>
      <c r="V18" s="106"/>
      <c r="W18" s="106"/>
      <c r="X18" s="107" t="s">
        <v>26</v>
      </c>
      <c r="Y18" s="107"/>
      <c r="Z18" s="97">
        <f>SUM(Z16,Z17)</f>
        <v>0.98467983235494216</v>
      </c>
      <c r="AA18" s="97"/>
      <c r="AB18" s="98"/>
      <c r="AC18" s="105">
        <f>SUM(AC16,AC17)</f>
        <v>0.86316660598923645</v>
      </c>
      <c r="AD18" s="106"/>
      <c r="AE18" s="106"/>
      <c r="AF18" s="107" t="s">
        <v>26</v>
      </c>
      <c r="AG18" s="107"/>
      <c r="AH18" s="97">
        <f>SUM(AH16,AH17)</f>
        <v>0.92912422487938484</v>
      </c>
      <c r="AI18" s="97"/>
      <c r="AJ18" s="98"/>
      <c r="AK18" s="105">
        <f>SUM(AK16,AK17)</f>
        <v>0.78214444849615739</v>
      </c>
      <c r="AL18" s="106"/>
      <c r="AM18" s="106"/>
      <c r="AN18" s="107" t="s">
        <v>26</v>
      </c>
      <c r="AO18" s="107"/>
      <c r="AP18" s="97">
        <f>SUM(AP16,AP17)</f>
        <v>0.8828293254314219</v>
      </c>
      <c r="AQ18" s="97"/>
      <c r="AR18" s="98"/>
    </row>
    <row r="19" spans="1:44" ht="30" customHeight="1" thickBot="1" x14ac:dyDescent="0.25">
      <c r="A19" s="70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1:44" ht="15.75" customHeight="1" thickBot="1" x14ac:dyDescent="0.25">
      <c r="A20" s="99" t="s">
        <v>7</v>
      </c>
      <c r="B20" s="100"/>
      <c r="C20" s="100" t="s">
        <v>3</v>
      </c>
      <c r="D20" s="100"/>
      <c r="E20" s="100" t="s">
        <v>31</v>
      </c>
      <c r="F20" s="100"/>
      <c r="G20" s="100"/>
      <c r="H20" s="100"/>
      <c r="I20" s="100"/>
      <c r="J20" s="100"/>
      <c r="K20" s="100"/>
      <c r="L20" s="101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93">
        <v>35</v>
      </c>
      <c r="B21" s="94"/>
      <c r="C21" s="94" t="s">
        <v>16</v>
      </c>
      <c r="D21" s="94"/>
      <c r="E21" s="95" t="s">
        <v>33</v>
      </c>
      <c r="F21" s="95"/>
      <c r="G21" s="95"/>
      <c r="H21" s="95"/>
      <c r="I21" s="95"/>
      <c r="J21" s="95"/>
      <c r="K21" s="95"/>
      <c r="L21" s="96"/>
      <c r="M21" s="90">
        <v>35</v>
      </c>
      <c r="N21" s="91"/>
      <c r="O21" s="91"/>
      <c r="P21" s="91"/>
      <c r="Q21" s="91"/>
      <c r="R21" s="91"/>
      <c r="S21" s="91"/>
      <c r="T21" s="92"/>
      <c r="U21" s="90">
        <v>35</v>
      </c>
      <c r="V21" s="91"/>
      <c r="W21" s="91"/>
      <c r="X21" s="91"/>
      <c r="Y21" s="91"/>
      <c r="Z21" s="91"/>
      <c r="AA21" s="91"/>
      <c r="AB21" s="92"/>
      <c r="AC21" s="90">
        <v>35</v>
      </c>
      <c r="AD21" s="91"/>
      <c r="AE21" s="91"/>
      <c r="AF21" s="91"/>
      <c r="AG21" s="91"/>
      <c r="AH21" s="91"/>
      <c r="AI21" s="91"/>
      <c r="AJ21" s="92"/>
      <c r="AK21" s="90">
        <v>35</v>
      </c>
      <c r="AL21" s="91"/>
      <c r="AM21" s="91"/>
      <c r="AN21" s="91"/>
      <c r="AO21" s="91"/>
      <c r="AP21" s="91"/>
      <c r="AQ21" s="91"/>
      <c r="AR21" s="92"/>
    </row>
    <row r="22" spans="1:44" x14ac:dyDescent="0.2">
      <c r="A22" s="86">
        <v>35</v>
      </c>
      <c r="B22" s="87"/>
      <c r="C22" s="87" t="s">
        <v>20</v>
      </c>
      <c r="D22" s="87"/>
      <c r="E22" s="88" t="s">
        <v>34</v>
      </c>
      <c r="F22" s="88"/>
      <c r="G22" s="88"/>
      <c r="H22" s="88"/>
      <c r="I22" s="88"/>
      <c r="J22" s="88"/>
      <c r="K22" s="88"/>
      <c r="L22" s="89"/>
      <c r="M22" s="76">
        <v>35</v>
      </c>
      <c r="N22" s="77"/>
      <c r="O22" s="77"/>
      <c r="P22" s="77"/>
      <c r="Q22" s="77"/>
      <c r="R22" s="77"/>
      <c r="S22" s="77"/>
      <c r="T22" s="78"/>
      <c r="U22" s="76">
        <v>35</v>
      </c>
      <c r="V22" s="77"/>
      <c r="W22" s="77"/>
      <c r="X22" s="77"/>
      <c r="Y22" s="77"/>
      <c r="Z22" s="77"/>
      <c r="AA22" s="77"/>
      <c r="AB22" s="78"/>
      <c r="AC22" s="76">
        <v>35</v>
      </c>
      <c r="AD22" s="77"/>
      <c r="AE22" s="77"/>
      <c r="AF22" s="77"/>
      <c r="AG22" s="77"/>
      <c r="AH22" s="77"/>
      <c r="AI22" s="77"/>
      <c r="AJ22" s="78"/>
      <c r="AK22" s="76">
        <v>35</v>
      </c>
      <c r="AL22" s="77"/>
      <c r="AM22" s="77"/>
      <c r="AN22" s="77"/>
      <c r="AO22" s="77"/>
      <c r="AP22" s="77"/>
      <c r="AQ22" s="77"/>
      <c r="AR22" s="78"/>
    </row>
    <row r="23" spans="1:44" x14ac:dyDescent="0.2">
      <c r="A23" s="86">
        <v>6</v>
      </c>
      <c r="B23" s="87"/>
      <c r="C23" s="87" t="s">
        <v>16</v>
      </c>
      <c r="D23" s="87"/>
      <c r="E23" s="88" t="s">
        <v>35</v>
      </c>
      <c r="F23" s="88"/>
      <c r="G23" s="88"/>
      <c r="H23" s="88"/>
      <c r="I23" s="88"/>
      <c r="J23" s="88"/>
      <c r="K23" s="88"/>
      <c r="L23" s="89"/>
      <c r="M23" s="76">
        <v>6.0999999046325684</v>
      </c>
      <c r="N23" s="77"/>
      <c r="O23" s="77"/>
      <c r="P23" s="77"/>
      <c r="Q23" s="77"/>
      <c r="R23" s="77"/>
      <c r="S23" s="77"/>
      <c r="T23" s="78"/>
      <c r="U23" s="76">
        <v>6.0999999046325684</v>
      </c>
      <c r="V23" s="77"/>
      <c r="W23" s="77"/>
      <c r="X23" s="77"/>
      <c r="Y23" s="77"/>
      <c r="Z23" s="77"/>
      <c r="AA23" s="77"/>
      <c r="AB23" s="78"/>
      <c r="AC23" s="76">
        <v>6.0999999046325684</v>
      </c>
      <c r="AD23" s="77"/>
      <c r="AE23" s="77"/>
      <c r="AF23" s="77"/>
      <c r="AG23" s="77"/>
      <c r="AH23" s="77"/>
      <c r="AI23" s="77"/>
      <c r="AJ23" s="78"/>
      <c r="AK23" s="76">
        <v>6.0999999046325684</v>
      </c>
      <c r="AL23" s="77"/>
      <c r="AM23" s="77"/>
      <c r="AN23" s="77"/>
      <c r="AO23" s="77"/>
      <c r="AP23" s="77"/>
      <c r="AQ23" s="77"/>
      <c r="AR23" s="78"/>
    </row>
    <row r="24" spans="1:44" ht="13.5" thickBot="1" x14ac:dyDescent="0.25">
      <c r="A24" s="79">
        <v>6</v>
      </c>
      <c r="B24" s="80"/>
      <c r="C24" s="80" t="s">
        <v>20</v>
      </c>
      <c r="D24" s="80"/>
      <c r="E24" s="81" t="s">
        <v>36</v>
      </c>
      <c r="F24" s="81"/>
      <c r="G24" s="81"/>
      <c r="H24" s="81"/>
      <c r="I24" s="81"/>
      <c r="J24" s="81"/>
      <c r="K24" s="81"/>
      <c r="L24" s="82"/>
      <c r="M24" s="83">
        <v>6.1999998092651367</v>
      </c>
      <c r="N24" s="84"/>
      <c r="O24" s="84"/>
      <c r="P24" s="84"/>
      <c r="Q24" s="84"/>
      <c r="R24" s="84"/>
      <c r="S24" s="84"/>
      <c r="T24" s="85"/>
      <c r="U24" s="83">
        <v>6.0999999046325684</v>
      </c>
      <c r="V24" s="84"/>
      <c r="W24" s="84"/>
      <c r="X24" s="84"/>
      <c r="Y24" s="84"/>
      <c r="Z24" s="84"/>
      <c r="AA24" s="84"/>
      <c r="AB24" s="85"/>
      <c r="AC24" s="83">
        <v>6.0999999046325684</v>
      </c>
      <c r="AD24" s="84"/>
      <c r="AE24" s="84"/>
      <c r="AF24" s="84"/>
      <c r="AG24" s="84"/>
      <c r="AH24" s="84"/>
      <c r="AI24" s="84"/>
      <c r="AJ24" s="85"/>
      <c r="AK24" s="83">
        <v>6.1999998092651367</v>
      </c>
      <c r="AL24" s="84"/>
      <c r="AM24" s="84"/>
      <c r="AN24" s="84"/>
      <c r="AO24" s="84"/>
      <c r="AP24" s="84"/>
      <c r="AQ24" s="84"/>
      <c r="AR24" s="85"/>
    </row>
    <row r="25" spans="1:44" ht="30" customHeight="1" thickBot="1" x14ac:dyDescent="0.25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ht="15" customHeight="1" x14ac:dyDescent="0.2">
      <c r="A26" s="71" t="s">
        <v>3</v>
      </c>
      <c r="B26" s="72"/>
      <c r="C26" s="72"/>
      <c r="D26" s="72"/>
      <c r="E26" s="72" t="s">
        <v>38</v>
      </c>
      <c r="F26" s="72"/>
      <c r="G26" s="72" t="s">
        <v>39</v>
      </c>
      <c r="H26" s="72"/>
      <c r="I26" s="72" t="s">
        <v>40</v>
      </c>
      <c r="J26" s="72"/>
      <c r="K26" s="72" t="s">
        <v>41</v>
      </c>
      <c r="L26" s="75"/>
      <c r="M26" s="68" t="s">
        <v>11</v>
      </c>
      <c r="N26" s="62"/>
      <c r="O26" s="60" t="s">
        <v>12</v>
      </c>
      <c r="P26" s="61"/>
      <c r="Q26" s="62"/>
      <c r="R26" s="60" t="s">
        <v>13</v>
      </c>
      <c r="S26" s="61"/>
      <c r="T26" s="66"/>
      <c r="U26" s="68" t="s">
        <v>11</v>
      </c>
      <c r="V26" s="62"/>
      <c r="W26" s="60" t="s">
        <v>12</v>
      </c>
      <c r="X26" s="61"/>
      <c r="Y26" s="62"/>
      <c r="Z26" s="60" t="s">
        <v>13</v>
      </c>
      <c r="AA26" s="61"/>
      <c r="AB26" s="66"/>
      <c r="AC26" s="68" t="s">
        <v>11</v>
      </c>
      <c r="AD26" s="62"/>
      <c r="AE26" s="60" t="s">
        <v>12</v>
      </c>
      <c r="AF26" s="61"/>
      <c r="AG26" s="62"/>
      <c r="AH26" s="60" t="s">
        <v>13</v>
      </c>
      <c r="AI26" s="61"/>
      <c r="AJ26" s="66"/>
      <c r="AK26" s="68" t="s">
        <v>11</v>
      </c>
      <c r="AL26" s="62"/>
      <c r="AM26" s="60" t="s">
        <v>12</v>
      </c>
      <c r="AN26" s="61"/>
      <c r="AO26" s="62"/>
      <c r="AP26" s="60" t="s">
        <v>13</v>
      </c>
      <c r="AQ26" s="61"/>
      <c r="AR26" s="66"/>
    </row>
    <row r="27" spans="1:44" ht="15.75" customHeight="1" thickBot="1" x14ac:dyDescent="0.25">
      <c r="A27" s="73"/>
      <c r="B27" s="74"/>
      <c r="C27" s="74"/>
      <c r="D27" s="74"/>
      <c r="E27" s="9" t="s">
        <v>42</v>
      </c>
      <c r="F27" s="9" t="s">
        <v>43</v>
      </c>
      <c r="G27" s="9" t="s">
        <v>42</v>
      </c>
      <c r="H27" s="9" t="s">
        <v>43</v>
      </c>
      <c r="I27" s="9" t="s">
        <v>42</v>
      </c>
      <c r="J27" s="9" t="s">
        <v>43</v>
      </c>
      <c r="K27" s="9" t="s">
        <v>42</v>
      </c>
      <c r="L27" s="10" t="s">
        <v>43</v>
      </c>
      <c r="M27" s="69"/>
      <c r="N27" s="65"/>
      <c r="O27" s="63"/>
      <c r="P27" s="64"/>
      <c r="Q27" s="65"/>
      <c r="R27" s="63"/>
      <c r="S27" s="64"/>
      <c r="T27" s="67"/>
      <c r="U27" s="69"/>
      <c r="V27" s="65"/>
      <c r="W27" s="63"/>
      <c r="X27" s="64"/>
      <c r="Y27" s="65"/>
      <c r="Z27" s="63"/>
      <c r="AA27" s="64"/>
      <c r="AB27" s="67"/>
      <c r="AC27" s="69"/>
      <c r="AD27" s="65"/>
      <c r="AE27" s="63"/>
      <c r="AF27" s="64"/>
      <c r="AG27" s="65"/>
      <c r="AH27" s="63"/>
      <c r="AI27" s="64"/>
      <c r="AJ27" s="67"/>
      <c r="AK27" s="69"/>
      <c r="AL27" s="65"/>
      <c r="AM27" s="63"/>
      <c r="AN27" s="64"/>
      <c r="AO27" s="65"/>
      <c r="AP27" s="63"/>
      <c r="AQ27" s="64"/>
      <c r="AR27" s="67"/>
    </row>
    <row r="28" spans="1:44" x14ac:dyDescent="0.2">
      <c r="A28" s="49" t="s">
        <v>44</v>
      </c>
      <c r="B28" s="50"/>
      <c r="C28" s="50"/>
      <c r="D28" s="50"/>
      <c r="E28" s="17"/>
      <c r="F28" s="17"/>
      <c r="G28" s="17"/>
      <c r="H28" s="17"/>
      <c r="I28" s="17"/>
      <c r="J28" s="17"/>
      <c r="K28" s="17"/>
      <c r="L28" s="51"/>
      <c r="M28" s="52"/>
      <c r="N28" s="53"/>
      <c r="O28" s="54"/>
      <c r="P28" s="54"/>
      <c r="Q28" s="54"/>
      <c r="R28" s="54"/>
      <c r="S28" s="54"/>
      <c r="T28" s="55"/>
      <c r="U28" s="52"/>
      <c r="V28" s="53"/>
      <c r="W28" s="54"/>
      <c r="X28" s="54"/>
      <c r="Y28" s="54"/>
      <c r="Z28" s="54"/>
      <c r="AA28" s="54"/>
      <c r="AB28" s="55"/>
      <c r="AC28" s="52"/>
      <c r="AD28" s="53"/>
      <c r="AE28" s="54"/>
      <c r="AF28" s="54"/>
      <c r="AG28" s="54"/>
      <c r="AH28" s="54"/>
      <c r="AI28" s="54"/>
      <c r="AJ28" s="55"/>
      <c r="AK28" s="52"/>
      <c r="AL28" s="53"/>
      <c r="AM28" s="54"/>
      <c r="AN28" s="54"/>
      <c r="AO28" s="54"/>
      <c r="AP28" s="54"/>
      <c r="AQ28" s="54"/>
      <c r="AR28" s="55"/>
    </row>
    <row r="29" spans="1:44" x14ac:dyDescent="0.2">
      <c r="A29" s="41" t="s">
        <v>45</v>
      </c>
      <c r="B29" s="42"/>
      <c r="C29" s="42"/>
      <c r="D29" s="42"/>
      <c r="E29" s="11"/>
      <c r="F29" s="11"/>
      <c r="G29" s="11"/>
      <c r="H29" s="11"/>
      <c r="I29" s="11"/>
      <c r="J29" s="11"/>
      <c r="K29" s="11"/>
      <c r="L29" s="12"/>
      <c r="M29" s="43">
        <f>M6</f>
        <v>0</v>
      </c>
      <c r="N29" s="44"/>
      <c r="O29" s="39">
        <f>-O6</f>
        <v>-0.60631974889647156</v>
      </c>
      <c r="P29" s="39"/>
      <c r="Q29" s="39"/>
      <c r="R29" s="39">
        <f>-Q6</f>
        <v>-0.76269270713524029</v>
      </c>
      <c r="S29" s="39"/>
      <c r="T29" s="40"/>
      <c r="U29" s="43">
        <f>U6</f>
        <v>0</v>
      </c>
      <c r="V29" s="44"/>
      <c r="W29" s="39">
        <f>-W6</f>
        <v>-0.70792100437426686</v>
      </c>
      <c r="X29" s="39"/>
      <c r="Y29" s="39"/>
      <c r="Z29" s="39">
        <f>-Y6</f>
        <v>-0.6613195235050694</v>
      </c>
      <c r="AA29" s="39"/>
      <c r="AB29" s="40"/>
      <c r="AC29" s="43">
        <f>AC6</f>
        <v>0</v>
      </c>
      <c r="AD29" s="44"/>
      <c r="AE29" s="39">
        <f>-AE6</f>
        <v>-0.60569838991731584</v>
      </c>
      <c r="AF29" s="39"/>
      <c r="AG29" s="39"/>
      <c r="AH29" s="39">
        <f>-AG6</f>
        <v>-0.59928939850580298</v>
      </c>
      <c r="AI29" s="39"/>
      <c r="AJ29" s="40"/>
      <c r="AK29" s="43">
        <f>AK6</f>
        <v>0</v>
      </c>
      <c r="AL29" s="44"/>
      <c r="AM29" s="39">
        <f>-AM6</f>
        <v>-0.56315673020131507</v>
      </c>
      <c r="AN29" s="39"/>
      <c r="AO29" s="39"/>
      <c r="AP29" s="39">
        <f>-AO6</f>
        <v>-0.56600345079995218</v>
      </c>
      <c r="AQ29" s="39"/>
      <c r="AR29" s="40"/>
    </row>
    <row r="30" spans="1:44" x14ac:dyDescent="0.2">
      <c r="A30" s="41" t="s">
        <v>83</v>
      </c>
      <c r="B30" s="42"/>
      <c r="C30" s="42"/>
      <c r="D30" s="42"/>
      <c r="E30" s="11"/>
      <c r="F30" s="11"/>
      <c r="G30" s="11"/>
      <c r="H30" s="11"/>
      <c r="I30" s="11"/>
      <c r="J30" s="11"/>
      <c r="K30" s="11"/>
      <c r="L30" s="12"/>
      <c r="M30" s="33">
        <v>0</v>
      </c>
      <c r="N30" s="34"/>
      <c r="O30" s="31">
        <f>SQRT(3)*M21*M30*S6/1000</f>
        <v>0</v>
      </c>
      <c r="P30" s="31"/>
      <c r="Q30" s="31"/>
      <c r="R30" s="31">
        <f>SQRT(3)*M21*M30*SIN(ACOS(S6))/1000</f>
        <v>0</v>
      </c>
      <c r="S30" s="31"/>
      <c r="T30" s="32"/>
      <c r="U30" s="33">
        <v>0</v>
      </c>
      <c r="V30" s="34"/>
      <c r="W30" s="31">
        <f>SQRT(3)*U21*U30*AA6/1000</f>
        <v>0</v>
      </c>
      <c r="X30" s="31"/>
      <c r="Y30" s="31"/>
      <c r="Z30" s="31">
        <f>SQRT(3)*U21*U30*SIN(ACOS(AA6))/1000</f>
        <v>0</v>
      </c>
      <c r="AA30" s="31"/>
      <c r="AB30" s="32"/>
      <c r="AC30" s="33">
        <v>0</v>
      </c>
      <c r="AD30" s="34"/>
      <c r="AE30" s="31">
        <f>SQRT(3)*AC21*AC30*AI6/1000</f>
        <v>0</v>
      </c>
      <c r="AF30" s="31"/>
      <c r="AG30" s="31"/>
      <c r="AH30" s="31">
        <f>SQRT(3)*AC21*AC30*SIN(ACOS(AI6))/1000</f>
        <v>0</v>
      </c>
      <c r="AI30" s="31"/>
      <c r="AJ30" s="32"/>
      <c r="AK30" s="33">
        <v>0</v>
      </c>
      <c r="AL30" s="34"/>
      <c r="AM30" s="31">
        <f>SQRT(3)*AK21*AK30*AQ6/1000</f>
        <v>0</v>
      </c>
      <c r="AN30" s="31"/>
      <c r="AO30" s="31"/>
      <c r="AP30" s="31">
        <f>SQRT(3)*AK21*AK30*SIN(ACOS(AQ6))/1000</f>
        <v>0</v>
      </c>
      <c r="AQ30" s="31"/>
      <c r="AR30" s="32"/>
    </row>
    <row r="31" spans="1:44" ht="13.5" thickBot="1" x14ac:dyDescent="0.25">
      <c r="A31" s="56" t="s">
        <v>47</v>
      </c>
      <c r="B31" s="57"/>
      <c r="C31" s="57"/>
      <c r="D31" s="57"/>
      <c r="E31" s="58"/>
      <c r="F31" s="58"/>
      <c r="G31" s="58"/>
      <c r="H31" s="58"/>
      <c r="I31" s="58"/>
      <c r="J31" s="58"/>
      <c r="K31" s="58"/>
      <c r="L31" s="59"/>
      <c r="M31" s="47"/>
      <c r="N31" s="48"/>
      <c r="O31" s="45">
        <f>SUM(O29:Q30)</f>
        <v>-0.60631974889647156</v>
      </c>
      <c r="P31" s="45"/>
      <c r="Q31" s="45"/>
      <c r="R31" s="45">
        <f>SUM(R29:T30)</f>
        <v>-0.76269270713524029</v>
      </c>
      <c r="S31" s="45"/>
      <c r="T31" s="46"/>
      <c r="U31" s="47"/>
      <c r="V31" s="48"/>
      <c r="W31" s="45">
        <f>SUM(W29:Y30)</f>
        <v>-0.70792100437426686</v>
      </c>
      <c r="X31" s="45"/>
      <c r="Y31" s="45"/>
      <c r="Z31" s="45">
        <f>SUM(Z29:AB30)</f>
        <v>-0.6613195235050694</v>
      </c>
      <c r="AA31" s="45"/>
      <c r="AB31" s="46"/>
      <c r="AC31" s="47"/>
      <c r="AD31" s="48"/>
      <c r="AE31" s="45">
        <f>SUM(AE29:AG30)</f>
        <v>-0.60569838991731584</v>
      </c>
      <c r="AF31" s="45"/>
      <c r="AG31" s="45"/>
      <c r="AH31" s="45">
        <f>SUM(AH29:AJ30)</f>
        <v>-0.59928939850580298</v>
      </c>
      <c r="AI31" s="45"/>
      <c r="AJ31" s="46"/>
      <c r="AK31" s="47"/>
      <c r="AL31" s="48"/>
      <c r="AM31" s="45">
        <f>SUM(AM29:AO30)</f>
        <v>-0.56315673020131507</v>
      </c>
      <c r="AN31" s="45"/>
      <c r="AO31" s="45"/>
      <c r="AP31" s="45">
        <f>SUM(AP29:AR30)</f>
        <v>-0.56600345079995218</v>
      </c>
      <c r="AQ31" s="45"/>
      <c r="AR31" s="46"/>
    </row>
    <row r="32" spans="1:44" x14ac:dyDescent="0.2">
      <c r="A32" s="49" t="s">
        <v>48</v>
      </c>
      <c r="B32" s="50"/>
      <c r="C32" s="50"/>
      <c r="D32" s="50"/>
      <c r="E32" s="17"/>
      <c r="F32" s="17"/>
      <c r="G32" s="17"/>
      <c r="H32" s="17"/>
      <c r="I32" s="17"/>
      <c r="J32" s="17"/>
      <c r="K32" s="17"/>
      <c r="L32" s="51"/>
      <c r="M32" s="52"/>
      <c r="N32" s="53"/>
      <c r="O32" s="54"/>
      <c r="P32" s="54"/>
      <c r="Q32" s="54"/>
      <c r="R32" s="54"/>
      <c r="S32" s="54"/>
      <c r="T32" s="55"/>
      <c r="U32" s="52"/>
      <c r="V32" s="53"/>
      <c r="W32" s="54"/>
      <c r="X32" s="54"/>
      <c r="Y32" s="54"/>
      <c r="Z32" s="54"/>
      <c r="AA32" s="54"/>
      <c r="AB32" s="55"/>
      <c r="AC32" s="52"/>
      <c r="AD32" s="53"/>
      <c r="AE32" s="54"/>
      <c r="AF32" s="54"/>
      <c r="AG32" s="54"/>
      <c r="AH32" s="54"/>
      <c r="AI32" s="54"/>
      <c r="AJ32" s="55"/>
      <c r="AK32" s="52"/>
      <c r="AL32" s="53"/>
      <c r="AM32" s="54"/>
      <c r="AN32" s="54"/>
      <c r="AO32" s="54"/>
      <c r="AP32" s="54"/>
      <c r="AQ32" s="54"/>
      <c r="AR32" s="55"/>
    </row>
    <row r="33" spans="1:44" x14ac:dyDescent="0.2">
      <c r="A33" s="41" t="s">
        <v>49</v>
      </c>
      <c r="B33" s="42"/>
      <c r="C33" s="42"/>
      <c r="D33" s="42"/>
      <c r="E33" s="11"/>
      <c r="F33" s="11"/>
      <c r="G33" s="11"/>
      <c r="H33" s="11"/>
      <c r="I33" s="11"/>
      <c r="J33" s="11"/>
      <c r="K33" s="11"/>
      <c r="L33" s="12"/>
      <c r="M33" s="43">
        <f>M9</f>
        <v>0</v>
      </c>
      <c r="N33" s="44"/>
      <c r="O33" s="39">
        <f>-O9</f>
        <v>-0.26689269558541256</v>
      </c>
      <c r="P33" s="39"/>
      <c r="Q33" s="39"/>
      <c r="R33" s="39">
        <f>-Q9</f>
        <v>-0.34372486313864564</v>
      </c>
      <c r="S33" s="39"/>
      <c r="T33" s="40"/>
      <c r="U33" s="43">
        <f>U9</f>
        <v>0</v>
      </c>
      <c r="V33" s="44"/>
      <c r="W33" s="39">
        <f>-W9</f>
        <v>-0.24899219577805198</v>
      </c>
      <c r="X33" s="39"/>
      <c r="Y33" s="39"/>
      <c r="Z33" s="39">
        <f>-Y9</f>
        <v>-0.32336030884987282</v>
      </c>
      <c r="AA33" s="39"/>
      <c r="AB33" s="40"/>
      <c r="AC33" s="43">
        <f>AC9</f>
        <v>0</v>
      </c>
      <c r="AD33" s="44"/>
      <c r="AE33" s="39">
        <f>-AE9</f>
        <v>-0.25746821607192061</v>
      </c>
      <c r="AF33" s="39"/>
      <c r="AG33" s="39"/>
      <c r="AH33" s="39">
        <f>-AG9</f>
        <v>-0.32983482637358186</v>
      </c>
      <c r="AI33" s="39"/>
      <c r="AJ33" s="40"/>
      <c r="AK33" s="43">
        <f>AK9</f>
        <v>0</v>
      </c>
      <c r="AL33" s="44"/>
      <c r="AM33" s="39">
        <f>-AM9</f>
        <v>-0.21898771829484234</v>
      </c>
      <c r="AN33" s="39"/>
      <c r="AO33" s="39"/>
      <c r="AP33" s="39">
        <f>-AO9</f>
        <v>-0.31682587463146966</v>
      </c>
      <c r="AQ33" s="39"/>
      <c r="AR33" s="40"/>
    </row>
    <row r="34" spans="1:44" ht="13.5" thickBot="1" x14ac:dyDescent="0.25">
      <c r="A34" s="35" t="s">
        <v>51</v>
      </c>
      <c r="B34" s="36"/>
      <c r="C34" s="36"/>
      <c r="D34" s="36"/>
      <c r="E34" s="37"/>
      <c r="F34" s="37"/>
      <c r="G34" s="37"/>
      <c r="H34" s="37"/>
      <c r="I34" s="37"/>
      <c r="J34" s="37"/>
      <c r="K34" s="37"/>
      <c r="L34" s="38"/>
      <c r="M34" s="29"/>
      <c r="N34" s="30"/>
      <c r="O34" s="24">
        <f>SUM(O33:Q33)</f>
        <v>-0.26689269558541256</v>
      </c>
      <c r="P34" s="24"/>
      <c r="Q34" s="24"/>
      <c r="R34" s="24">
        <f>SUM(R33:T33)</f>
        <v>-0.34372486313864564</v>
      </c>
      <c r="S34" s="24"/>
      <c r="T34" s="25"/>
      <c r="U34" s="29"/>
      <c r="V34" s="30"/>
      <c r="W34" s="24">
        <f>SUM(W33:Y33)</f>
        <v>-0.24899219577805198</v>
      </c>
      <c r="X34" s="24"/>
      <c r="Y34" s="24"/>
      <c r="Z34" s="24">
        <f>SUM(Z33:AB33)</f>
        <v>-0.32336030884987282</v>
      </c>
      <c r="AA34" s="24"/>
      <c r="AB34" s="25"/>
      <c r="AC34" s="29"/>
      <c r="AD34" s="30"/>
      <c r="AE34" s="24">
        <f>SUM(AE33:AG33)</f>
        <v>-0.25746821607192061</v>
      </c>
      <c r="AF34" s="24"/>
      <c r="AG34" s="24"/>
      <c r="AH34" s="24">
        <f>SUM(AH33:AJ33)</f>
        <v>-0.32983482637358186</v>
      </c>
      <c r="AI34" s="24"/>
      <c r="AJ34" s="25"/>
      <c r="AK34" s="29"/>
      <c r="AL34" s="30"/>
      <c r="AM34" s="24">
        <f>SUM(AM33:AO33)</f>
        <v>-0.21898771829484234</v>
      </c>
      <c r="AN34" s="24"/>
      <c r="AO34" s="24"/>
      <c r="AP34" s="24">
        <f>SUM(AP33:AR33)</f>
        <v>-0.31682587463146966</v>
      </c>
      <c r="AQ34" s="24"/>
      <c r="AR34" s="25"/>
    </row>
    <row r="35" spans="1:44" ht="13.5" thickBot="1" x14ac:dyDescent="0.25">
      <c r="A35" s="26" t="s">
        <v>52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15"/>
      <c r="N35" s="16"/>
      <c r="O35" s="13">
        <f>SUM(O29:Q30)+SUM(O33:Q33)</f>
        <v>-0.87321244448188406</v>
      </c>
      <c r="P35" s="13"/>
      <c r="Q35" s="13"/>
      <c r="R35" s="13">
        <f>SUM(R29:T30)+SUM(R33:T33)</f>
        <v>-1.1064175702738859</v>
      </c>
      <c r="S35" s="13"/>
      <c r="T35" s="14"/>
      <c r="U35" s="15"/>
      <c r="V35" s="16"/>
      <c r="W35" s="13">
        <f>SUM(W29:Y30)+SUM(W33:Y33)</f>
        <v>-0.95691320015231884</v>
      </c>
      <c r="X35" s="13"/>
      <c r="Y35" s="13"/>
      <c r="Z35" s="13">
        <f>SUM(Z29:AB30)+SUM(Z33:AB33)</f>
        <v>-0.98467983235494216</v>
      </c>
      <c r="AA35" s="13"/>
      <c r="AB35" s="14"/>
      <c r="AC35" s="15"/>
      <c r="AD35" s="16"/>
      <c r="AE35" s="13">
        <f>SUM(AE29:AG30)+SUM(AE33:AG33)</f>
        <v>-0.86316660598923645</v>
      </c>
      <c r="AF35" s="13"/>
      <c r="AG35" s="13"/>
      <c r="AH35" s="13">
        <f>SUM(AH29:AJ30)+SUM(AH33:AJ33)</f>
        <v>-0.92912422487938484</v>
      </c>
      <c r="AI35" s="13"/>
      <c r="AJ35" s="14"/>
      <c r="AK35" s="15"/>
      <c r="AL35" s="16"/>
      <c r="AM35" s="13">
        <f>SUM(AM29:AO30)+SUM(AM33:AO33)</f>
        <v>-0.78214444849615739</v>
      </c>
      <c r="AN35" s="13"/>
      <c r="AO35" s="13"/>
      <c r="AP35" s="13">
        <f>SUM(AP29:AR30)+SUM(AP33:AR33)</f>
        <v>-0.8828293254314219</v>
      </c>
      <c r="AQ35" s="13"/>
      <c r="AR35" s="14"/>
    </row>
    <row r="36" spans="1:44" x14ac:dyDescent="0.2">
      <c r="A36" s="49" t="s">
        <v>53</v>
      </c>
      <c r="B36" s="50"/>
      <c r="C36" s="50"/>
      <c r="D36" s="50"/>
      <c r="E36" s="17"/>
      <c r="F36" s="17"/>
      <c r="G36" s="17"/>
      <c r="H36" s="17"/>
      <c r="I36" s="17"/>
      <c r="J36" s="17"/>
      <c r="K36" s="17"/>
      <c r="L36" s="51"/>
      <c r="M36" s="52"/>
      <c r="N36" s="53"/>
      <c r="O36" s="54"/>
      <c r="P36" s="54"/>
      <c r="Q36" s="54"/>
      <c r="R36" s="54"/>
      <c r="S36" s="54"/>
      <c r="T36" s="55"/>
      <c r="U36" s="52"/>
      <c r="V36" s="53"/>
      <c r="W36" s="54"/>
      <c r="X36" s="54"/>
      <c r="Y36" s="54"/>
      <c r="Z36" s="54"/>
      <c r="AA36" s="54"/>
      <c r="AB36" s="55"/>
      <c r="AC36" s="52"/>
      <c r="AD36" s="53"/>
      <c r="AE36" s="54"/>
      <c r="AF36" s="54"/>
      <c r="AG36" s="54"/>
      <c r="AH36" s="54"/>
      <c r="AI36" s="54"/>
      <c r="AJ36" s="55"/>
      <c r="AK36" s="52"/>
      <c r="AL36" s="53"/>
      <c r="AM36" s="54"/>
      <c r="AN36" s="54"/>
      <c r="AO36" s="54"/>
      <c r="AP36" s="54"/>
      <c r="AQ36" s="54"/>
      <c r="AR36" s="55"/>
    </row>
    <row r="37" spans="1:44" x14ac:dyDescent="0.2">
      <c r="A37" s="41" t="s">
        <v>54</v>
      </c>
      <c r="B37" s="42"/>
      <c r="C37" s="42"/>
      <c r="D37" s="42"/>
      <c r="E37" s="11"/>
      <c r="F37" s="11"/>
      <c r="G37" s="11"/>
      <c r="H37" s="11"/>
      <c r="I37" s="11"/>
      <c r="J37" s="11"/>
      <c r="K37" s="11"/>
      <c r="L37" s="12"/>
      <c r="M37" s="43">
        <f>M7</f>
        <v>80</v>
      </c>
      <c r="N37" s="44"/>
      <c r="O37" s="39">
        <f>O7</f>
        <v>0.59166853653932394</v>
      </c>
      <c r="P37" s="39"/>
      <c r="Q37" s="39"/>
      <c r="R37" s="39">
        <f>Q7</f>
        <v>0.60362266402989506</v>
      </c>
      <c r="S37" s="39"/>
      <c r="T37" s="40"/>
      <c r="U37" s="43">
        <f>U7</f>
        <v>81</v>
      </c>
      <c r="V37" s="44"/>
      <c r="W37" s="39">
        <f>W7</f>
        <v>0.69320309745888375</v>
      </c>
      <c r="X37" s="39"/>
      <c r="Y37" s="39"/>
      <c r="Z37" s="39">
        <f>Y7</f>
        <v>0.50187037447191463</v>
      </c>
      <c r="AA37" s="39"/>
      <c r="AB37" s="40"/>
      <c r="AC37" s="43">
        <f>AC7</f>
        <v>70</v>
      </c>
      <c r="AD37" s="44"/>
      <c r="AE37" s="39">
        <f>AE7</f>
        <v>0.59166855543192753</v>
      </c>
      <c r="AF37" s="39"/>
      <c r="AG37" s="39"/>
      <c r="AH37" s="39">
        <f>AG7</f>
        <v>0.44375139820613635</v>
      </c>
      <c r="AI37" s="39"/>
      <c r="AJ37" s="40"/>
      <c r="AK37" s="43">
        <f>AK7</f>
        <v>65</v>
      </c>
      <c r="AL37" s="44"/>
      <c r="AM37" s="39">
        <f>AM7</f>
        <v>0.54940651575821842</v>
      </c>
      <c r="AN37" s="39"/>
      <c r="AO37" s="39"/>
      <c r="AP37" s="39">
        <f>AO7</f>
        <v>0.41205486976284084</v>
      </c>
      <c r="AQ37" s="39"/>
      <c r="AR37" s="40"/>
    </row>
    <row r="38" spans="1:44" x14ac:dyDescent="0.2">
      <c r="A38" s="41" t="s">
        <v>84</v>
      </c>
      <c r="B38" s="42"/>
      <c r="C38" s="42"/>
      <c r="D38" s="42"/>
      <c r="E38" s="11"/>
      <c r="F38" s="11"/>
      <c r="G38" s="11"/>
      <c r="H38" s="11"/>
      <c r="I38" s="11"/>
      <c r="J38" s="11"/>
      <c r="K38" s="11"/>
      <c r="L38" s="12"/>
      <c r="M38" s="33">
        <v>67.199996948242188</v>
      </c>
      <c r="N38" s="34"/>
      <c r="O38" s="31">
        <f>-SQRT(3)*M23*M38*S7/1000</f>
        <v>-0.4970015481226685</v>
      </c>
      <c r="P38" s="31"/>
      <c r="Q38" s="31"/>
      <c r="R38" s="31">
        <f>-SQRT(3)*M23*M38*SIN(ACOS(S7))/1000</f>
        <v>-0.50704301475873459</v>
      </c>
      <c r="S38" s="31"/>
      <c r="T38" s="32"/>
      <c r="U38" s="33">
        <v>69.900001525878906</v>
      </c>
      <c r="V38" s="34"/>
      <c r="W38" s="31">
        <f>-SQRT(3)*U23*U38*AA7/1000</f>
        <v>-0.59820861197678976</v>
      </c>
      <c r="X38" s="31"/>
      <c r="Y38" s="31"/>
      <c r="Z38" s="31">
        <f>-SQRT(3)*U23*U38*SIN(ACOS(AA7))/1000</f>
        <v>-0.43309555483185502</v>
      </c>
      <c r="AA38" s="31"/>
      <c r="AB38" s="32"/>
      <c r="AC38" s="33">
        <v>63</v>
      </c>
      <c r="AD38" s="34"/>
      <c r="AE38" s="31">
        <f>-SQRT(3)*AC23*AC38*AI7/1000</f>
        <v>-0.53250169988873486</v>
      </c>
      <c r="AF38" s="31"/>
      <c r="AG38" s="31"/>
      <c r="AH38" s="31">
        <f>-SQRT(3)*AC23*AC38*SIN(ACOS(AI7))/1000</f>
        <v>-0.39937625838552265</v>
      </c>
      <c r="AI38" s="31"/>
      <c r="AJ38" s="32"/>
      <c r="AK38" s="33">
        <v>60</v>
      </c>
      <c r="AL38" s="34"/>
      <c r="AM38" s="31">
        <f>-SQRT(3)*AK23*AK38*AQ7/1000</f>
        <v>-0.5071444760845093</v>
      </c>
      <c r="AN38" s="31"/>
      <c r="AO38" s="31"/>
      <c r="AP38" s="31">
        <f>-SQRT(3)*AK23*AK38*SIN(ACOS(AQ7))/1000</f>
        <v>-0.38035834131954538</v>
      </c>
      <c r="AQ38" s="31"/>
      <c r="AR38" s="32"/>
    </row>
    <row r="39" spans="1:44" x14ac:dyDescent="0.2">
      <c r="A39" s="41" t="s">
        <v>85</v>
      </c>
      <c r="B39" s="42"/>
      <c r="C39" s="42"/>
      <c r="D39" s="42"/>
      <c r="E39" s="11"/>
      <c r="F39" s="11"/>
      <c r="G39" s="11"/>
      <c r="H39" s="11"/>
      <c r="I39" s="11"/>
      <c r="J39" s="11"/>
      <c r="K39" s="11"/>
      <c r="L39" s="12"/>
      <c r="M39" s="33">
        <v>10</v>
      </c>
      <c r="N39" s="34"/>
      <c r="O39" s="31">
        <f>-SQRT(3)*M23*M39*S7/1000</f>
        <v>-7.3958567067415493E-2</v>
      </c>
      <c r="P39" s="31"/>
      <c r="Q39" s="31"/>
      <c r="R39" s="31">
        <f>-SQRT(3)*M23*M39*SIN(ACOS(S7))/1000</f>
        <v>-7.5452833003736883E-2</v>
      </c>
      <c r="S39" s="31"/>
      <c r="T39" s="32"/>
      <c r="U39" s="33">
        <v>8</v>
      </c>
      <c r="V39" s="34"/>
      <c r="W39" s="31">
        <f>-SQRT(3)*U23*U39*AA7/1000</f>
        <v>-6.8464503452729267E-2</v>
      </c>
      <c r="X39" s="31"/>
      <c r="Y39" s="31"/>
      <c r="Z39" s="31">
        <f>-SQRT(3)*U23*U39*SIN(ACOS(AA7))/1000</f>
        <v>-4.9567444392287871E-2</v>
      </c>
      <c r="AA39" s="31"/>
      <c r="AB39" s="32"/>
      <c r="AC39" s="33">
        <v>5</v>
      </c>
      <c r="AD39" s="34"/>
      <c r="AE39" s="31">
        <f>-SQRT(3)*AC23*AC39*AI7/1000</f>
        <v>-4.2262039673709111E-2</v>
      </c>
      <c r="AF39" s="31"/>
      <c r="AG39" s="31"/>
      <c r="AH39" s="31">
        <f>-SQRT(3)*AC23*AC39*SIN(ACOS(AI7))/1000</f>
        <v>-3.1696528443295451E-2</v>
      </c>
      <c r="AI39" s="31"/>
      <c r="AJ39" s="32"/>
      <c r="AK39" s="33">
        <v>1</v>
      </c>
      <c r="AL39" s="34"/>
      <c r="AM39" s="31">
        <f>-SQRT(3)*AK23*AK39*AQ7/1000</f>
        <v>-8.4524079347418225E-3</v>
      </c>
      <c r="AN39" s="31"/>
      <c r="AO39" s="31"/>
      <c r="AP39" s="31">
        <f>-SQRT(3)*AK23*AK39*SIN(ACOS(AQ7))/1000</f>
        <v>-6.3393056886590898E-3</v>
      </c>
      <c r="AQ39" s="31"/>
      <c r="AR39" s="32"/>
    </row>
    <row r="40" spans="1:44" x14ac:dyDescent="0.2">
      <c r="A40" s="41" t="s">
        <v>86</v>
      </c>
      <c r="B40" s="42"/>
      <c r="C40" s="42"/>
      <c r="D40" s="42"/>
      <c r="E40" s="11"/>
      <c r="F40" s="11"/>
      <c r="G40" s="11"/>
      <c r="H40" s="11"/>
      <c r="I40" s="11"/>
      <c r="J40" s="11"/>
      <c r="K40" s="11"/>
      <c r="L40" s="12"/>
      <c r="M40" s="33">
        <v>0</v>
      </c>
      <c r="N40" s="34"/>
      <c r="O40" s="31">
        <f>-SQRT(3)*M23*M40*S7/1000</f>
        <v>0</v>
      </c>
      <c r="P40" s="31"/>
      <c r="Q40" s="31"/>
      <c r="R40" s="31">
        <f>-SQRT(3)*M23*M40*SIN(ACOS(S7))/1000</f>
        <v>0</v>
      </c>
      <c r="S40" s="31"/>
      <c r="T40" s="32"/>
      <c r="U40" s="33">
        <v>0</v>
      </c>
      <c r="V40" s="34"/>
      <c r="W40" s="31">
        <f>-SQRT(3)*U23*U40*AA7/1000</f>
        <v>0</v>
      </c>
      <c r="X40" s="31"/>
      <c r="Y40" s="31"/>
      <c r="Z40" s="31">
        <f>-SQRT(3)*U23*U40*SIN(ACOS(AA7))/1000</f>
        <v>0</v>
      </c>
      <c r="AA40" s="31"/>
      <c r="AB40" s="32"/>
      <c r="AC40" s="33">
        <v>0</v>
      </c>
      <c r="AD40" s="34"/>
      <c r="AE40" s="31">
        <f>-SQRT(3)*AC23*AC40*AI7/1000</f>
        <v>0</v>
      </c>
      <c r="AF40" s="31"/>
      <c r="AG40" s="31"/>
      <c r="AH40" s="31">
        <f>-SQRT(3)*AC23*AC40*SIN(ACOS(AI7))/1000</f>
        <v>0</v>
      </c>
      <c r="AI40" s="31"/>
      <c r="AJ40" s="32"/>
      <c r="AK40" s="33">
        <v>0</v>
      </c>
      <c r="AL40" s="34"/>
      <c r="AM40" s="31">
        <f>-SQRT(3)*AK23*AK40*AQ7/1000</f>
        <v>0</v>
      </c>
      <c r="AN40" s="31"/>
      <c r="AO40" s="31"/>
      <c r="AP40" s="31">
        <f>-SQRT(3)*AK23*AK40*SIN(ACOS(AQ7))/1000</f>
        <v>0</v>
      </c>
      <c r="AQ40" s="31"/>
      <c r="AR40" s="32"/>
    </row>
    <row r="41" spans="1:44" ht="13.5" thickBot="1" x14ac:dyDescent="0.25">
      <c r="A41" s="56" t="s">
        <v>65</v>
      </c>
      <c r="B41" s="57"/>
      <c r="C41" s="57"/>
      <c r="D41" s="57"/>
      <c r="E41" s="58"/>
      <c r="F41" s="58"/>
      <c r="G41" s="58"/>
      <c r="H41" s="58"/>
      <c r="I41" s="58"/>
      <c r="J41" s="58"/>
      <c r="K41" s="58"/>
      <c r="L41" s="59"/>
      <c r="M41" s="47"/>
      <c r="N41" s="48"/>
      <c r="O41" s="45">
        <f>SUM(O37:Q40)</f>
        <v>2.0708421349239947E-2</v>
      </c>
      <c r="P41" s="45"/>
      <c r="Q41" s="45"/>
      <c r="R41" s="45">
        <f>SUM(R37:T40)</f>
        <v>2.112681626742359E-2</v>
      </c>
      <c r="S41" s="45"/>
      <c r="T41" s="46"/>
      <c r="U41" s="47"/>
      <c r="V41" s="48"/>
      <c r="W41" s="45">
        <f>SUM(W37:Y40)</f>
        <v>2.6529982029364726E-2</v>
      </c>
      <c r="X41" s="45"/>
      <c r="Y41" s="45"/>
      <c r="Z41" s="45">
        <f>SUM(Z37:AB40)</f>
        <v>1.9207375247771732E-2</v>
      </c>
      <c r="AA41" s="45"/>
      <c r="AB41" s="46"/>
      <c r="AC41" s="47"/>
      <c r="AD41" s="48"/>
      <c r="AE41" s="45">
        <f>SUM(AE37:AG40)</f>
        <v>1.6904815869483565E-2</v>
      </c>
      <c r="AF41" s="45"/>
      <c r="AG41" s="45"/>
      <c r="AH41" s="45">
        <f>SUM(AH37:AJ40)</f>
        <v>1.2678611377318245E-2</v>
      </c>
      <c r="AI41" s="45"/>
      <c r="AJ41" s="46"/>
      <c r="AK41" s="47"/>
      <c r="AL41" s="48"/>
      <c r="AM41" s="45">
        <f>SUM(AM37:AO40)</f>
        <v>3.3809631738967297E-2</v>
      </c>
      <c r="AN41" s="45"/>
      <c r="AO41" s="45"/>
      <c r="AP41" s="45">
        <f>SUM(AP37:AR40)</f>
        <v>2.5357222754636366E-2</v>
      </c>
      <c r="AQ41" s="45"/>
      <c r="AR41" s="46"/>
    </row>
    <row r="42" spans="1:44" x14ac:dyDescent="0.2">
      <c r="A42" s="49" t="s">
        <v>66</v>
      </c>
      <c r="B42" s="50"/>
      <c r="C42" s="50"/>
      <c r="D42" s="50"/>
      <c r="E42" s="17"/>
      <c r="F42" s="17"/>
      <c r="G42" s="17"/>
      <c r="H42" s="17"/>
      <c r="I42" s="17"/>
      <c r="J42" s="17"/>
      <c r="K42" s="17"/>
      <c r="L42" s="51"/>
      <c r="M42" s="52"/>
      <c r="N42" s="53"/>
      <c r="O42" s="54"/>
      <c r="P42" s="54"/>
      <c r="Q42" s="54"/>
      <c r="R42" s="54"/>
      <c r="S42" s="54"/>
      <c r="T42" s="55"/>
      <c r="U42" s="52"/>
      <c r="V42" s="53"/>
      <c r="W42" s="54"/>
      <c r="X42" s="54"/>
      <c r="Y42" s="54"/>
      <c r="Z42" s="54"/>
      <c r="AA42" s="54"/>
      <c r="AB42" s="55"/>
      <c r="AC42" s="52"/>
      <c r="AD42" s="53"/>
      <c r="AE42" s="54"/>
      <c r="AF42" s="54"/>
      <c r="AG42" s="54"/>
      <c r="AH42" s="54"/>
      <c r="AI42" s="54"/>
      <c r="AJ42" s="55"/>
      <c r="AK42" s="52"/>
      <c r="AL42" s="53"/>
      <c r="AM42" s="54"/>
      <c r="AN42" s="54"/>
      <c r="AO42" s="54"/>
      <c r="AP42" s="54"/>
      <c r="AQ42" s="54"/>
      <c r="AR42" s="55"/>
    </row>
    <row r="43" spans="1:44" x14ac:dyDescent="0.2">
      <c r="A43" s="41" t="s">
        <v>67</v>
      </c>
      <c r="B43" s="42"/>
      <c r="C43" s="42"/>
      <c r="D43" s="42"/>
      <c r="E43" s="11"/>
      <c r="F43" s="11"/>
      <c r="G43" s="11"/>
      <c r="H43" s="11"/>
      <c r="I43" s="11"/>
      <c r="J43" s="11"/>
      <c r="K43" s="11"/>
      <c r="L43" s="12"/>
      <c r="M43" s="43">
        <f>M10</f>
        <v>30</v>
      </c>
      <c r="N43" s="44"/>
      <c r="O43" s="39">
        <f>O10</f>
        <v>0.25450754474741472</v>
      </c>
      <c r="P43" s="39"/>
      <c r="Q43" s="39"/>
      <c r="R43" s="39">
        <f>Q10</f>
        <v>0.19751937444422901</v>
      </c>
      <c r="S43" s="39"/>
      <c r="T43" s="40"/>
      <c r="U43" s="43">
        <f>U10</f>
        <v>28</v>
      </c>
      <c r="V43" s="44"/>
      <c r="W43" s="39">
        <f>W10</f>
        <v>0.23666742217277101</v>
      </c>
      <c r="X43" s="39"/>
      <c r="Y43" s="39"/>
      <c r="Z43" s="39">
        <f>Y10</f>
        <v>0.17750055928245451</v>
      </c>
      <c r="AA43" s="39"/>
      <c r="AB43" s="40"/>
      <c r="AC43" s="43">
        <f>AC10</f>
        <v>29</v>
      </c>
      <c r="AD43" s="44"/>
      <c r="AE43" s="39">
        <f>AE10</f>
        <v>0.24511983010751281</v>
      </c>
      <c r="AF43" s="39"/>
      <c r="AG43" s="39"/>
      <c r="AH43" s="39">
        <f>AG10</f>
        <v>0.1838398649711136</v>
      </c>
      <c r="AI43" s="39"/>
      <c r="AJ43" s="40"/>
      <c r="AK43" s="43">
        <f>AK10</f>
        <v>25</v>
      </c>
      <c r="AL43" s="44"/>
      <c r="AM43" s="39">
        <f>AM10</f>
        <v>0.20672025240324968</v>
      </c>
      <c r="AN43" s="39"/>
      <c r="AO43" s="39"/>
      <c r="AP43" s="39">
        <f>AO10</f>
        <v>0.17129428715445016</v>
      </c>
      <c r="AQ43" s="39"/>
      <c r="AR43" s="40"/>
    </row>
    <row r="44" spans="1:44" x14ac:dyDescent="0.2">
      <c r="A44" s="41" t="s">
        <v>87</v>
      </c>
      <c r="B44" s="42"/>
      <c r="C44" s="42"/>
      <c r="D44" s="42"/>
      <c r="E44" s="11"/>
      <c r="F44" s="11"/>
      <c r="G44" s="11"/>
      <c r="H44" s="11"/>
      <c r="I44" s="11"/>
      <c r="J44" s="11"/>
      <c r="K44" s="11"/>
      <c r="L44" s="12"/>
      <c r="M44" s="33">
        <v>25.5</v>
      </c>
      <c r="N44" s="34"/>
      <c r="O44" s="31">
        <f>-SQRT(3)*M24*M44*S10/1000</f>
        <v>-0.21633141303530248</v>
      </c>
      <c r="P44" s="31"/>
      <c r="Q44" s="31"/>
      <c r="R44" s="31">
        <f>-SQRT(3)*M24*M44*SIN(ACOS(S10))/1000</f>
        <v>-0.16789146827759463</v>
      </c>
      <c r="S44" s="31"/>
      <c r="T44" s="32"/>
      <c r="U44" s="33">
        <v>22.600000381469727</v>
      </c>
      <c r="V44" s="34"/>
      <c r="W44" s="31">
        <f>-SQRT(3)*U24*U44*AA10/1000</f>
        <v>-0.19102442254950294</v>
      </c>
      <c r="X44" s="31"/>
      <c r="Y44" s="31"/>
      <c r="Z44" s="31">
        <f>-SQRT(3)*U24*U44*SIN(ACOS(AA10))/1000</f>
        <v>-0.14326831098194864</v>
      </c>
      <c r="AA44" s="31"/>
      <c r="AB44" s="32"/>
      <c r="AC44" s="33">
        <v>24</v>
      </c>
      <c r="AD44" s="34"/>
      <c r="AE44" s="31">
        <f>-SQRT(3)*AC24*AC44*AI10/1000</f>
        <v>-0.20285779043380373</v>
      </c>
      <c r="AF44" s="31"/>
      <c r="AG44" s="31"/>
      <c r="AH44" s="31">
        <f>-SQRT(3)*AC24*AC44*SIN(ACOS(AI10))/1000</f>
        <v>-0.15214333652781814</v>
      </c>
      <c r="AI44" s="31"/>
      <c r="AJ44" s="32"/>
      <c r="AK44" s="33">
        <v>22</v>
      </c>
      <c r="AL44" s="34"/>
      <c r="AM44" s="31">
        <f>-SQRT(3)*AK24*AK44*AQ10/1000</f>
        <v>-0.18191382211485974</v>
      </c>
      <c r="AN44" s="31"/>
      <c r="AO44" s="31"/>
      <c r="AP44" s="31">
        <f>-SQRT(3)*AK24*AK44*SIN(ACOS(AQ10))/1000</f>
        <v>-0.15073897269591616</v>
      </c>
      <c r="AQ44" s="31"/>
      <c r="AR44" s="32"/>
    </row>
    <row r="45" spans="1:44" x14ac:dyDescent="0.2">
      <c r="A45" s="41" t="s">
        <v>88</v>
      </c>
      <c r="B45" s="42"/>
      <c r="C45" s="42"/>
      <c r="D45" s="42"/>
      <c r="E45" s="11"/>
      <c r="F45" s="11"/>
      <c r="G45" s="11"/>
      <c r="H45" s="11"/>
      <c r="I45" s="11"/>
      <c r="J45" s="11"/>
      <c r="K45" s="11"/>
      <c r="L45" s="12"/>
      <c r="M45" s="33">
        <v>0</v>
      </c>
      <c r="N45" s="34"/>
      <c r="O45" s="31">
        <f>-SQRT(3)*M24*M45*S10/1000</f>
        <v>0</v>
      </c>
      <c r="P45" s="31"/>
      <c r="Q45" s="31"/>
      <c r="R45" s="31">
        <f>-SQRT(3)*M24*M45*SIN(ACOS(S10))/1000</f>
        <v>0</v>
      </c>
      <c r="S45" s="31"/>
      <c r="T45" s="32"/>
      <c r="U45" s="33">
        <v>0</v>
      </c>
      <c r="V45" s="34"/>
      <c r="W45" s="31">
        <f>-SQRT(3)*U24*U45*AA10/1000</f>
        <v>0</v>
      </c>
      <c r="X45" s="31"/>
      <c r="Y45" s="31"/>
      <c r="Z45" s="31">
        <f>-SQRT(3)*U24*U45*SIN(ACOS(AA10))/1000</f>
        <v>0</v>
      </c>
      <c r="AA45" s="31"/>
      <c r="AB45" s="32"/>
      <c r="AC45" s="33">
        <v>0</v>
      </c>
      <c r="AD45" s="34"/>
      <c r="AE45" s="31">
        <f>-SQRT(3)*AC24*AC45*AI10/1000</f>
        <v>0</v>
      </c>
      <c r="AF45" s="31"/>
      <c r="AG45" s="31"/>
      <c r="AH45" s="31">
        <f>-SQRT(3)*AC24*AC45*SIN(ACOS(AI10))/1000</f>
        <v>0</v>
      </c>
      <c r="AI45" s="31"/>
      <c r="AJ45" s="32"/>
      <c r="AK45" s="33">
        <v>0</v>
      </c>
      <c r="AL45" s="34"/>
      <c r="AM45" s="31">
        <f>-SQRT(3)*AK24*AK45*AQ10/1000</f>
        <v>0</v>
      </c>
      <c r="AN45" s="31"/>
      <c r="AO45" s="31"/>
      <c r="AP45" s="31">
        <f>-SQRT(3)*AK24*AK45*SIN(ACOS(AQ10))/1000</f>
        <v>0</v>
      </c>
      <c r="AQ45" s="31"/>
      <c r="AR45" s="32"/>
    </row>
    <row r="46" spans="1:44" x14ac:dyDescent="0.2">
      <c r="A46" s="41" t="s">
        <v>89</v>
      </c>
      <c r="B46" s="42"/>
      <c r="C46" s="42"/>
      <c r="D46" s="42"/>
      <c r="E46" s="11"/>
      <c r="F46" s="11"/>
      <c r="G46" s="11"/>
      <c r="H46" s="11"/>
      <c r="I46" s="11"/>
      <c r="J46" s="11"/>
      <c r="K46" s="11"/>
      <c r="L46" s="12"/>
      <c r="M46" s="33">
        <v>3</v>
      </c>
      <c r="N46" s="34"/>
      <c r="O46" s="31">
        <f>-SQRT(3)*M24*M46*S10/1000</f>
        <v>-2.5450754474741474E-2</v>
      </c>
      <c r="P46" s="31"/>
      <c r="Q46" s="31"/>
      <c r="R46" s="31">
        <f>-SQRT(3)*M24*M46*SIN(ACOS(S10))/1000</f>
        <v>-1.9751937444422905E-2</v>
      </c>
      <c r="S46" s="31"/>
      <c r="T46" s="32"/>
      <c r="U46" s="33">
        <v>5</v>
      </c>
      <c r="V46" s="34"/>
      <c r="W46" s="31">
        <f>-SQRT(3)*U24*U46*AA10/1000</f>
        <v>-4.2262039673709111E-2</v>
      </c>
      <c r="X46" s="31"/>
      <c r="Y46" s="31"/>
      <c r="Z46" s="31">
        <f>-SQRT(3)*U24*U46*SIN(ACOS(AA10))/1000</f>
        <v>-3.1696528443295451E-2</v>
      </c>
      <c r="AA46" s="31"/>
      <c r="AB46" s="32"/>
      <c r="AC46" s="33">
        <v>5</v>
      </c>
      <c r="AD46" s="34"/>
      <c r="AE46" s="31">
        <f>-SQRT(3)*AC24*AC46*AI10/1000</f>
        <v>-4.2262039673709111E-2</v>
      </c>
      <c r="AF46" s="31"/>
      <c r="AG46" s="31"/>
      <c r="AH46" s="31">
        <f>-SQRT(3)*AC24*AC46*SIN(ACOS(AI10))/1000</f>
        <v>-3.1696528443295451E-2</v>
      </c>
      <c r="AI46" s="31"/>
      <c r="AJ46" s="32"/>
      <c r="AK46" s="33">
        <v>2</v>
      </c>
      <c r="AL46" s="34"/>
      <c r="AM46" s="31">
        <f>-SQRT(3)*AK24*AK46*AQ10/1000</f>
        <v>-1.6537620192259975E-2</v>
      </c>
      <c r="AN46" s="31"/>
      <c r="AO46" s="31"/>
      <c r="AP46" s="31">
        <f>-SQRT(3)*AK24*AK46*SIN(ACOS(AQ10))/1000</f>
        <v>-1.3703542972356014E-2</v>
      </c>
      <c r="AQ46" s="31"/>
      <c r="AR46" s="32"/>
    </row>
    <row r="47" spans="1:44" ht="13.5" thickBot="1" x14ac:dyDescent="0.25">
      <c r="A47" s="35" t="s">
        <v>77</v>
      </c>
      <c r="B47" s="36"/>
      <c r="C47" s="36"/>
      <c r="D47" s="36"/>
      <c r="E47" s="37"/>
      <c r="F47" s="37"/>
      <c r="G47" s="37"/>
      <c r="H47" s="37"/>
      <c r="I47" s="37"/>
      <c r="J47" s="37"/>
      <c r="K47" s="37"/>
      <c r="L47" s="38"/>
      <c r="M47" s="29"/>
      <c r="N47" s="30"/>
      <c r="O47" s="24">
        <f>SUM(O43:Q46)</f>
        <v>1.2725377237370758E-2</v>
      </c>
      <c r="P47" s="24"/>
      <c r="Q47" s="24"/>
      <c r="R47" s="24">
        <f>SUM(R43:T46)</f>
        <v>9.875968722211477E-3</v>
      </c>
      <c r="S47" s="24"/>
      <c r="T47" s="25"/>
      <c r="U47" s="29"/>
      <c r="V47" s="30"/>
      <c r="W47" s="24">
        <f>SUM(W43:Y46)</f>
        <v>3.3809599495589551E-3</v>
      </c>
      <c r="X47" s="24"/>
      <c r="Y47" s="24"/>
      <c r="Z47" s="24">
        <f>SUM(Z43:AB46)</f>
        <v>2.5357198572104125E-3</v>
      </c>
      <c r="AA47" s="24"/>
      <c r="AB47" s="25"/>
      <c r="AC47" s="29"/>
      <c r="AD47" s="30"/>
      <c r="AE47" s="24">
        <f>SUM(AE43:AG46)</f>
        <v>0</v>
      </c>
      <c r="AF47" s="24"/>
      <c r="AG47" s="24"/>
      <c r="AH47" s="24">
        <f>SUM(AH43:AJ46)</f>
        <v>0</v>
      </c>
      <c r="AI47" s="24"/>
      <c r="AJ47" s="25"/>
      <c r="AK47" s="29"/>
      <c r="AL47" s="30"/>
      <c r="AM47" s="24">
        <f>SUM(AM43:AO46)</f>
        <v>8.2688100961299665E-3</v>
      </c>
      <c r="AN47" s="24"/>
      <c r="AO47" s="24"/>
      <c r="AP47" s="24">
        <f>SUM(AP43:AR46)</f>
        <v>6.8517714861779933E-3</v>
      </c>
      <c r="AQ47" s="24"/>
      <c r="AR47" s="25"/>
    </row>
    <row r="48" spans="1:44" ht="13.5" thickBot="1" x14ac:dyDescent="0.25">
      <c r="A48" s="26" t="s">
        <v>78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15"/>
      <c r="N48" s="16"/>
      <c r="O48" s="13">
        <f>SUM(O37:Q40)+SUM(O43:Q46)</f>
        <v>3.3433798586610705E-2</v>
      </c>
      <c r="P48" s="13"/>
      <c r="Q48" s="13"/>
      <c r="R48" s="13">
        <f>SUM(R37:T40)+SUM(R43:T46)</f>
        <v>3.1002784989635067E-2</v>
      </c>
      <c r="S48" s="13"/>
      <c r="T48" s="14"/>
      <c r="U48" s="15"/>
      <c r="V48" s="16"/>
      <c r="W48" s="13">
        <f>SUM(W37:Y40)+SUM(W43:Y46)</f>
        <v>2.9910941978923682E-2</v>
      </c>
      <c r="X48" s="13"/>
      <c r="Y48" s="13"/>
      <c r="Z48" s="13">
        <f>SUM(Z37:AB40)+SUM(Z43:AB46)</f>
        <v>2.1743095104982145E-2</v>
      </c>
      <c r="AA48" s="13"/>
      <c r="AB48" s="14"/>
      <c r="AC48" s="15"/>
      <c r="AD48" s="16"/>
      <c r="AE48" s="13">
        <f>SUM(AE37:AG40)+SUM(AE43:AG46)</f>
        <v>1.6904815869483565E-2</v>
      </c>
      <c r="AF48" s="13"/>
      <c r="AG48" s="13"/>
      <c r="AH48" s="13">
        <f>SUM(AH37:AJ40)+SUM(AH43:AJ46)</f>
        <v>1.2678611377318245E-2</v>
      </c>
      <c r="AI48" s="13"/>
      <c r="AJ48" s="14"/>
      <c r="AK48" s="15"/>
      <c r="AL48" s="16"/>
      <c r="AM48" s="13">
        <f>SUM(AM37:AO40)+SUM(AM43:AO46)</f>
        <v>4.2078441835097263E-2</v>
      </c>
      <c r="AN48" s="13"/>
      <c r="AO48" s="13"/>
      <c r="AP48" s="13">
        <f>SUM(AP37:AR40)+SUM(AP43:AR46)</f>
        <v>3.2208994240814359E-2</v>
      </c>
      <c r="AQ48" s="13"/>
      <c r="AR48" s="14"/>
    </row>
    <row r="49" spans="1:44" ht="13.5" thickBo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</row>
    <row r="50" spans="1:44" ht="13.5" thickBot="1" x14ac:dyDescent="0.25">
      <c r="A50" s="18" t="s">
        <v>79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1" t="s">
        <v>80</v>
      </c>
      <c r="N50" s="22"/>
      <c r="O50" s="22"/>
      <c r="P50" s="22"/>
      <c r="Q50" s="22"/>
      <c r="R50" s="22"/>
      <c r="S50" s="22"/>
      <c r="T50" s="23"/>
      <c r="U50" s="21" t="s">
        <v>90</v>
      </c>
      <c r="V50" s="22"/>
      <c r="W50" s="22"/>
      <c r="X50" s="22"/>
      <c r="Y50" s="22"/>
      <c r="Z50" s="22"/>
      <c r="AA50" s="22"/>
      <c r="AB50" s="23"/>
      <c r="AC50" s="21"/>
      <c r="AD50" s="22"/>
      <c r="AE50" s="22"/>
      <c r="AF50" s="22"/>
      <c r="AG50" s="22"/>
      <c r="AH50" s="22"/>
      <c r="AI50" s="22"/>
      <c r="AJ50" s="23"/>
      <c r="AK50" s="21"/>
      <c r="AL50" s="22"/>
      <c r="AM50" s="22"/>
      <c r="AN50" s="22"/>
      <c r="AO50" s="22"/>
      <c r="AP50" s="22"/>
      <c r="AQ50" s="22"/>
      <c r="AR50" s="23"/>
    </row>
  </sheetData>
  <mergeCells count="529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AC16:AE16"/>
    <mergeCell ref="AF16:AG16"/>
    <mergeCell ref="AH16:AJ16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25:AR25"/>
    <mergeCell ref="A26:D27"/>
    <mergeCell ref="E26:F26"/>
    <mergeCell ref="G26:H26"/>
    <mergeCell ref="I26:J26"/>
    <mergeCell ref="K26:L26"/>
    <mergeCell ref="M26:N27"/>
    <mergeCell ref="O26:Q27"/>
    <mergeCell ref="R26:T27"/>
    <mergeCell ref="U26:V27"/>
    <mergeCell ref="AM26:AO27"/>
    <mergeCell ref="AP26:AR27"/>
    <mergeCell ref="A28:D28"/>
    <mergeCell ref="E28:AR28"/>
    <mergeCell ref="A29:D29"/>
    <mergeCell ref="M29:N29"/>
    <mergeCell ref="O29:Q29"/>
    <mergeCell ref="R29:T29"/>
    <mergeCell ref="U29:V29"/>
    <mergeCell ref="W29:Y29"/>
    <mergeCell ref="W26:Y27"/>
    <mergeCell ref="Z26:AB27"/>
    <mergeCell ref="AC26:AD27"/>
    <mergeCell ref="AE26:AG27"/>
    <mergeCell ref="AH26:AJ27"/>
    <mergeCell ref="AK26:AL27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30:AJ30"/>
    <mergeCell ref="AK30:AL30"/>
    <mergeCell ref="AM30:AO30"/>
    <mergeCell ref="AP30:AR30"/>
    <mergeCell ref="A31:L31"/>
    <mergeCell ref="M31:N31"/>
    <mergeCell ref="O31:Q31"/>
    <mergeCell ref="R31:T31"/>
    <mergeCell ref="U31:V31"/>
    <mergeCell ref="W31:Y31"/>
    <mergeCell ref="AP33:AR33"/>
    <mergeCell ref="AP31:AR31"/>
    <mergeCell ref="A32:D32"/>
    <mergeCell ref="E32:AR32"/>
    <mergeCell ref="A33:D33"/>
    <mergeCell ref="M33:N33"/>
    <mergeCell ref="O33:Q33"/>
    <mergeCell ref="R33:T33"/>
    <mergeCell ref="U33:V33"/>
    <mergeCell ref="W33:Y33"/>
    <mergeCell ref="Z33:AB33"/>
    <mergeCell ref="Z31:AB31"/>
    <mergeCell ref="AC31:AD31"/>
    <mergeCell ref="AE31:AG31"/>
    <mergeCell ref="AH31:AJ31"/>
    <mergeCell ref="AK31:AL31"/>
    <mergeCell ref="AM31:AO31"/>
    <mergeCell ref="O34:Q34"/>
    <mergeCell ref="R34:T34"/>
    <mergeCell ref="U34:V34"/>
    <mergeCell ref="W34:Y34"/>
    <mergeCell ref="AC33:AD33"/>
    <mergeCell ref="AE33:AG33"/>
    <mergeCell ref="AH33:AJ33"/>
    <mergeCell ref="AK33:AL33"/>
    <mergeCell ref="AM33:AO33"/>
    <mergeCell ref="AH35:AJ35"/>
    <mergeCell ref="AK35:AL35"/>
    <mergeCell ref="AM35:AO35"/>
    <mergeCell ref="AP35:AR35"/>
    <mergeCell ref="A36:D36"/>
    <mergeCell ref="E36:AR36"/>
    <mergeCell ref="AP34:AR34"/>
    <mergeCell ref="A35:L35"/>
    <mergeCell ref="M35:N35"/>
    <mergeCell ref="O35:Q35"/>
    <mergeCell ref="R35:T35"/>
    <mergeCell ref="U35:V35"/>
    <mergeCell ref="W35:Y35"/>
    <mergeCell ref="Z35:AB35"/>
    <mergeCell ref="AC35:AD35"/>
    <mergeCell ref="AE35:AG35"/>
    <mergeCell ref="Z34:AB34"/>
    <mergeCell ref="AC34:AD34"/>
    <mergeCell ref="AE34:AG34"/>
    <mergeCell ref="AH34:AJ34"/>
    <mergeCell ref="AK34:AL34"/>
    <mergeCell ref="AM34:AO34"/>
    <mergeCell ref="A34:L34"/>
    <mergeCell ref="M34:N34"/>
    <mergeCell ref="AP37:AR37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Z37:AB37"/>
    <mergeCell ref="AC37:AD37"/>
    <mergeCell ref="AE37:AG37"/>
    <mergeCell ref="AH37:AJ37"/>
    <mergeCell ref="AK37:AL37"/>
    <mergeCell ref="AM37:AO37"/>
    <mergeCell ref="A37:D37"/>
    <mergeCell ref="M37:N37"/>
    <mergeCell ref="O37:Q37"/>
    <mergeCell ref="R37:T37"/>
    <mergeCell ref="U37:V37"/>
    <mergeCell ref="W37:Y37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H40:AJ40"/>
    <mergeCell ref="AK40:AL40"/>
    <mergeCell ref="AM40:AO40"/>
    <mergeCell ref="AP40:AR40"/>
    <mergeCell ref="A41:L41"/>
    <mergeCell ref="M41:N41"/>
    <mergeCell ref="O41:Q41"/>
    <mergeCell ref="R41:T41"/>
    <mergeCell ref="U41:V41"/>
    <mergeCell ref="W41:Y41"/>
    <mergeCell ref="AC43:AD43"/>
    <mergeCell ref="AE43:AG43"/>
    <mergeCell ref="AH43:AJ43"/>
    <mergeCell ref="AK43:AL43"/>
    <mergeCell ref="AM43:AO43"/>
    <mergeCell ref="AP43:AR43"/>
    <mergeCell ref="AP41:AR41"/>
    <mergeCell ref="A42:D42"/>
    <mergeCell ref="E42:AR42"/>
    <mergeCell ref="A43:D43"/>
    <mergeCell ref="M43:N43"/>
    <mergeCell ref="O43:Q43"/>
    <mergeCell ref="R43:T43"/>
    <mergeCell ref="U43:V43"/>
    <mergeCell ref="W43:Y43"/>
    <mergeCell ref="Z43:AB43"/>
    <mergeCell ref="Z41:AB41"/>
    <mergeCell ref="AC41:AD41"/>
    <mergeCell ref="AE41:AG41"/>
    <mergeCell ref="AH41:AJ41"/>
    <mergeCell ref="AK41:AL41"/>
    <mergeCell ref="AM41:AO41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44:D44"/>
    <mergeCell ref="M44:N44"/>
    <mergeCell ref="O44:Q44"/>
    <mergeCell ref="R44:T44"/>
    <mergeCell ref="U44:V44"/>
    <mergeCell ref="W44:Y44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P46:AR46"/>
    <mergeCell ref="A47:L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H47:AJ47"/>
    <mergeCell ref="AK47:AL47"/>
    <mergeCell ref="AM47:AO47"/>
    <mergeCell ref="AP47:AR47"/>
    <mergeCell ref="A48:L48"/>
    <mergeCell ref="M48:N48"/>
    <mergeCell ref="O48:Q48"/>
    <mergeCell ref="R48:T48"/>
    <mergeCell ref="U48:V48"/>
    <mergeCell ref="W48:Y48"/>
    <mergeCell ref="AP48:AR48"/>
    <mergeCell ref="A49:AR49"/>
    <mergeCell ref="A50:L50"/>
    <mergeCell ref="M50:T50"/>
    <mergeCell ref="U50:AB50"/>
    <mergeCell ref="AC50:AJ50"/>
    <mergeCell ref="AK50:AR50"/>
    <mergeCell ref="Z48:AB48"/>
    <mergeCell ref="AC48:AD48"/>
    <mergeCell ref="AE48:AG48"/>
    <mergeCell ref="AH48:AJ48"/>
    <mergeCell ref="AK48:AL48"/>
    <mergeCell ref="AM48:AO48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U1" workbookViewId="0">
      <pane ySplit="3" topLeftCell="A48" activePane="bottomLeft" state="frozenSplit"/>
      <selection pane="bottomLeft" activeCell="AC51" sqref="AC51:AD51"/>
    </sheetView>
  </sheetViews>
  <sheetFormatPr defaultRowHeight="12.75" x14ac:dyDescent="0.2"/>
  <cols>
    <col min="1" max="4" width="7.140625" style="189" customWidth="1"/>
    <col min="5" max="12" width="5.28515625" style="189" customWidth="1"/>
    <col min="13" max="44" width="3.28515625" style="189" customWidth="1"/>
    <col min="45" max="16384" width="9.140625" style="189"/>
  </cols>
  <sheetData>
    <row r="1" spans="1:44" ht="30" customHeight="1" x14ac:dyDescent="0.2">
      <c r="A1" s="188" t="s">
        <v>243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ht="30" customHeight="1" thickBot="1" x14ac:dyDescent="0.2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</row>
    <row r="3" spans="1:44" ht="24.95" customHeight="1" thickBo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>
        <v>0.16666666666666666</v>
      </c>
      <c r="N3" s="192"/>
      <c r="O3" s="192"/>
      <c r="P3" s="192"/>
      <c r="Q3" s="192"/>
      <c r="R3" s="192"/>
      <c r="S3" s="192"/>
      <c r="T3" s="192"/>
      <c r="U3" s="191">
        <v>0.45833333333333331</v>
      </c>
      <c r="V3" s="192"/>
      <c r="W3" s="192"/>
      <c r="X3" s="192"/>
      <c r="Y3" s="192"/>
      <c r="Z3" s="192"/>
      <c r="AA3" s="192"/>
      <c r="AB3" s="192"/>
      <c r="AC3" s="191">
        <v>0.75</v>
      </c>
      <c r="AD3" s="192"/>
      <c r="AE3" s="192"/>
      <c r="AF3" s="192"/>
      <c r="AG3" s="192"/>
      <c r="AH3" s="192"/>
      <c r="AI3" s="192"/>
      <c r="AJ3" s="192"/>
      <c r="AK3" s="191">
        <v>0.83333333333333337</v>
      </c>
      <c r="AL3" s="192"/>
      <c r="AM3" s="192"/>
      <c r="AN3" s="192"/>
      <c r="AO3" s="192"/>
      <c r="AP3" s="192"/>
      <c r="AQ3" s="192"/>
      <c r="AR3" s="192"/>
    </row>
    <row r="4" spans="1:44" ht="30" customHeight="1" thickBot="1" x14ac:dyDescent="0.25">
      <c r="A4" s="193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</row>
    <row r="5" spans="1:44" ht="15.75" customHeight="1" thickBot="1" x14ac:dyDescent="0.25">
      <c r="A5" s="194" t="s">
        <v>3</v>
      </c>
      <c r="B5" s="195" t="s">
        <v>4</v>
      </c>
      <c r="C5" s="195" t="s">
        <v>5</v>
      </c>
      <c r="D5" s="196" t="s">
        <v>6</v>
      </c>
      <c r="E5" s="197" t="s">
        <v>7</v>
      </c>
      <c r="F5" s="198"/>
      <c r="G5" s="199" t="s">
        <v>8</v>
      </c>
      <c r="H5" s="198"/>
      <c r="I5" s="199" t="s">
        <v>9</v>
      </c>
      <c r="J5" s="198"/>
      <c r="K5" s="199" t="s">
        <v>10</v>
      </c>
      <c r="L5" s="200"/>
      <c r="M5" s="197" t="s">
        <v>11</v>
      </c>
      <c r="N5" s="198"/>
      <c r="O5" s="199" t="s">
        <v>12</v>
      </c>
      <c r="P5" s="198"/>
      <c r="Q5" s="199" t="s">
        <v>13</v>
      </c>
      <c r="R5" s="198"/>
      <c r="S5" s="199" t="s">
        <v>14</v>
      </c>
      <c r="T5" s="200"/>
      <c r="U5" s="197" t="s">
        <v>11</v>
      </c>
      <c r="V5" s="198"/>
      <c r="W5" s="199" t="s">
        <v>12</v>
      </c>
      <c r="X5" s="198"/>
      <c r="Y5" s="199" t="s">
        <v>13</v>
      </c>
      <c r="Z5" s="198"/>
      <c r="AA5" s="199" t="s">
        <v>14</v>
      </c>
      <c r="AB5" s="200"/>
      <c r="AC5" s="197" t="s">
        <v>11</v>
      </c>
      <c r="AD5" s="198"/>
      <c r="AE5" s="199" t="s">
        <v>12</v>
      </c>
      <c r="AF5" s="198"/>
      <c r="AG5" s="199" t="s">
        <v>13</v>
      </c>
      <c r="AH5" s="198"/>
      <c r="AI5" s="199" t="s">
        <v>14</v>
      </c>
      <c r="AJ5" s="200"/>
      <c r="AK5" s="197" t="s">
        <v>11</v>
      </c>
      <c r="AL5" s="198"/>
      <c r="AM5" s="199" t="s">
        <v>12</v>
      </c>
      <c r="AN5" s="198"/>
      <c r="AO5" s="199" t="s">
        <v>13</v>
      </c>
      <c r="AP5" s="198"/>
      <c r="AQ5" s="199" t="s">
        <v>14</v>
      </c>
      <c r="AR5" s="200"/>
    </row>
    <row r="6" spans="1:44" x14ac:dyDescent="0.2">
      <c r="A6" s="201" t="s">
        <v>15</v>
      </c>
      <c r="B6" s="202">
        <v>80</v>
      </c>
      <c r="C6" s="203">
        <v>5.7000000029802322E-2</v>
      </c>
      <c r="D6" s="204">
        <v>0.21600000560283661</v>
      </c>
      <c r="E6" s="205">
        <v>110</v>
      </c>
      <c r="F6" s="206"/>
      <c r="G6" s="241" t="s">
        <v>16</v>
      </c>
      <c r="H6" s="241"/>
      <c r="I6" s="208">
        <v>0.32199999690055847</v>
      </c>
      <c r="J6" s="208"/>
      <c r="K6" s="208">
        <v>10.300000190734863</v>
      </c>
      <c r="L6" s="209"/>
      <c r="M6" s="378">
        <f>IF(OR(M23=0,O6=0),0,ABS(1000*O6/(SQRT(3)*M23*COS(ATAN(Q6/O6)))))</f>
        <v>164.84524585975933</v>
      </c>
      <c r="N6" s="379"/>
      <c r="O6" s="380">
        <f>M18</f>
        <v>29.608028692717618</v>
      </c>
      <c r="P6" s="380"/>
      <c r="Q6" s="380">
        <f>R18</f>
        <v>13.521198086347038</v>
      </c>
      <c r="R6" s="380"/>
      <c r="S6" s="213">
        <f>IF(O6=0,0,COS(ATAN(Q6/O6)))</f>
        <v>0.90963589084634555</v>
      </c>
      <c r="T6" s="214"/>
      <c r="U6" s="381">
        <f>IF(OR(U23=0,W6=0),0,ABS(1000*W6/(SQRT(3)*U23*COS(ATAN(Y6/W6)))))</f>
        <v>112.22958292811259</v>
      </c>
      <c r="V6" s="379"/>
      <c r="W6" s="380">
        <f>U18</f>
        <v>20.08080032674107</v>
      </c>
      <c r="X6" s="380"/>
      <c r="Y6" s="380">
        <f>Z18</f>
        <v>9.3719797572685124</v>
      </c>
      <c r="Z6" s="380"/>
      <c r="AA6" s="213">
        <f>IF(W6=0,0,COS(ATAN(Y6/W6)))</f>
        <v>0.90616689090659153</v>
      </c>
      <c r="AB6" s="214"/>
      <c r="AC6" s="381">
        <f>IF(OR(AC23=0,AE6=0),0,ABS(1000*AE6/(SQRT(3)*AC23*COS(ATAN(AG6/AE6)))))</f>
        <v>112.64166385458952</v>
      </c>
      <c r="AD6" s="379"/>
      <c r="AE6" s="380">
        <f>AC18</f>
        <v>20.080575176019501</v>
      </c>
      <c r="AF6" s="380"/>
      <c r="AG6" s="380">
        <f>AH18</f>
        <v>9.1002884299022533</v>
      </c>
      <c r="AH6" s="380"/>
      <c r="AI6" s="213">
        <f>IF(AE6=0,0,COS(ATAN(AG6/AE6)))</f>
        <v>0.91083145559377354</v>
      </c>
      <c r="AJ6" s="214"/>
      <c r="AK6" s="381">
        <f>IF(OR(AK23=0,AM6=0),0,ABS(1000*AM6/(SQRT(3)*AK23*COS(ATAN(AO6/AM6)))))</f>
        <v>110.68267839624883</v>
      </c>
      <c r="AL6" s="379"/>
      <c r="AM6" s="380">
        <f>AK18</f>
        <v>20.080575176019501</v>
      </c>
      <c r="AN6" s="380"/>
      <c r="AO6" s="380">
        <f>AP18</f>
        <v>9.1002884299022533</v>
      </c>
      <c r="AP6" s="380"/>
      <c r="AQ6" s="213">
        <f>IF(AM6=0,0,COS(ATAN(AO6/AM6)))</f>
        <v>0.91083145559377354</v>
      </c>
      <c r="AR6" s="214"/>
    </row>
    <row r="7" spans="1:44" x14ac:dyDescent="0.2">
      <c r="A7" s="216"/>
      <c r="B7" s="217"/>
      <c r="C7" s="217"/>
      <c r="D7" s="218"/>
      <c r="E7" s="219">
        <v>6</v>
      </c>
      <c r="F7" s="220"/>
      <c r="G7" s="221" t="s">
        <v>16</v>
      </c>
      <c r="H7" s="221"/>
      <c r="I7" s="222">
        <f>I6</f>
        <v>0.32199999690055847</v>
      </c>
      <c r="J7" s="222"/>
      <c r="K7" s="222">
        <f>K6</f>
        <v>10.300000190734863</v>
      </c>
      <c r="L7" s="223"/>
      <c r="M7" s="224">
        <v>1950</v>
      </c>
      <c r="N7" s="225"/>
      <c r="O7" s="226">
        <v>19.5</v>
      </c>
      <c r="P7" s="226"/>
      <c r="Q7" s="349">
        <f>IF(OR(M25=0,M7=0),0,ABS(O7)*TAN(ACOS(1000*ABS(O7)/(SQRT(3)*M25*M7))))</f>
        <v>7.6324486909498308</v>
      </c>
      <c r="R7" s="349"/>
      <c r="S7" s="227">
        <v>0.93120999999999998</v>
      </c>
      <c r="T7" s="228"/>
      <c r="U7" s="229">
        <v>1000</v>
      </c>
      <c r="V7" s="225"/>
      <c r="W7" s="226">
        <v>10</v>
      </c>
      <c r="X7" s="226"/>
      <c r="Y7" s="349">
        <f>IF(OR(U25=0,U7=0),0,ABS(W7)*TAN(ACOS(1000*ABS(W7)/(SQRT(3)*U25*U7))))</f>
        <v>3.9140762517691439</v>
      </c>
      <c r="Z7" s="349"/>
      <c r="AA7" s="227">
        <v>0.93120999999999998</v>
      </c>
      <c r="AB7" s="228"/>
      <c r="AC7" s="229">
        <v>1000</v>
      </c>
      <c r="AD7" s="225"/>
      <c r="AE7" s="226">
        <v>10</v>
      </c>
      <c r="AF7" s="226"/>
      <c r="AG7" s="349">
        <f>IF(OR(AC25=0,AC7=0),0,ABS(AE7)*TAN(ACOS(1000*ABS(AE7)/(SQRT(3)*AC25*AC7))))</f>
        <v>3.9140762517691439</v>
      </c>
      <c r="AH7" s="349"/>
      <c r="AI7" s="227">
        <v>0.93120999999999998</v>
      </c>
      <c r="AJ7" s="228"/>
      <c r="AK7" s="229">
        <v>1000</v>
      </c>
      <c r="AL7" s="225"/>
      <c r="AM7" s="226">
        <v>10</v>
      </c>
      <c r="AN7" s="226"/>
      <c r="AO7" s="349">
        <f>IF(OR(AK25=0,AK7=0),0,ABS(AM7)*TAN(ACOS(1000*ABS(AM7)/(SQRT(3)*AK25*AK7))))</f>
        <v>3.9140762517691439</v>
      </c>
      <c r="AP7" s="349"/>
      <c r="AQ7" s="227">
        <v>0.93120999999999998</v>
      </c>
      <c r="AR7" s="228"/>
    </row>
    <row r="8" spans="1:44" x14ac:dyDescent="0.2">
      <c r="A8" s="216"/>
      <c r="B8" s="217"/>
      <c r="C8" s="217"/>
      <c r="D8" s="218"/>
      <c r="E8" s="219">
        <v>6</v>
      </c>
      <c r="F8" s="220"/>
      <c r="G8" s="221" t="s">
        <v>133</v>
      </c>
      <c r="H8" s="221"/>
      <c r="I8" s="222">
        <f>I6</f>
        <v>0.32199999690055847</v>
      </c>
      <c r="J8" s="222"/>
      <c r="K8" s="222">
        <f>K6</f>
        <v>10.300000190734863</v>
      </c>
      <c r="L8" s="223"/>
      <c r="M8" s="224">
        <v>1000</v>
      </c>
      <c r="N8" s="225"/>
      <c r="O8" s="226">
        <v>10</v>
      </c>
      <c r="P8" s="226"/>
      <c r="Q8" s="349">
        <f>IF(OR(M27=0,M8=0),0,ABS(O8)*TAN(ACOS(1000*ABS(O8)/(SQRT(3)*M27*M8))))</f>
        <v>4.3669219376785202</v>
      </c>
      <c r="R8" s="349"/>
      <c r="S8" s="227">
        <v>0.91642999999999997</v>
      </c>
      <c r="T8" s="228"/>
      <c r="U8" s="229">
        <v>1010</v>
      </c>
      <c r="V8" s="225"/>
      <c r="W8" s="226">
        <v>10</v>
      </c>
      <c r="X8" s="226"/>
      <c r="Y8" s="349">
        <f>IF(OR(U27=0,U8=0),0,ABS(W8)*TAN(ACOS(1000*ABS(W8)/(SQRT(3)*U27*U8))))</f>
        <v>4.6328516439331864</v>
      </c>
      <c r="Z8" s="349"/>
      <c r="AA8" s="227">
        <v>0.90736000000000006</v>
      </c>
      <c r="AB8" s="228"/>
      <c r="AC8" s="229">
        <v>1000</v>
      </c>
      <c r="AD8" s="225"/>
      <c r="AE8" s="226">
        <v>10</v>
      </c>
      <c r="AF8" s="226"/>
      <c r="AG8" s="349">
        <f>IF(OR(AC27=0,AC8=0),0,ABS(AE8)*TAN(ACOS(1000*ABS(AE8)/(SQRT(3)*AC27*AC8))))</f>
        <v>4.3669219376785202</v>
      </c>
      <c r="AH8" s="349"/>
      <c r="AI8" s="227">
        <v>0.91642999999999997</v>
      </c>
      <c r="AJ8" s="228"/>
      <c r="AK8" s="229">
        <v>1000</v>
      </c>
      <c r="AL8" s="225"/>
      <c r="AM8" s="226">
        <v>10</v>
      </c>
      <c r="AN8" s="226"/>
      <c r="AO8" s="349">
        <f>IF(OR(AK27=0,AK8=0),0,ABS(AM8)*TAN(ACOS(1000*ABS(AM8)/(SQRT(3)*AK27*AK8))))</f>
        <v>4.3669219376785202</v>
      </c>
      <c r="AP8" s="349"/>
      <c r="AQ8" s="227">
        <v>0.91642999999999997</v>
      </c>
      <c r="AR8" s="228"/>
    </row>
    <row r="9" spans="1:44" ht="15.75" customHeight="1" thickBot="1" x14ac:dyDescent="0.25">
      <c r="A9" s="230"/>
      <c r="B9" s="231"/>
      <c r="C9" s="231"/>
      <c r="D9" s="231"/>
      <c r="E9" s="232" t="s">
        <v>17</v>
      </c>
      <c r="F9" s="233"/>
      <c r="G9" s="233"/>
      <c r="H9" s="233"/>
      <c r="I9" s="233"/>
      <c r="J9" s="233"/>
      <c r="K9" s="233"/>
      <c r="L9" s="234"/>
      <c r="M9" s="233">
        <v>10</v>
      </c>
      <c r="N9" s="233"/>
      <c r="O9" s="233"/>
      <c r="P9" s="235" t="s">
        <v>18</v>
      </c>
      <c r="Q9" s="235"/>
      <c r="R9" s="236"/>
      <c r="S9" s="236"/>
      <c r="T9" s="237"/>
      <c r="U9" s="232">
        <v>10</v>
      </c>
      <c r="V9" s="233"/>
      <c r="W9" s="233"/>
      <c r="X9" s="235" t="s">
        <v>18</v>
      </c>
      <c r="Y9" s="235"/>
      <c r="Z9" s="236"/>
      <c r="AA9" s="236"/>
      <c r="AB9" s="237"/>
      <c r="AC9" s="232">
        <v>10</v>
      </c>
      <c r="AD9" s="233"/>
      <c r="AE9" s="233"/>
      <c r="AF9" s="235" t="s">
        <v>18</v>
      </c>
      <c r="AG9" s="235"/>
      <c r="AH9" s="236"/>
      <c r="AI9" s="236"/>
      <c r="AJ9" s="237"/>
      <c r="AK9" s="232">
        <v>10</v>
      </c>
      <c r="AL9" s="233"/>
      <c r="AM9" s="233"/>
      <c r="AN9" s="235" t="s">
        <v>18</v>
      </c>
      <c r="AO9" s="235"/>
      <c r="AP9" s="236"/>
      <c r="AQ9" s="236"/>
      <c r="AR9" s="237"/>
    </row>
    <row r="10" spans="1:44" x14ac:dyDescent="0.2">
      <c r="A10" s="201" t="s">
        <v>19</v>
      </c>
      <c r="B10" s="202">
        <v>80</v>
      </c>
      <c r="C10" s="203">
        <v>5.4999999701976776E-2</v>
      </c>
      <c r="D10" s="204">
        <v>0.22400000691413879</v>
      </c>
      <c r="E10" s="205">
        <v>110</v>
      </c>
      <c r="F10" s="206"/>
      <c r="G10" s="241" t="s">
        <v>20</v>
      </c>
      <c r="H10" s="241"/>
      <c r="I10" s="208">
        <v>0.33399999141693115</v>
      </c>
      <c r="J10" s="208"/>
      <c r="K10" s="208">
        <v>10.199999809265137</v>
      </c>
      <c r="L10" s="209"/>
      <c r="M10" s="378">
        <f>IF(OR(M24=0,O10=0),0,ABS(1000*O10/(SQRT(3)*M24*COS(ATAN(Q10/O10)))))</f>
        <v>112.15869365263791</v>
      </c>
      <c r="N10" s="379"/>
      <c r="O10" s="380">
        <f>M19</f>
        <v>12.078962253792978</v>
      </c>
      <c r="P10" s="380"/>
      <c r="Q10" s="380">
        <f>R19</f>
        <v>18.562086248950752</v>
      </c>
      <c r="R10" s="380"/>
      <c r="S10" s="213">
        <f>IF(O10=0,0,COS(ATAN(Q10/O10)))</f>
        <v>0.5454201809676007</v>
      </c>
      <c r="T10" s="214"/>
      <c r="U10" s="381">
        <f>IF(OR(U24=0,W10=0),0,ABS(1000*W10/(SQRT(3)*U24*COS(ATAN(Y10/W10)))))</f>
        <v>123.29162287703834</v>
      </c>
      <c r="V10" s="379"/>
      <c r="W10" s="380">
        <f>U19</f>
        <v>21.18460356806742</v>
      </c>
      <c r="X10" s="380"/>
      <c r="Y10" s="380">
        <f>Z19</f>
        <v>11.99426147651722</v>
      </c>
      <c r="Z10" s="380"/>
      <c r="AA10" s="213">
        <f>IF(W10=0,0,COS(ATAN(Y10/W10)))</f>
        <v>0.87020443725832874</v>
      </c>
      <c r="AB10" s="214"/>
      <c r="AC10" s="381">
        <f>IF(OR(AC24=0,AE10=0),0,ABS(1000*AE10/(SQRT(3)*AC24*COS(ATAN(AG10/AE10)))))</f>
        <v>123.64743758806871</v>
      </c>
      <c r="AD10" s="379"/>
      <c r="AE10" s="380">
        <f>AC19</f>
        <v>23.085154200885817</v>
      </c>
      <c r="AF10" s="380"/>
      <c r="AG10" s="380">
        <f>AH19</f>
        <v>7.946763826689268</v>
      </c>
      <c r="AH10" s="380"/>
      <c r="AI10" s="213">
        <f>IF(AE10=0,0,COS(ATAN(AG10/AE10)))</f>
        <v>0.94554495214928114</v>
      </c>
      <c r="AJ10" s="214"/>
      <c r="AK10" s="381">
        <f>IF(OR(AK24=0,AM10=0),0,ABS(1000*AM10/(SQRT(3)*AK24*COS(ATAN(AO10/AM10)))))</f>
        <v>122.57224247860721</v>
      </c>
      <c r="AL10" s="379"/>
      <c r="AM10" s="380">
        <f>AK19</f>
        <v>23.085154200885817</v>
      </c>
      <c r="AN10" s="380"/>
      <c r="AO10" s="380">
        <f>AP19</f>
        <v>7.946763826689268</v>
      </c>
      <c r="AP10" s="380"/>
      <c r="AQ10" s="213">
        <f>IF(AM10=0,0,COS(ATAN(AO10/AM10)))</f>
        <v>0.94554495214928114</v>
      </c>
      <c r="AR10" s="214"/>
    </row>
    <row r="11" spans="1:44" x14ac:dyDescent="0.2">
      <c r="A11" s="216"/>
      <c r="B11" s="217"/>
      <c r="C11" s="217"/>
      <c r="D11" s="218"/>
      <c r="E11" s="219">
        <v>6</v>
      </c>
      <c r="F11" s="220"/>
      <c r="G11" s="221" t="s">
        <v>20</v>
      </c>
      <c r="H11" s="221"/>
      <c r="I11" s="222">
        <f>I10</f>
        <v>0.33399999141693115</v>
      </c>
      <c r="J11" s="222"/>
      <c r="K11" s="222">
        <f>K10</f>
        <v>10.199999809265137</v>
      </c>
      <c r="L11" s="223"/>
      <c r="M11" s="224">
        <v>1000</v>
      </c>
      <c r="N11" s="225"/>
      <c r="O11" s="226">
        <v>1</v>
      </c>
      <c r="P11" s="226"/>
      <c r="Q11" s="349">
        <f>IF(OR(M26=0,M11=0),0,ABS(O11)*TAN(ACOS(1000*ABS(O11)/(SQRT(3)*M26*M11))))</f>
        <v>11.039927701851559</v>
      </c>
      <c r="R11" s="349"/>
      <c r="S11" s="227">
        <v>9.0209999999999999E-2</v>
      </c>
      <c r="T11" s="228"/>
      <c r="U11" s="229">
        <v>1000</v>
      </c>
      <c r="V11" s="225"/>
      <c r="W11" s="226">
        <v>10.100000381469727</v>
      </c>
      <c r="X11" s="226"/>
      <c r="Y11" s="349">
        <f>IF(OR(U26=0,U11=0),0,ABS(W11)*TAN(ACOS(1000*ABS(W11)/(SQRT(3)*U26*U11))))</f>
        <v>4.1303752255805177</v>
      </c>
      <c r="Z11" s="349"/>
      <c r="AA11" s="227">
        <v>0.92559000000000002</v>
      </c>
      <c r="AB11" s="228"/>
      <c r="AC11" s="229">
        <v>1100</v>
      </c>
      <c r="AD11" s="225"/>
      <c r="AE11" s="226">
        <v>12</v>
      </c>
      <c r="AF11" s="226"/>
      <c r="AG11" s="349">
        <f>IF(OR(AC26=0,AC11=0),0,ABS(AE11)*TAN(ACOS(1000*ABS(AE11)/(SQRT(3)*AC26*AC11))))</f>
        <v>0.27332896632316139</v>
      </c>
      <c r="AH11" s="349"/>
      <c r="AI11" s="227">
        <v>0.99973999999999996</v>
      </c>
      <c r="AJ11" s="228"/>
      <c r="AK11" s="229">
        <v>1100</v>
      </c>
      <c r="AL11" s="225"/>
      <c r="AM11" s="226">
        <v>12</v>
      </c>
      <c r="AN11" s="226"/>
      <c r="AO11" s="349">
        <f>IF(OR(AK26=0,AK11=0),0,ABS(AM11)*TAN(ACOS(1000*ABS(AM11)/(SQRT(3)*AK26*AK11))))</f>
        <v>0.27332896632316139</v>
      </c>
      <c r="AP11" s="349"/>
      <c r="AQ11" s="227">
        <v>0.99973999999999996</v>
      </c>
      <c r="AR11" s="228"/>
    </row>
    <row r="12" spans="1:44" x14ac:dyDescent="0.2">
      <c r="A12" s="216"/>
      <c r="B12" s="217"/>
      <c r="C12" s="217"/>
      <c r="D12" s="218"/>
      <c r="E12" s="219">
        <v>6</v>
      </c>
      <c r="F12" s="220"/>
      <c r="G12" s="221" t="s">
        <v>134</v>
      </c>
      <c r="H12" s="221"/>
      <c r="I12" s="222">
        <f>I10</f>
        <v>0.33399999141693115</v>
      </c>
      <c r="J12" s="222"/>
      <c r="K12" s="222">
        <f>K10</f>
        <v>10.199999809265137</v>
      </c>
      <c r="L12" s="223"/>
      <c r="M12" s="224">
        <v>1200</v>
      </c>
      <c r="N12" s="225"/>
      <c r="O12" s="226">
        <v>11</v>
      </c>
      <c r="P12" s="226"/>
      <c r="Q12" s="349">
        <f>IF(OR(M28=0,M12=0),0,ABS(O12)*TAN(ACOS(1000*ABS(O12)/(SQRT(3)*M28*M12))))</f>
        <v>6.7127334062001127</v>
      </c>
      <c r="R12" s="349"/>
      <c r="S12" s="227">
        <v>0.85360999999999998</v>
      </c>
      <c r="T12" s="228"/>
      <c r="U12" s="229">
        <v>1210</v>
      </c>
      <c r="V12" s="225"/>
      <c r="W12" s="226">
        <v>11</v>
      </c>
      <c r="X12" s="226"/>
      <c r="Y12" s="349">
        <f>IF(OR(U28=0,U12=0),0,ABS(W12)*TAN(ACOS(1000*ABS(W12)/(SQRT(3)*U28*U12))))</f>
        <v>6.9166467028262568</v>
      </c>
      <c r="Z12" s="349"/>
      <c r="AA12" s="227">
        <v>0.84655999999999998</v>
      </c>
      <c r="AB12" s="228"/>
      <c r="AC12" s="229">
        <v>1200</v>
      </c>
      <c r="AD12" s="225"/>
      <c r="AE12" s="226">
        <v>11</v>
      </c>
      <c r="AF12" s="226"/>
      <c r="AG12" s="349">
        <f>IF(OR(AC28=0,AC12=0),0,ABS(AE12)*TAN(ACOS(1000*ABS(AE12)/(SQRT(3)*AC28*AC12))))</f>
        <v>6.7127334062001127</v>
      </c>
      <c r="AH12" s="349"/>
      <c r="AI12" s="227">
        <v>0.85360999999999998</v>
      </c>
      <c r="AJ12" s="228"/>
      <c r="AK12" s="229">
        <v>1200</v>
      </c>
      <c r="AL12" s="225"/>
      <c r="AM12" s="226">
        <v>11</v>
      </c>
      <c r="AN12" s="226"/>
      <c r="AO12" s="349">
        <f>IF(OR(AK28=0,AK12=0),0,ABS(AM12)*TAN(ACOS(1000*ABS(AM12)/(SQRT(3)*AK28*AK12))))</f>
        <v>6.7127334062001127</v>
      </c>
      <c r="AP12" s="349"/>
      <c r="AQ12" s="227">
        <v>0.85360999999999998</v>
      </c>
      <c r="AR12" s="228"/>
    </row>
    <row r="13" spans="1:44" ht="15.75" customHeight="1" thickBot="1" x14ac:dyDescent="0.25">
      <c r="A13" s="230"/>
      <c r="B13" s="231"/>
      <c r="C13" s="231"/>
      <c r="D13" s="231"/>
      <c r="E13" s="232" t="s">
        <v>17</v>
      </c>
      <c r="F13" s="233"/>
      <c r="G13" s="233"/>
      <c r="H13" s="233"/>
      <c r="I13" s="233"/>
      <c r="J13" s="233"/>
      <c r="K13" s="233"/>
      <c r="L13" s="234"/>
      <c r="M13" s="233">
        <v>10</v>
      </c>
      <c r="N13" s="233"/>
      <c r="O13" s="233"/>
      <c r="P13" s="235" t="s">
        <v>18</v>
      </c>
      <c r="Q13" s="235"/>
      <c r="R13" s="236"/>
      <c r="S13" s="236"/>
      <c r="T13" s="237"/>
      <c r="U13" s="232">
        <v>10</v>
      </c>
      <c r="V13" s="233"/>
      <c r="W13" s="233"/>
      <c r="X13" s="235" t="s">
        <v>18</v>
      </c>
      <c r="Y13" s="235"/>
      <c r="Z13" s="236"/>
      <c r="AA13" s="236"/>
      <c r="AB13" s="237"/>
      <c r="AC13" s="232">
        <v>10</v>
      </c>
      <c r="AD13" s="233"/>
      <c r="AE13" s="233"/>
      <c r="AF13" s="235" t="s">
        <v>18</v>
      </c>
      <c r="AG13" s="235"/>
      <c r="AH13" s="236"/>
      <c r="AI13" s="236"/>
      <c r="AJ13" s="237"/>
      <c r="AK13" s="232">
        <v>10</v>
      </c>
      <c r="AL13" s="233"/>
      <c r="AM13" s="233"/>
      <c r="AN13" s="235" t="s">
        <v>18</v>
      </c>
      <c r="AO13" s="235"/>
      <c r="AP13" s="236"/>
      <c r="AQ13" s="236"/>
      <c r="AR13" s="237"/>
    </row>
    <row r="14" spans="1:44" x14ac:dyDescent="0.2">
      <c r="A14" s="238" t="s">
        <v>21</v>
      </c>
      <c r="B14" s="239"/>
      <c r="C14" s="239"/>
      <c r="D14" s="239"/>
      <c r="E14" s="240" t="s">
        <v>93</v>
      </c>
      <c r="F14" s="241"/>
      <c r="G14" s="241"/>
      <c r="H14" s="241"/>
      <c r="I14" s="241"/>
      <c r="J14" s="241"/>
      <c r="K14" s="241"/>
      <c r="L14" s="242"/>
      <c r="M14" s="243">
        <f>SUM(M6,M10)</f>
        <v>277.00393951239721</v>
      </c>
      <c r="N14" s="244"/>
      <c r="O14" s="245">
        <f>SUM(O6,O10)</f>
        <v>41.686990946510598</v>
      </c>
      <c r="P14" s="244"/>
      <c r="Q14" s="245">
        <f>SUM(Q6,Q10)</f>
        <v>32.08328433529779</v>
      </c>
      <c r="R14" s="244"/>
      <c r="S14" s="244"/>
      <c r="T14" s="246"/>
      <c r="U14" s="247">
        <f>SUM(U6,U10)</f>
        <v>235.52120580515094</v>
      </c>
      <c r="V14" s="244"/>
      <c r="W14" s="245">
        <f>SUM(W6,W10)</f>
        <v>41.265403894808486</v>
      </c>
      <c r="X14" s="244"/>
      <c r="Y14" s="245">
        <f>SUM(Y6,Y10)</f>
        <v>21.366241233785733</v>
      </c>
      <c r="Z14" s="244"/>
      <c r="AA14" s="244"/>
      <c r="AB14" s="246"/>
      <c r="AC14" s="247">
        <f>SUM(AC6,AC10)</f>
        <v>236.28910144265825</v>
      </c>
      <c r="AD14" s="244"/>
      <c r="AE14" s="245">
        <f>SUM(AE6,AE10)</f>
        <v>43.165729376905318</v>
      </c>
      <c r="AF14" s="244"/>
      <c r="AG14" s="245">
        <f>SUM(AG6,AG10)</f>
        <v>17.04705225659152</v>
      </c>
      <c r="AH14" s="244"/>
      <c r="AI14" s="244"/>
      <c r="AJ14" s="246"/>
      <c r="AK14" s="247">
        <f>SUM(AK6,AK10)</f>
        <v>233.25492087485605</v>
      </c>
      <c r="AL14" s="244"/>
      <c r="AM14" s="245">
        <f>SUM(AM6,AM10)</f>
        <v>43.165729376905318</v>
      </c>
      <c r="AN14" s="244"/>
      <c r="AO14" s="245">
        <f>SUM(AO6,AO10)</f>
        <v>17.04705225659152</v>
      </c>
      <c r="AP14" s="244"/>
      <c r="AQ14" s="244"/>
      <c r="AR14" s="246"/>
    </row>
    <row r="15" spans="1:44" ht="13.5" thickBot="1" x14ac:dyDescent="0.25">
      <c r="A15" s="248"/>
      <c r="B15" s="249"/>
      <c r="C15" s="249"/>
      <c r="D15" s="249"/>
      <c r="E15" s="250" t="s">
        <v>23</v>
      </c>
      <c r="F15" s="251"/>
      <c r="G15" s="251"/>
      <c r="H15" s="251"/>
      <c r="I15" s="251"/>
      <c r="J15" s="251"/>
      <c r="K15" s="251"/>
      <c r="L15" s="252"/>
      <c r="M15" s="253">
        <f>SUM(M7,M8,M11,M12)</f>
        <v>5150</v>
      </c>
      <c r="N15" s="254"/>
      <c r="O15" s="255">
        <f>SUM(O7,O8,O11,O12)</f>
        <v>41.5</v>
      </c>
      <c r="P15" s="254"/>
      <c r="Q15" s="255">
        <f>SUM(Q7,Q8,Q11,Q12)</f>
        <v>29.752031736680021</v>
      </c>
      <c r="R15" s="254"/>
      <c r="S15" s="254"/>
      <c r="T15" s="256"/>
      <c r="U15" s="257">
        <f>SUM(U7,U8,U11,U12)</f>
        <v>4220</v>
      </c>
      <c r="V15" s="254"/>
      <c r="W15" s="255">
        <f>SUM(W7,W8,W11,W12)</f>
        <v>41.100000381469727</v>
      </c>
      <c r="X15" s="254"/>
      <c r="Y15" s="255">
        <f>SUM(Y7,Y8,Y11,Y12)</f>
        <v>19.593949824109103</v>
      </c>
      <c r="Z15" s="254"/>
      <c r="AA15" s="254"/>
      <c r="AB15" s="256"/>
      <c r="AC15" s="257">
        <f>SUM(AC7,AC8,AC11,AC12)</f>
        <v>4300</v>
      </c>
      <c r="AD15" s="254"/>
      <c r="AE15" s="255">
        <f>SUM(AE7,AE8,AE11,AE12)</f>
        <v>43</v>
      </c>
      <c r="AF15" s="254"/>
      <c r="AG15" s="255">
        <f>SUM(AG7,AG8,AG11,AG12)</f>
        <v>15.26706056197094</v>
      </c>
      <c r="AH15" s="254"/>
      <c r="AI15" s="254"/>
      <c r="AJ15" s="256"/>
      <c r="AK15" s="257">
        <f>SUM(AK7,AK8,AK11,AK12)</f>
        <v>4300</v>
      </c>
      <c r="AL15" s="254"/>
      <c r="AM15" s="255">
        <f>SUM(AM7,AM8,AM11,AM12)</f>
        <v>43</v>
      </c>
      <c r="AN15" s="254"/>
      <c r="AO15" s="255">
        <f>SUM(AO7,AO8,AO11,AO12)</f>
        <v>15.26706056197094</v>
      </c>
      <c r="AP15" s="254"/>
      <c r="AQ15" s="254"/>
      <c r="AR15" s="256"/>
    </row>
    <row r="16" spans="1:44" x14ac:dyDescent="0.2">
      <c r="A16" s="238" t="s">
        <v>24</v>
      </c>
      <c r="B16" s="239"/>
      <c r="C16" s="239"/>
      <c r="D16" s="239"/>
      <c r="E16" s="239" t="s">
        <v>25</v>
      </c>
      <c r="F16" s="239"/>
      <c r="G16" s="239"/>
      <c r="H16" s="239"/>
      <c r="I16" s="258" t="s">
        <v>15</v>
      </c>
      <c r="J16" s="259"/>
      <c r="K16" s="259"/>
      <c r="L16" s="260"/>
      <c r="M16" s="261">
        <f>I6*(POWER(O7+O8,2)+POWER(Q7+Q8,2))/POWER(B6,2)</f>
        <v>5.1028692687816415E-2</v>
      </c>
      <c r="N16" s="261"/>
      <c r="O16" s="261"/>
      <c r="P16" s="262" t="s">
        <v>26</v>
      </c>
      <c r="Q16" s="262"/>
      <c r="R16" s="263">
        <f>K6*(POWER(O7+O8,2)+POWER(Q7+Q8,2))/(100*B6)</f>
        <v>1.3058274521158499</v>
      </c>
      <c r="S16" s="263"/>
      <c r="T16" s="264"/>
      <c r="U16" s="265">
        <f>I6*(POWER(W7+W8,2)+POWER(Y7+Y8,2))/POWER(B6,2)</f>
        <v>2.3800326711266407E-2</v>
      </c>
      <c r="V16" s="261"/>
      <c r="W16" s="261"/>
      <c r="X16" s="262" t="s">
        <v>26</v>
      </c>
      <c r="Y16" s="262"/>
      <c r="Z16" s="263">
        <f>K6*(POWER(W7+W8,2)+POWER(Y7+Y8,2))/(100*B6)</f>
        <v>0.60905185596334632</v>
      </c>
      <c r="AA16" s="263"/>
      <c r="AB16" s="264"/>
      <c r="AC16" s="265">
        <f>I6*(POWER(AE7+AE8,2)+POWER(AG7+AG8,2))/POWER(B6,2)</f>
        <v>2.3575175989698442E-2</v>
      </c>
      <c r="AD16" s="261"/>
      <c r="AE16" s="261"/>
      <c r="AF16" s="262" t="s">
        <v>26</v>
      </c>
      <c r="AG16" s="262"/>
      <c r="AH16" s="263">
        <f>K6*(POWER(AE7+AE8,2)+POWER(AG7+AG8,2))/(100*B6)</f>
        <v>0.60329023485175259</v>
      </c>
      <c r="AI16" s="263"/>
      <c r="AJ16" s="264"/>
      <c r="AK16" s="265">
        <f>I6*(POWER(AM7+AM8,2)+POWER(AO7+AO8,2))/POWER(B6,2)</f>
        <v>2.3575175989698442E-2</v>
      </c>
      <c r="AL16" s="261"/>
      <c r="AM16" s="261"/>
      <c r="AN16" s="262" t="s">
        <v>26</v>
      </c>
      <c r="AO16" s="262"/>
      <c r="AP16" s="263">
        <f>K6*(POWER(AM7+AM8,2)+POWER(AO7+AO8,2))/(100*B6)</f>
        <v>0.60329023485175259</v>
      </c>
      <c r="AQ16" s="263"/>
      <c r="AR16" s="264"/>
    </row>
    <row r="17" spans="1:44" ht="13.5" thickBot="1" x14ac:dyDescent="0.25">
      <c r="A17" s="248"/>
      <c r="B17" s="249"/>
      <c r="C17" s="249"/>
      <c r="D17" s="249"/>
      <c r="E17" s="249"/>
      <c r="F17" s="249"/>
      <c r="G17" s="249"/>
      <c r="H17" s="249"/>
      <c r="I17" s="266" t="s">
        <v>19</v>
      </c>
      <c r="J17" s="235"/>
      <c r="K17" s="235"/>
      <c r="L17" s="267"/>
      <c r="M17" s="268">
        <f>I10*(POWER(O11+O12,2)+POWER(Q11+Q12,2))/POWER(B10,2)</f>
        <v>2.3962254091001941E-2</v>
      </c>
      <c r="N17" s="268"/>
      <c r="O17" s="268"/>
      <c r="P17" s="269" t="s">
        <v>26</v>
      </c>
      <c r="Q17" s="269"/>
      <c r="R17" s="270">
        <f>K10*(POWER(O11+O12,2)+POWER(Q11+Q12,2))/(100*B10)</f>
        <v>0.58542513398494089</v>
      </c>
      <c r="S17" s="270"/>
      <c r="T17" s="271"/>
      <c r="U17" s="272">
        <f>I10*(POWER(W11+W12,2)+POWER(Y11+Y12,2))/POWER(B10,2)</f>
        <v>2.9603186895715602E-2</v>
      </c>
      <c r="V17" s="268"/>
      <c r="W17" s="268"/>
      <c r="X17" s="269" t="s">
        <v>26</v>
      </c>
      <c r="Y17" s="269"/>
      <c r="Z17" s="270">
        <f>K10*(POWER(W11+W12,2)+POWER(Y11+Y12,2))/(100*B10)</f>
        <v>0.72323954119630618</v>
      </c>
      <c r="AA17" s="270"/>
      <c r="AB17" s="271"/>
      <c r="AC17" s="272">
        <f>I10*(POWER(AE11+AE12,2)+POWER(AG11+AG12,2))/POWER(B10,2)</f>
        <v>3.0154201183839012E-2</v>
      </c>
      <c r="AD17" s="268"/>
      <c r="AE17" s="268"/>
      <c r="AF17" s="269" t="s">
        <v>26</v>
      </c>
      <c r="AG17" s="269"/>
      <c r="AH17" s="270">
        <f>K10*(POWER(AE11+AE12,2)+POWER(AG11+AG12,2))/(100*B10)</f>
        <v>0.73670144725185516</v>
      </c>
      <c r="AI17" s="270"/>
      <c r="AJ17" s="271"/>
      <c r="AK17" s="272">
        <f>I10*(POWER(AM11+AM12,2)+POWER(AO11+AO12,2))/POWER(B10,2)</f>
        <v>3.0154201183839012E-2</v>
      </c>
      <c r="AL17" s="268"/>
      <c r="AM17" s="268"/>
      <c r="AN17" s="269" t="s">
        <v>26</v>
      </c>
      <c r="AO17" s="269"/>
      <c r="AP17" s="270">
        <f>K10*(POWER(AM11+AM12,2)+POWER(AO11+AO12,2))/(100*B10)</f>
        <v>0.73670144725185516</v>
      </c>
      <c r="AQ17" s="270"/>
      <c r="AR17" s="271"/>
    </row>
    <row r="18" spans="1:44" x14ac:dyDescent="0.2">
      <c r="A18" s="273" t="s">
        <v>94</v>
      </c>
      <c r="B18" s="274"/>
      <c r="C18" s="274"/>
      <c r="D18" s="274"/>
      <c r="E18" s="239" t="s">
        <v>28</v>
      </c>
      <c r="F18" s="239"/>
      <c r="G18" s="239"/>
      <c r="H18" s="239"/>
      <c r="I18" s="258" t="s">
        <v>15</v>
      </c>
      <c r="J18" s="259"/>
      <c r="K18" s="259"/>
      <c r="L18" s="260"/>
      <c r="M18" s="275">
        <f>SUM(O7:P8)+C6+M16</f>
        <v>29.608028692717618</v>
      </c>
      <c r="N18" s="275"/>
      <c r="O18" s="275"/>
      <c r="P18" s="276" t="s">
        <v>26</v>
      </c>
      <c r="Q18" s="276"/>
      <c r="R18" s="277">
        <f>SUM(Q7:R8)+D6+R16</f>
        <v>13.521198086347038</v>
      </c>
      <c r="S18" s="277"/>
      <c r="T18" s="278"/>
      <c r="U18" s="279">
        <f>SUM(W7:X8)+C6+U16</f>
        <v>20.08080032674107</v>
      </c>
      <c r="V18" s="275"/>
      <c r="W18" s="275"/>
      <c r="X18" s="276" t="s">
        <v>26</v>
      </c>
      <c r="Y18" s="276"/>
      <c r="Z18" s="277">
        <f>SUM(Y7:Z8)+D6+Z16</f>
        <v>9.3719797572685124</v>
      </c>
      <c r="AA18" s="277"/>
      <c r="AB18" s="278"/>
      <c r="AC18" s="279">
        <f>SUM(AE7:AF8)+C6+AC16</f>
        <v>20.080575176019501</v>
      </c>
      <c r="AD18" s="275"/>
      <c r="AE18" s="275"/>
      <c r="AF18" s="276" t="s">
        <v>26</v>
      </c>
      <c r="AG18" s="276"/>
      <c r="AH18" s="277">
        <f>SUM(AG7:AH8)+D6+AH16</f>
        <v>9.1002884299022533</v>
      </c>
      <c r="AI18" s="277"/>
      <c r="AJ18" s="278"/>
      <c r="AK18" s="279">
        <f>SUM(AM7:AN8)+C6+AK16</f>
        <v>20.080575176019501</v>
      </c>
      <c r="AL18" s="275"/>
      <c r="AM18" s="275"/>
      <c r="AN18" s="276" t="s">
        <v>26</v>
      </c>
      <c r="AO18" s="276"/>
      <c r="AP18" s="277">
        <f>SUM(AO7:AP8)+D6+AP16</f>
        <v>9.1002884299022533</v>
      </c>
      <c r="AQ18" s="277"/>
      <c r="AR18" s="278"/>
    </row>
    <row r="19" spans="1:44" x14ac:dyDescent="0.2">
      <c r="A19" s="280"/>
      <c r="B19" s="281"/>
      <c r="C19" s="281"/>
      <c r="D19" s="281"/>
      <c r="E19" s="282"/>
      <c r="F19" s="282"/>
      <c r="G19" s="282"/>
      <c r="H19" s="282"/>
      <c r="I19" s="283" t="s">
        <v>19</v>
      </c>
      <c r="J19" s="284"/>
      <c r="K19" s="284"/>
      <c r="L19" s="285"/>
      <c r="M19" s="286">
        <f>SUM(O11:P12)+C10+M17</f>
        <v>12.078962253792978</v>
      </c>
      <c r="N19" s="286"/>
      <c r="O19" s="286"/>
      <c r="P19" s="287" t="s">
        <v>26</v>
      </c>
      <c r="Q19" s="287"/>
      <c r="R19" s="288">
        <f>SUM(Q11:R12)+D10+R17</f>
        <v>18.562086248950752</v>
      </c>
      <c r="S19" s="288"/>
      <c r="T19" s="289"/>
      <c r="U19" s="290">
        <f>SUM(W11:X12)+C10+U17</f>
        <v>21.18460356806742</v>
      </c>
      <c r="V19" s="286"/>
      <c r="W19" s="286"/>
      <c r="X19" s="287" t="s">
        <v>26</v>
      </c>
      <c r="Y19" s="287"/>
      <c r="Z19" s="288">
        <f>SUM(Y11:Z12)+D10+Z17</f>
        <v>11.99426147651722</v>
      </c>
      <c r="AA19" s="288"/>
      <c r="AB19" s="289"/>
      <c r="AC19" s="290">
        <f>SUM(AE11:AF12)+C10+AC17</f>
        <v>23.085154200885817</v>
      </c>
      <c r="AD19" s="286"/>
      <c r="AE19" s="286"/>
      <c r="AF19" s="287" t="s">
        <v>26</v>
      </c>
      <c r="AG19" s="287"/>
      <c r="AH19" s="288">
        <f>SUM(AG11:AH12)+D10+AH17</f>
        <v>7.946763826689268</v>
      </c>
      <c r="AI19" s="288"/>
      <c r="AJ19" s="289"/>
      <c r="AK19" s="290">
        <f>SUM(AM11:AN12)+C10+AK17</f>
        <v>23.085154200885817</v>
      </c>
      <c r="AL19" s="286"/>
      <c r="AM19" s="286"/>
      <c r="AN19" s="287" t="s">
        <v>26</v>
      </c>
      <c r="AO19" s="287"/>
      <c r="AP19" s="288">
        <f>SUM(AO11:AP12)+D10+AP17</f>
        <v>7.946763826689268</v>
      </c>
      <c r="AQ19" s="288"/>
      <c r="AR19" s="289"/>
    </row>
    <row r="20" spans="1:44" ht="13.5" thickBot="1" x14ac:dyDescent="0.25">
      <c r="A20" s="291"/>
      <c r="B20" s="292"/>
      <c r="C20" s="292"/>
      <c r="D20" s="292"/>
      <c r="E20" s="249"/>
      <c r="F20" s="249"/>
      <c r="G20" s="249"/>
      <c r="H20" s="249"/>
      <c r="I20" s="293" t="s">
        <v>29</v>
      </c>
      <c r="J20" s="294"/>
      <c r="K20" s="294"/>
      <c r="L20" s="295"/>
      <c r="M20" s="296">
        <f>SUM(M18,M19)</f>
        <v>41.686990946510598</v>
      </c>
      <c r="N20" s="296"/>
      <c r="O20" s="296"/>
      <c r="P20" s="297" t="s">
        <v>26</v>
      </c>
      <c r="Q20" s="297"/>
      <c r="R20" s="298">
        <f>SUM(R18,R19)</f>
        <v>32.08328433529779</v>
      </c>
      <c r="S20" s="298"/>
      <c r="T20" s="299"/>
      <c r="U20" s="300">
        <f>SUM(U18,U19)</f>
        <v>41.265403894808486</v>
      </c>
      <c r="V20" s="296"/>
      <c r="W20" s="296"/>
      <c r="X20" s="297" t="s">
        <v>26</v>
      </c>
      <c r="Y20" s="297"/>
      <c r="Z20" s="298">
        <f>SUM(Z18,Z19)</f>
        <v>21.366241233785733</v>
      </c>
      <c r="AA20" s="298"/>
      <c r="AB20" s="299"/>
      <c r="AC20" s="300">
        <f>SUM(AC18,AC19)</f>
        <v>43.165729376905318</v>
      </c>
      <c r="AD20" s="296"/>
      <c r="AE20" s="296"/>
      <c r="AF20" s="297" t="s">
        <v>26</v>
      </c>
      <c r="AG20" s="297"/>
      <c r="AH20" s="298">
        <f>SUM(AH18,AH19)</f>
        <v>17.04705225659152</v>
      </c>
      <c r="AI20" s="298"/>
      <c r="AJ20" s="299"/>
      <c r="AK20" s="300">
        <f>SUM(AK18,AK19)</f>
        <v>43.165729376905318</v>
      </c>
      <c r="AL20" s="296"/>
      <c r="AM20" s="296"/>
      <c r="AN20" s="297" t="s">
        <v>26</v>
      </c>
      <c r="AO20" s="297"/>
      <c r="AP20" s="298">
        <f>SUM(AP18,AP19)</f>
        <v>17.04705225659152</v>
      </c>
      <c r="AQ20" s="298"/>
      <c r="AR20" s="299"/>
    </row>
    <row r="21" spans="1:44" ht="30" customHeight="1" thickBot="1" x14ac:dyDescent="0.25">
      <c r="A21" s="301" t="s">
        <v>30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</row>
    <row r="22" spans="1:44" ht="15.75" customHeight="1" thickBot="1" x14ac:dyDescent="0.25">
      <c r="A22" s="302" t="s">
        <v>7</v>
      </c>
      <c r="B22" s="303"/>
      <c r="C22" s="303" t="s">
        <v>3</v>
      </c>
      <c r="D22" s="303"/>
      <c r="E22" s="303" t="s">
        <v>31</v>
      </c>
      <c r="F22" s="303"/>
      <c r="G22" s="303"/>
      <c r="H22" s="303"/>
      <c r="I22" s="303"/>
      <c r="J22" s="303"/>
      <c r="K22" s="303"/>
      <c r="L22" s="304"/>
      <c r="M22" s="197" t="s">
        <v>32</v>
      </c>
      <c r="N22" s="305"/>
      <c r="O22" s="305"/>
      <c r="P22" s="305"/>
      <c r="Q22" s="305"/>
      <c r="R22" s="305"/>
      <c r="S22" s="305"/>
      <c r="T22" s="200"/>
      <c r="U22" s="197" t="s">
        <v>32</v>
      </c>
      <c r="V22" s="305"/>
      <c r="W22" s="305"/>
      <c r="X22" s="305"/>
      <c r="Y22" s="305"/>
      <c r="Z22" s="305"/>
      <c r="AA22" s="305"/>
      <c r="AB22" s="200"/>
      <c r="AC22" s="197" t="s">
        <v>32</v>
      </c>
      <c r="AD22" s="305"/>
      <c r="AE22" s="305"/>
      <c r="AF22" s="305"/>
      <c r="AG22" s="305"/>
      <c r="AH22" s="305"/>
      <c r="AI22" s="305"/>
      <c r="AJ22" s="200"/>
      <c r="AK22" s="197" t="s">
        <v>32</v>
      </c>
      <c r="AL22" s="305"/>
      <c r="AM22" s="305"/>
      <c r="AN22" s="305"/>
      <c r="AO22" s="305"/>
      <c r="AP22" s="305"/>
      <c r="AQ22" s="305"/>
      <c r="AR22" s="200"/>
    </row>
    <row r="23" spans="1:44" x14ac:dyDescent="0.2">
      <c r="A23" s="205">
        <v>110</v>
      </c>
      <c r="B23" s="206"/>
      <c r="C23" s="206" t="s">
        <v>16</v>
      </c>
      <c r="D23" s="206"/>
      <c r="E23" s="241" t="s">
        <v>33</v>
      </c>
      <c r="F23" s="241"/>
      <c r="G23" s="241"/>
      <c r="H23" s="241"/>
      <c r="I23" s="241"/>
      <c r="J23" s="241"/>
      <c r="K23" s="241"/>
      <c r="L23" s="242"/>
      <c r="M23" s="306">
        <v>114</v>
      </c>
      <c r="N23" s="307"/>
      <c r="O23" s="307"/>
      <c r="P23" s="307"/>
      <c r="Q23" s="307"/>
      <c r="R23" s="307"/>
      <c r="S23" s="307"/>
      <c r="T23" s="308"/>
      <c r="U23" s="306">
        <v>114</v>
      </c>
      <c r="V23" s="307"/>
      <c r="W23" s="307"/>
      <c r="X23" s="307"/>
      <c r="Y23" s="307"/>
      <c r="Z23" s="307"/>
      <c r="AA23" s="307"/>
      <c r="AB23" s="308"/>
      <c r="AC23" s="306">
        <v>113</v>
      </c>
      <c r="AD23" s="307"/>
      <c r="AE23" s="307"/>
      <c r="AF23" s="307"/>
      <c r="AG23" s="307"/>
      <c r="AH23" s="307"/>
      <c r="AI23" s="307"/>
      <c r="AJ23" s="308"/>
      <c r="AK23" s="306">
        <v>115</v>
      </c>
      <c r="AL23" s="307"/>
      <c r="AM23" s="307"/>
      <c r="AN23" s="307"/>
      <c r="AO23" s="307"/>
      <c r="AP23" s="307"/>
      <c r="AQ23" s="307"/>
      <c r="AR23" s="308"/>
    </row>
    <row r="24" spans="1:44" x14ac:dyDescent="0.2">
      <c r="A24" s="219">
        <v>110</v>
      </c>
      <c r="B24" s="220"/>
      <c r="C24" s="220" t="s">
        <v>20</v>
      </c>
      <c r="D24" s="220"/>
      <c r="E24" s="221" t="s">
        <v>34</v>
      </c>
      <c r="F24" s="221"/>
      <c r="G24" s="221"/>
      <c r="H24" s="221"/>
      <c r="I24" s="221"/>
      <c r="J24" s="221"/>
      <c r="K24" s="221"/>
      <c r="L24" s="309"/>
      <c r="M24" s="310">
        <v>114</v>
      </c>
      <c r="N24" s="311"/>
      <c r="O24" s="311"/>
      <c r="P24" s="311"/>
      <c r="Q24" s="311"/>
      <c r="R24" s="311"/>
      <c r="S24" s="311"/>
      <c r="T24" s="312"/>
      <c r="U24" s="310">
        <v>114</v>
      </c>
      <c r="V24" s="311"/>
      <c r="W24" s="311"/>
      <c r="X24" s="311"/>
      <c r="Y24" s="311"/>
      <c r="Z24" s="311"/>
      <c r="AA24" s="311"/>
      <c r="AB24" s="312"/>
      <c r="AC24" s="310">
        <v>114</v>
      </c>
      <c r="AD24" s="311"/>
      <c r="AE24" s="311"/>
      <c r="AF24" s="311"/>
      <c r="AG24" s="311"/>
      <c r="AH24" s="311"/>
      <c r="AI24" s="311"/>
      <c r="AJ24" s="312"/>
      <c r="AK24" s="310">
        <v>115</v>
      </c>
      <c r="AL24" s="311"/>
      <c r="AM24" s="311"/>
      <c r="AN24" s="311"/>
      <c r="AO24" s="311"/>
      <c r="AP24" s="311"/>
      <c r="AQ24" s="311"/>
      <c r="AR24" s="312"/>
    </row>
    <row r="25" spans="1:44" x14ac:dyDescent="0.2">
      <c r="A25" s="219">
        <v>6</v>
      </c>
      <c r="B25" s="220"/>
      <c r="C25" s="220" t="s">
        <v>16</v>
      </c>
      <c r="D25" s="220"/>
      <c r="E25" s="221" t="s">
        <v>135</v>
      </c>
      <c r="F25" s="221"/>
      <c r="G25" s="221"/>
      <c r="H25" s="221"/>
      <c r="I25" s="221"/>
      <c r="J25" s="221"/>
      <c r="K25" s="221"/>
      <c r="L25" s="309"/>
      <c r="M25" s="310">
        <v>6.1999998092651367</v>
      </c>
      <c r="N25" s="311"/>
      <c r="O25" s="311"/>
      <c r="P25" s="311"/>
      <c r="Q25" s="311"/>
      <c r="R25" s="311"/>
      <c r="S25" s="311"/>
      <c r="T25" s="312"/>
      <c r="U25" s="310">
        <v>6.1999998092651367</v>
      </c>
      <c r="V25" s="311"/>
      <c r="W25" s="311"/>
      <c r="X25" s="311"/>
      <c r="Y25" s="311"/>
      <c r="Z25" s="311"/>
      <c r="AA25" s="311"/>
      <c r="AB25" s="312"/>
      <c r="AC25" s="310">
        <v>6.1999998092651367</v>
      </c>
      <c r="AD25" s="311"/>
      <c r="AE25" s="311"/>
      <c r="AF25" s="311"/>
      <c r="AG25" s="311"/>
      <c r="AH25" s="311"/>
      <c r="AI25" s="311"/>
      <c r="AJ25" s="312"/>
      <c r="AK25" s="310">
        <v>6.1999998092651367</v>
      </c>
      <c r="AL25" s="311"/>
      <c r="AM25" s="311"/>
      <c r="AN25" s="311"/>
      <c r="AO25" s="311"/>
      <c r="AP25" s="311"/>
      <c r="AQ25" s="311"/>
      <c r="AR25" s="312"/>
    </row>
    <row r="26" spans="1:44" x14ac:dyDescent="0.2">
      <c r="A26" s="219">
        <v>6</v>
      </c>
      <c r="B26" s="220"/>
      <c r="C26" s="220" t="s">
        <v>20</v>
      </c>
      <c r="D26" s="220"/>
      <c r="E26" s="221" t="s">
        <v>137</v>
      </c>
      <c r="F26" s="221"/>
      <c r="G26" s="221"/>
      <c r="H26" s="221"/>
      <c r="I26" s="221"/>
      <c r="J26" s="221"/>
      <c r="K26" s="221"/>
      <c r="L26" s="309"/>
      <c r="M26" s="310">
        <v>6.4000000953674316</v>
      </c>
      <c r="N26" s="311"/>
      <c r="O26" s="311"/>
      <c r="P26" s="311"/>
      <c r="Q26" s="311"/>
      <c r="R26" s="311"/>
      <c r="S26" s="311"/>
      <c r="T26" s="312"/>
      <c r="U26" s="310">
        <v>6.3000001907348633</v>
      </c>
      <c r="V26" s="311"/>
      <c r="W26" s="311"/>
      <c r="X26" s="311"/>
      <c r="Y26" s="311"/>
      <c r="Z26" s="311"/>
      <c r="AA26" s="311"/>
      <c r="AB26" s="312"/>
      <c r="AC26" s="310">
        <v>6.3000001907348633</v>
      </c>
      <c r="AD26" s="311"/>
      <c r="AE26" s="311"/>
      <c r="AF26" s="311"/>
      <c r="AG26" s="311"/>
      <c r="AH26" s="311"/>
      <c r="AI26" s="311"/>
      <c r="AJ26" s="312"/>
      <c r="AK26" s="310">
        <v>6.3000001907348633</v>
      </c>
      <c r="AL26" s="311"/>
      <c r="AM26" s="311"/>
      <c r="AN26" s="311"/>
      <c r="AO26" s="311"/>
      <c r="AP26" s="311"/>
      <c r="AQ26" s="311"/>
      <c r="AR26" s="312"/>
    </row>
    <row r="27" spans="1:44" x14ac:dyDescent="0.2">
      <c r="A27" s="219">
        <v>6</v>
      </c>
      <c r="B27" s="220"/>
      <c r="C27" s="220" t="s">
        <v>133</v>
      </c>
      <c r="D27" s="220"/>
      <c r="E27" s="221" t="s">
        <v>136</v>
      </c>
      <c r="F27" s="221"/>
      <c r="G27" s="221"/>
      <c r="H27" s="221"/>
      <c r="I27" s="221"/>
      <c r="J27" s="221"/>
      <c r="K27" s="221"/>
      <c r="L27" s="309"/>
      <c r="M27" s="310">
        <v>6.3000001907348633</v>
      </c>
      <c r="N27" s="311"/>
      <c r="O27" s="311"/>
      <c r="P27" s="311"/>
      <c r="Q27" s="311"/>
      <c r="R27" s="311"/>
      <c r="S27" s="311"/>
      <c r="T27" s="312"/>
      <c r="U27" s="310">
        <v>6.3000001907348633</v>
      </c>
      <c r="V27" s="311"/>
      <c r="W27" s="311"/>
      <c r="X27" s="311"/>
      <c r="Y27" s="311"/>
      <c r="Z27" s="311"/>
      <c r="AA27" s="311"/>
      <c r="AB27" s="312"/>
      <c r="AC27" s="310">
        <v>6.3000001907348633</v>
      </c>
      <c r="AD27" s="311"/>
      <c r="AE27" s="311"/>
      <c r="AF27" s="311"/>
      <c r="AG27" s="311"/>
      <c r="AH27" s="311"/>
      <c r="AI27" s="311"/>
      <c r="AJ27" s="312"/>
      <c r="AK27" s="310">
        <v>6.3000001907348633</v>
      </c>
      <c r="AL27" s="311"/>
      <c r="AM27" s="311"/>
      <c r="AN27" s="311"/>
      <c r="AO27" s="311"/>
      <c r="AP27" s="311"/>
      <c r="AQ27" s="311"/>
      <c r="AR27" s="312"/>
    </row>
    <row r="28" spans="1:44" ht="13.5" thickBot="1" x14ac:dyDescent="0.25">
      <c r="A28" s="313">
        <v>6</v>
      </c>
      <c r="B28" s="314"/>
      <c r="C28" s="314" t="s">
        <v>134</v>
      </c>
      <c r="D28" s="314"/>
      <c r="E28" s="251" t="s">
        <v>138</v>
      </c>
      <c r="F28" s="251"/>
      <c r="G28" s="251"/>
      <c r="H28" s="251"/>
      <c r="I28" s="251"/>
      <c r="J28" s="251"/>
      <c r="K28" s="251"/>
      <c r="L28" s="252"/>
      <c r="M28" s="315">
        <v>6.1999998092651367</v>
      </c>
      <c r="N28" s="316"/>
      <c r="O28" s="316"/>
      <c r="P28" s="316"/>
      <c r="Q28" s="316"/>
      <c r="R28" s="316"/>
      <c r="S28" s="316"/>
      <c r="T28" s="317"/>
      <c r="U28" s="315">
        <v>6.1999998092651367</v>
      </c>
      <c r="V28" s="316"/>
      <c r="W28" s="316"/>
      <c r="X28" s="316"/>
      <c r="Y28" s="316"/>
      <c r="Z28" s="316"/>
      <c r="AA28" s="316"/>
      <c r="AB28" s="317"/>
      <c r="AC28" s="315">
        <v>6.1999998092651367</v>
      </c>
      <c r="AD28" s="316"/>
      <c r="AE28" s="316"/>
      <c r="AF28" s="316"/>
      <c r="AG28" s="316"/>
      <c r="AH28" s="316"/>
      <c r="AI28" s="316"/>
      <c r="AJ28" s="317"/>
      <c r="AK28" s="315">
        <v>6.1999998092651367</v>
      </c>
      <c r="AL28" s="316"/>
      <c r="AM28" s="316"/>
      <c r="AN28" s="316"/>
      <c r="AO28" s="316"/>
      <c r="AP28" s="316"/>
      <c r="AQ28" s="316"/>
      <c r="AR28" s="317"/>
    </row>
    <row r="29" spans="1:44" ht="30" customHeight="1" thickBot="1" x14ac:dyDescent="0.25">
      <c r="A29" s="301" t="s">
        <v>37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</row>
    <row r="30" spans="1:44" ht="15" customHeight="1" x14ac:dyDescent="0.2">
      <c r="A30" s="318" t="s">
        <v>3</v>
      </c>
      <c r="B30" s="319"/>
      <c r="C30" s="319"/>
      <c r="D30" s="319"/>
      <c r="E30" s="319" t="s">
        <v>38</v>
      </c>
      <c r="F30" s="319"/>
      <c r="G30" s="319" t="s">
        <v>39</v>
      </c>
      <c r="H30" s="319"/>
      <c r="I30" s="319" t="s">
        <v>40</v>
      </c>
      <c r="J30" s="319"/>
      <c r="K30" s="319" t="s">
        <v>41</v>
      </c>
      <c r="L30" s="320"/>
      <c r="M30" s="238" t="s">
        <v>11</v>
      </c>
      <c r="N30" s="321"/>
      <c r="O30" s="322" t="s">
        <v>12</v>
      </c>
      <c r="P30" s="239"/>
      <c r="Q30" s="321"/>
      <c r="R30" s="322" t="s">
        <v>13</v>
      </c>
      <c r="S30" s="239"/>
      <c r="T30" s="323"/>
      <c r="U30" s="238" t="s">
        <v>11</v>
      </c>
      <c r="V30" s="321"/>
      <c r="W30" s="322" t="s">
        <v>12</v>
      </c>
      <c r="X30" s="239"/>
      <c r="Y30" s="321"/>
      <c r="Z30" s="322" t="s">
        <v>13</v>
      </c>
      <c r="AA30" s="239"/>
      <c r="AB30" s="323"/>
      <c r="AC30" s="238" t="s">
        <v>11</v>
      </c>
      <c r="AD30" s="321"/>
      <c r="AE30" s="322" t="s">
        <v>12</v>
      </c>
      <c r="AF30" s="239"/>
      <c r="AG30" s="321"/>
      <c r="AH30" s="322" t="s">
        <v>13</v>
      </c>
      <c r="AI30" s="239"/>
      <c r="AJ30" s="323"/>
      <c r="AK30" s="238" t="s">
        <v>11</v>
      </c>
      <c r="AL30" s="321"/>
      <c r="AM30" s="322" t="s">
        <v>12</v>
      </c>
      <c r="AN30" s="239"/>
      <c r="AO30" s="321"/>
      <c r="AP30" s="322" t="s">
        <v>13</v>
      </c>
      <c r="AQ30" s="239"/>
      <c r="AR30" s="323"/>
    </row>
    <row r="31" spans="1:44" ht="15.75" customHeight="1" thickBot="1" x14ac:dyDescent="0.25">
      <c r="A31" s="324"/>
      <c r="B31" s="325"/>
      <c r="C31" s="325"/>
      <c r="D31" s="325"/>
      <c r="E31" s="326" t="s">
        <v>42</v>
      </c>
      <c r="F31" s="326" t="s">
        <v>43</v>
      </c>
      <c r="G31" s="326" t="s">
        <v>42</v>
      </c>
      <c r="H31" s="326" t="s">
        <v>43</v>
      </c>
      <c r="I31" s="326" t="s">
        <v>42</v>
      </c>
      <c r="J31" s="326" t="s">
        <v>43</v>
      </c>
      <c r="K31" s="326" t="s">
        <v>42</v>
      </c>
      <c r="L31" s="327" t="s">
        <v>43</v>
      </c>
      <c r="M31" s="248"/>
      <c r="N31" s="328"/>
      <c r="O31" s="329"/>
      <c r="P31" s="249"/>
      <c r="Q31" s="328"/>
      <c r="R31" s="329"/>
      <c r="S31" s="249"/>
      <c r="T31" s="330"/>
      <c r="U31" s="248"/>
      <c r="V31" s="328"/>
      <c r="W31" s="329"/>
      <c r="X31" s="249"/>
      <c r="Y31" s="328"/>
      <c r="Z31" s="329"/>
      <c r="AA31" s="249"/>
      <c r="AB31" s="330"/>
      <c r="AC31" s="248"/>
      <c r="AD31" s="328"/>
      <c r="AE31" s="329"/>
      <c r="AF31" s="249"/>
      <c r="AG31" s="328"/>
      <c r="AH31" s="329"/>
      <c r="AI31" s="249"/>
      <c r="AJ31" s="330"/>
      <c r="AK31" s="248"/>
      <c r="AL31" s="328"/>
      <c r="AM31" s="329"/>
      <c r="AN31" s="249"/>
      <c r="AO31" s="328"/>
      <c r="AP31" s="329"/>
      <c r="AQ31" s="249"/>
      <c r="AR31" s="330"/>
    </row>
    <row r="32" spans="1:44" x14ac:dyDescent="0.2">
      <c r="A32" s="331" t="s">
        <v>244</v>
      </c>
      <c r="B32" s="332"/>
      <c r="C32" s="332"/>
      <c r="D32" s="332"/>
      <c r="E32" s="333"/>
      <c r="F32" s="333"/>
      <c r="G32" s="333"/>
      <c r="H32" s="333"/>
      <c r="I32" s="333"/>
      <c r="J32" s="333"/>
      <c r="K32" s="333"/>
      <c r="L32" s="334"/>
      <c r="M32" s="335"/>
      <c r="N32" s="336"/>
      <c r="O32" s="337"/>
      <c r="P32" s="337"/>
      <c r="Q32" s="337"/>
      <c r="R32" s="337"/>
      <c r="S32" s="337"/>
      <c r="T32" s="338"/>
      <c r="U32" s="335"/>
      <c r="V32" s="336"/>
      <c r="W32" s="337"/>
      <c r="X32" s="337"/>
      <c r="Y32" s="337"/>
      <c r="Z32" s="337"/>
      <c r="AA32" s="337"/>
      <c r="AB32" s="338"/>
      <c r="AC32" s="335"/>
      <c r="AD32" s="336"/>
      <c r="AE32" s="337"/>
      <c r="AF32" s="337"/>
      <c r="AG32" s="337"/>
      <c r="AH32" s="337"/>
      <c r="AI32" s="337"/>
      <c r="AJ32" s="338"/>
      <c r="AK32" s="335"/>
      <c r="AL32" s="336"/>
      <c r="AM32" s="337"/>
      <c r="AN32" s="337"/>
      <c r="AO32" s="337"/>
      <c r="AP32" s="337"/>
      <c r="AQ32" s="337"/>
      <c r="AR32" s="338"/>
    </row>
    <row r="33" spans="1:44" x14ac:dyDescent="0.2">
      <c r="A33" s="339" t="s">
        <v>245</v>
      </c>
      <c r="B33" s="340"/>
      <c r="C33" s="340"/>
      <c r="D33" s="340"/>
      <c r="E33" s="341"/>
      <c r="F33" s="341"/>
      <c r="G33" s="341"/>
      <c r="H33" s="341"/>
      <c r="I33" s="341"/>
      <c r="J33" s="341"/>
      <c r="K33" s="341"/>
      <c r="L33" s="342"/>
      <c r="M33" s="343">
        <f>M6</f>
        <v>164.84524585975933</v>
      </c>
      <c r="N33" s="344"/>
      <c r="O33" s="345">
        <f>-O6</f>
        <v>-29.608028692717618</v>
      </c>
      <c r="P33" s="345"/>
      <c r="Q33" s="345"/>
      <c r="R33" s="345">
        <f>-Q6</f>
        <v>-13.521198086347038</v>
      </c>
      <c r="S33" s="345"/>
      <c r="T33" s="346"/>
      <c r="U33" s="343">
        <f>U6</f>
        <v>112.22958292811259</v>
      </c>
      <c r="V33" s="344"/>
      <c r="W33" s="345">
        <f>-W6</f>
        <v>-20.08080032674107</v>
      </c>
      <c r="X33" s="345"/>
      <c r="Y33" s="345"/>
      <c r="Z33" s="345">
        <f>-Y6</f>
        <v>-9.3719797572685124</v>
      </c>
      <c r="AA33" s="345"/>
      <c r="AB33" s="346"/>
      <c r="AC33" s="343">
        <f>AC6</f>
        <v>112.64166385458952</v>
      </c>
      <c r="AD33" s="344"/>
      <c r="AE33" s="345">
        <f>-AE6</f>
        <v>-20.080575176019501</v>
      </c>
      <c r="AF33" s="345"/>
      <c r="AG33" s="345"/>
      <c r="AH33" s="345">
        <f>-AG6</f>
        <v>-9.1002884299022533</v>
      </c>
      <c r="AI33" s="345"/>
      <c r="AJ33" s="346"/>
      <c r="AK33" s="343">
        <f>AK6</f>
        <v>110.68267839624883</v>
      </c>
      <c r="AL33" s="344"/>
      <c r="AM33" s="345">
        <f>-AM6</f>
        <v>-20.080575176019501</v>
      </c>
      <c r="AN33" s="345"/>
      <c r="AO33" s="345"/>
      <c r="AP33" s="345">
        <f>-AO6</f>
        <v>-9.1002884299022533</v>
      </c>
      <c r="AQ33" s="345"/>
      <c r="AR33" s="346"/>
    </row>
    <row r="34" spans="1:44" x14ac:dyDescent="0.2">
      <c r="A34" s="339" t="s">
        <v>246</v>
      </c>
      <c r="B34" s="340"/>
      <c r="C34" s="340"/>
      <c r="D34" s="340"/>
      <c r="E34" s="341"/>
      <c r="F34" s="341"/>
      <c r="G34" s="341"/>
      <c r="H34" s="341"/>
      <c r="I34" s="341"/>
      <c r="J34" s="341"/>
      <c r="K34" s="341"/>
      <c r="L34" s="342"/>
      <c r="M34" s="229">
        <v>40</v>
      </c>
      <c r="N34" s="225"/>
      <c r="O34" s="349">
        <f>SQRT(3)*M23*M34*S6/1000</f>
        <v>7.1844422417632581</v>
      </c>
      <c r="P34" s="349"/>
      <c r="Q34" s="349"/>
      <c r="R34" s="349">
        <f>SQRT(3)*M23*M34*SIN(ACOS(S6))/1000</f>
        <v>3.2809434123080692</v>
      </c>
      <c r="S34" s="349"/>
      <c r="T34" s="350"/>
      <c r="U34" s="229">
        <v>50</v>
      </c>
      <c r="V34" s="225"/>
      <c r="W34" s="349">
        <f>SQRT(3)*U23*U34*AA6/1000</f>
        <v>8.9463044425655589</v>
      </c>
      <c r="X34" s="349"/>
      <c r="Y34" s="349"/>
      <c r="Z34" s="349">
        <f>SQRT(3)*U23*U34*SIN(ACOS(AA6))/1000</f>
        <v>4.1753606815377848</v>
      </c>
      <c r="AA34" s="349"/>
      <c r="AB34" s="350"/>
      <c r="AC34" s="229">
        <v>50</v>
      </c>
      <c r="AD34" s="225"/>
      <c r="AE34" s="349">
        <f>SQRT(3)*AC23*AC34*AI6/1000</f>
        <v>8.9134759239448726</v>
      </c>
      <c r="AF34" s="349"/>
      <c r="AG34" s="349"/>
      <c r="AH34" s="349">
        <f>SQRT(3)*AC23*AC34*SIN(ACOS(AI6))/1000</f>
        <v>4.0394859763656914</v>
      </c>
      <c r="AI34" s="349"/>
      <c r="AJ34" s="350"/>
      <c r="AK34" s="229">
        <v>50</v>
      </c>
      <c r="AL34" s="225"/>
      <c r="AM34" s="349">
        <f>SQRT(3)*AK23*AK34*AQ6/1000</f>
        <v>9.0712365597669073</v>
      </c>
      <c r="AN34" s="349"/>
      <c r="AO34" s="349"/>
      <c r="AP34" s="349">
        <f>SQRT(3)*AK23*AK34*SIN(ACOS(AQ6))/1000</f>
        <v>4.1109813033810143</v>
      </c>
      <c r="AQ34" s="349"/>
      <c r="AR34" s="350"/>
    </row>
    <row r="35" spans="1:44" ht="13.5" thickBot="1" x14ac:dyDescent="0.25">
      <c r="A35" s="351" t="s">
        <v>247</v>
      </c>
      <c r="B35" s="352"/>
      <c r="C35" s="352"/>
      <c r="D35" s="352"/>
      <c r="E35" s="353"/>
      <c r="F35" s="353"/>
      <c r="G35" s="353"/>
      <c r="H35" s="353"/>
      <c r="I35" s="353"/>
      <c r="J35" s="353"/>
      <c r="K35" s="353"/>
      <c r="L35" s="354"/>
      <c r="M35" s="257"/>
      <c r="N35" s="355"/>
      <c r="O35" s="255">
        <f>SUM(O33:Q34)</f>
        <v>-22.42358645095436</v>
      </c>
      <c r="P35" s="255"/>
      <c r="Q35" s="255"/>
      <c r="R35" s="255">
        <f>SUM(R33:T34)</f>
        <v>-10.240254674038969</v>
      </c>
      <c r="S35" s="255"/>
      <c r="T35" s="356"/>
      <c r="U35" s="257"/>
      <c r="V35" s="355"/>
      <c r="W35" s="255">
        <f>SUM(W33:Y34)</f>
        <v>-11.134495884175511</v>
      </c>
      <c r="X35" s="255"/>
      <c r="Y35" s="255"/>
      <c r="Z35" s="255">
        <f>SUM(Z33:AB34)</f>
        <v>-5.1966190757307276</v>
      </c>
      <c r="AA35" s="255"/>
      <c r="AB35" s="356"/>
      <c r="AC35" s="257"/>
      <c r="AD35" s="355"/>
      <c r="AE35" s="255">
        <f>SUM(AE33:AG34)</f>
        <v>-11.167099252074628</v>
      </c>
      <c r="AF35" s="255"/>
      <c r="AG35" s="255"/>
      <c r="AH35" s="255">
        <f>SUM(AH33:AJ34)</f>
        <v>-5.0608024535365619</v>
      </c>
      <c r="AI35" s="255"/>
      <c r="AJ35" s="356"/>
      <c r="AK35" s="257"/>
      <c r="AL35" s="355"/>
      <c r="AM35" s="255">
        <f>SUM(AM33:AO34)</f>
        <v>-11.009338616252593</v>
      </c>
      <c r="AN35" s="255"/>
      <c r="AO35" s="255"/>
      <c r="AP35" s="255">
        <f>SUM(AP33:AR34)</f>
        <v>-4.989307126521239</v>
      </c>
      <c r="AQ35" s="255"/>
      <c r="AR35" s="356"/>
    </row>
    <row r="36" spans="1:44" x14ac:dyDescent="0.2">
      <c r="A36" s="331" t="s">
        <v>248</v>
      </c>
      <c r="B36" s="332"/>
      <c r="C36" s="332"/>
      <c r="D36" s="332"/>
      <c r="E36" s="333"/>
      <c r="F36" s="333"/>
      <c r="G36" s="333"/>
      <c r="H36" s="333"/>
      <c r="I36" s="333"/>
      <c r="J36" s="333"/>
      <c r="K36" s="333"/>
      <c r="L36" s="334"/>
      <c r="M36" s="335"/>
      <c r="N36" s="336"/>
      <c r="O36" s="337"/>
      <c r="P36" s="337"/>
      <c r="Q36" s="337"/>
      <c r="R36" s="337"/>
      <c r="S36" s="337"/>
      <c r="T36" s="338"/>
      <c r="U36" s="335"/>
      <c r="V36" s="336"/>
      <c r="W36" s="337"/>
      <c r="X36" s="337"/>
      <c r="Y36" s="337"/>
      <c r="Z36" s="337"/>
      <c r="AA36" s="337"/>
      <c r="AB36" s="338"/>
      <c r="AC36" s="335"/>
      <c r="AD36" s="336"/>
      <c r="AE36" s="337"/>
      <c r="AF36" s="337"/>
      <c r="AG36" s="337"/>
      <c r="AH36" s="337"/>
      <c r="AI36" s="337"/>
      <c r="AJ36" s="338"/>
      <c r="AK36" s="335"/>
      <c r="AL36" s="336"/>
      <c r="AM36" s="337"/>
      <c r="AN36" s="337"/>
      <c r="AO36" s="337"/>
      <c r="AP36" s="337"/>
      <c r="AQ36" s="337"/>
      <c r="AR36" s="338"/>
    </row>
    <row r="37" spans="1:44" x14ac:dyDescent="0.2">
      <c r="A37" s="339" t="s">
        <v>249</v>
      </c>
      <c r="B37" s="340"/>
      <c r="C37" s="340"/>
      <c r="D37" s="340"/>
      <c r="E37" s="341"/>
      <c r="F37" s="341"/>
      <c r="G37" s="341"/>
      <c r="H37" s="341"/>
      <c r="I37" s="341"/>
      <c r="J37" s="341"/>
      <c r="K37" s="341"/>
      <c r="L37" s="342"/>
      <c r="M37" s="343">
        <f>M10</f>
        <v>112.15869365263791</v>
      </c>
      <c r="N37" s="344"/>
      <c r="O37" s="345">
        <f>-O10</f>
        <v>-12.078962253792978</v>
      </c>
      <c r="P37" s="345"/>
      <c r="Q37" s="345"/>
      <c r="R37" s="345">
        <f>-Q10</f>
        <v>-18.562086248950752</v>
      </c>
      <c r="S37" s="345"/>
      <c r="T37" s="346"/>
      <c r="U37" s="343">
        <f>U10</f>
        <v>123.29162287703834</v>
      </c>
      <c r="V37" s="344"/>
      <c r="W37" s="345">
        <f>-W10</f>
        <v>-21.18460356806742</v>
      </c>
      <c r="X37" s="345"/>
      <c r="Y37" s="345"/>
      <c r="Z37" s="345">
        <f>-Y10</f>
        <v>-11.99426147651722</v>
      </c>
      <c r="AA37" s="345"/>
      <c r="AB37" s="346"/>
      <c r="AC37" s="343">
        <f>AC10</f>
        <v>123.64743758806871</v>
      </c>
      <c r="AD37" s="344"/>
      <c r="AE37" s="345">
        <f>-AE10</f>
        <v>-23.085154200885817</v>
      </c>
      <c r="AF37" s="345"/>
      <c r="AG37" s="345"/>
      <c r="AH37" s="345">
        <f>-AG10</f>
        <v>-7.946763826689268</v>
      </c>
      <c r="AI37" s="345"/>
      <c r="AJ37" s="346"/>
      <c r="AK37" s="343">
        <f>AK10</f>
        <v>122.57224247860721</v>
      </c>
      <c r="AL37" s="344"/>
      <c r="AM37" s="345">
        <f>-AM10</f>
        <v>-23.085154200885817</v>
      </c>
      <c r="AN37" s="345"/>
      <c r="AO37" s="345"/>
      <c r="AP37" s="345">
        <f>-AO10</f>
        <v>-7.946763826689268</v>
      </c>
      <c r="AQ37" s="345"/>
      <c r="AR37" s="346"/>
    </row>
    <row r="38" spans="1:44" x14ac:dyDescent="0.2">
      <c r="A38" s="339" t="s">
        <v>250</v>
      </c>
      <c r="B38" s="340"/>
      <c r="C38" s="340"/>
      <c r="D38" s="340"/>
      <c r="E38" s="341"/>
      <c r="F38" s="341"/>
      <c r="G38" s="341"/>
      <c r="H38" s="341"/>
      <c r="I38" s="341"/>
      <c r="J38" s="341"/>
      <c r="K38" s="341"/>
      <c r="L38" s="342"/>
      <c r="M38" s="229">
        <v>180</v>
      </c>
      <c r="N38" s="225"/>
      <c r="O38" s="349">
        <f>SQRT(3)*M24*M38*S10/1000</f>
        <v>19.38515093993875</v>
      </c>
      <c r="P38" s="349"/>
      <c r="Q38" s="349"/>
      <c r="R38" s="349">
        <f>SQRT(3)*M24*M38*SIN(ACOS(S10))/1000</f>
        <v>29.78971505462567</v>
      </c>
      <c r="S38" s="349"/>
      <c r="T38" s="350"/>
      <c r="U38" s="229">
        <v>180</v>
      </c>
      <c r="V38" s="225"/>
      <c r="W38" s="349">
        <f>SQRT(3)*U24*U38*AA10/1000</f>
        <v>30.928529881183891</v>
      </c>
      <c r="X38" s="349"/>
      <c r="Y38" s="349"/>
      <c r="Z38" s="349">
        <f>SQRT(3)*U24*U38*SIN(ACOS(AA10))/1000</f>
        <v>17.51106048726675</v>
      </c>
      <c r="AA38" s="349"/>
      <c r="AB38" s="350"/>
      <c r="AC38" s="229">
        <v>180</v>
      </c>
      <c r="AD38" s="225"/>
      <c r="AE38" s="349">
        <f>SQRT(3)*AC24*AC38*AI10/1000</f>
        <v>33.606258546197431</v>
      </c>
      <c r="AF38" s="349"/>
      <c r="AG38" s="349"/>
      <c r="AH38" s="349">
        <f>SQRT(3)*AC24*AC38*SIN(ACOS(AI10))/1000</f>
        <v>11.568517040923259</v>
      </c>
      <c r="AI38" s="349"/>
      <c r="AJ38" s="350"/>
      <c r="AK38" s="229">
        <v>180</v>
      </c>
      <c r="AL38" s="225"/>
      <c r="AM38" s="349">
        <f>SQRT(3)*AK24*AK38*AQ10/1000</f>
        <v>33.901050287830735</v>
      </c>
      <c r="AN38" s="349"/>
      <c r="AO38" s="349"/>
      <c r="AP38" s="349">
        <f>SQRT(3)*AK24*AK38*SIN(ACOS(AQ10))/1000</f>
        <v>11.669995260580484</v>
      </c>
      <c r="AQ38" s="349"/>
      <c r="AR38" s="350"/>
    </row>
    <row r="39" spans="1:44" ht="13.5" thickBot="1" x14ac:dyDescent="0.25">
      <c r="A39" s="357" t="s">
        <v>251</v>
      </c>
      <c r="B39" s="358"/>
      <c r="C39" s="358"/>
      <c r="D39" s="358"/>
      <c r="E39" s="359"/>
      <c r="F39" s="359"/>
      <c r="G39" s="359"/>
      <c r="H39" s="359"/>
      <c r="I39" s="359"/>
      <c r="J39" s="359"/>
      <c r="K39" s="359"/>
      <c r="L39" s="360"/>
      <c r="M39" s="361"/>
      <c r="N39" s="362"/>
      <c r="O39" s="363">
        <f>SUM(O37:Q38)</f>
        <v>7.3061886861457719</v>
      </c>
      <c r="P39" s="363"/>
      <c r="Q39" s="363"/>
      <c r="R39" s="363">
        <f>SUM(R37:T38)</f>
        <v>11.227628805674918</v>
      </c>
      <c r="S39" s="363"/>
      <c r="T39" s="364"/>
      <c r="U39" s="361"/>
      <c r="V39" s="362"/>
      <c r="W39" s="363">
        <f>SUM(W37:Y38)</f>
        <v>9.7439263131164715</v>
      </c>
      <c r="X39" s="363"/>
      <c r="Y39" s="363"/>
      <c r="Z39" s="363">
        <f>SUM(Z37:AB38)</f>
        <v>5.5167990107495299</v>
      </c>
      <c r="AA39" s="363"/>
      <c r="AB39" s="364"/>
      <c r="AC39" s="361"/>
      <c r="AD39" s="362"/>
      <c r="AE39" s="363">
        <f>SUM(AE37:AG38)</f>
        <v>10.521104345311613</v>
      </c>
      <c r="AF39" s="363"/>
      <c r="AG39" s="363"/>
      <c r="AH39" s="363">
        <f>SUM(AH37:AJ38)</f>
        <v>3.6217532142339914</v>
      </c>
      <c r="AI39" s="363"/>
      <c r="AJ39" s="364"/>
      <c r="AK39" s="361"/>
      <c r="AL39" s="362"/>
      <c r="AM39" s="363">
        <f>SUM(AM37:AO38)</f>
        <v>10.815896086944917</v>
      </c>
      <c r="AN39" s="363"/>
      <c r="AO39" s="363"/>
      <c r="AP39" s="363">
        <f>SUM(AP37:AR38)</f>
        <v>3.7232314338912156</v>
      </c>
      <c r="AQ39" s="363"/>
      <c r="AR39" s="364"/>
    </row>
    <row r="40" spans="1:44" ht="13.5" thickBot="1" x14ac:dyDescent="0.25">
      <c r="A40" s="365" t="s">
        <v>252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7"/>
      <c r="M40" s="368"/>
      <c r="N40" s="369"/>
      <c r="O40" s="370">
        <f>SUM(O33:Q34)+SUM(O37:Q38)</f>
        <v>-15.117397764808588</v>
      </c>
      <c r="P40" s="370"/>
      <c r="Q40" s="370"/>
      <c r="R40" s="370">
        <f>SUM(R33:T34)+SUM(R37:T38)</f>
        <v>0.98737413163594923</v>
      </c>
      <c r="S40" s="370"/>
      <c r="T40" s="371"/>
      <c r="U40" s="368"/>
      <c r="V40" s="369"/>
      <c r="W40" s="370">
        <f>SUM(W33:Y34)+SUM(W37:Y38)</f>
        <v>-1.3905695710590393</v>
      </c>
      <c r="X40" s="370"/>
      <c r="Y40" s="370"/>
      <c r="Z40" s="370">
        <f>SUM(Z33:AB34)+SUM(Z37:AB38)</f>
        <v>0.32017993501880238</v>
      </c>
      <c r="AA40" s="370"/>
      <c r="AB40" s="371"/>
      <c r="AC40" s="368"/>
      <c r="AD40" s="369"/>
      <c r="AE40" s="370">
        <f>SUM(AE33:AG34)+SUM(AE37:AG38)</f>
        <v>-0.64599490676301485</v>
      </c>
      <c r="AF40" s="370"/>
      <c r="AG40" s="370"/>
      <c r="AH40" s="370">
        <f>SUM(AH33:AJ34)+SUM(AH37:AJ38)</f>
        <v>-1.4390492393025704</v>
      </c>
      <c r="AI40" s="370"/>
      <c r="AJ40" s="371"/>
      <c r="AK40" s="368"/>
      <c r="AL40" s="369"/>
      <c r="AM40" s="370">
        <f>SUM(AM33:AO34)+SUM(AM37:AO38)</f>
        <v>-0.19344252930767603</v>
      </c>
      <c r="AN40" s="370"/>
      <c r="AO40" s="370"/>
      <c r="AP40" s="370">
        <f>SUM(AP33:AR34)+SUM(AP37:AR38)</f>
        <v>-1.2660756926300234</v>
      </c>
      <c r="AQ40" s="370"/>
      <c r="AR40" s="371"/>
    </row>
    <row r="41" spans="1:44" x14ac:dyDescent="0.2">
      <c r="A41" s="331" t="s">
        <v>53</v>
      </c>
      <c r="B41" s="332"/>
      <c r="C41" s="332"/>
      <c r="D41" s="332"/>
      <c r="E41" s="333"/>
      <c r="F41" s="333"/>
      <c r="G41" s="333"/>
      <c r="H41" s="333"/>
      <c r="I41" s="333"/>
      <c r="J41" s="333"/>
      <c r="K41" s="333"/>
      <c r="L41" s="334"/>
      <c r="M41" s="335"/>
      <c r="N41" s="336"/>
      <c r="O41" s="337"/>
      <c r="P41" s="337"/>
      <c r="Q41" s="337"/>
      <c r="R41" s="337"/>
      <c r="S41" s="337"/>
      <c r="T41" s="338"/>
      <c r="U41" s="335"/>
      <c r="V41" s="336"/>
      <c r="W41" s="337"/>
      <c r="X41" s="337"/>
      <c r="Y41" s="337"/>
      <c r="Z41" s="337"/>
      <c r="AA41" s="337"/>
      <c r="AB41" s="338"/>
      <c r="AC41" s="335"/>
      <c r="AD41" s="336"/>
      <c r="AE41" s="337"/>
      <c r="AF41" s="337"/>
      <c r="AG41" s="337"/>
      <c r="AH41" s="337"/>
      <c r="AI41" s="337"/>
      <c r="AJ41" s="338"/>
      <c r="AK41" s="335"/>
      <c r="AL41" s="336"/>
      <c r="AM41" s="337"/>
      <c r="AN41" s="337"/>
      <c r="AO41" s="337"/>
      <c r="AP41" s="337"/>
      <c r="AQ41" s="337"/>
      <c r="AR41" s="338"/>
    </row>
    <row r="42" spans="1:44" x14ac:dyDescent="0.2">
      <c r="A42" s="339" t="s">
        <v>54</v>
      </c>
      <c r="B42" s="340"/>
      <c r="C42" s="340"/>
      <c r="D42" s="340"/>
      <c r="E42" s="341"/>
      <c r="F42" s="341"/>
      <c r="G42" s="341"/>
      <c r="H42" s="341"/>
      <c r="I42" s="341"/>
      <c r="J42" s="341"/>
      <c r="K42" s="341"/>
      <c r="L42" s="342"/>
      <c r="M42" s="343">
        <f>M7</f>
        <v>1950</v>
      </c>
      <c r="N42" s="344"/>
      <c r="O42" s="345">
        <f>O7</f>
        <v>19.5</v>
      </c>
      <c r="P42" s="345"/>
      <c r="Q42" s="345"/>
      <c r="R42" s="345">
        <f>Q7</f>
        <v>7.6324486909498308</v>
      </c>
      <c r="S42" s="345"/>
      <c r="T42" s="346"/>
      <c r="U42" s="343">
        <f>U7</f>
        <v>1000</v>
      </c>
      <c r="V42" s="344"/>
      <c r="W42" s="345">
        <f>W7</f>
        <v>10</v>
      </c>
      <c r="X42" s="345"/>
      <c r="Y42" s="345"/>
      <c r="Z42" s="345">
        <f>Y7</f>
        <v>3.9140762517691439</v>
      </c>
      <c r="AA42" s="345"/>
      <c r="AB42" s="346"/>
      <c r="AC42" s="343">
        <f>AC7</f>
        <v>1000</v>
      </c>
      <c r="AD42" s="344"/>
      <c r="AE42" s="345">
        <f>AE7</f>
        <v>10</v>
      </c>
      <c r="AF42" s="345"/>
      <c r="AG42" s="345"/>
      <c r="AH42" s="345">
        <f>AG7</f>
        <v>3.9140762517691439</v>
      </c>
      <c r="AI42" s="345"/>
      <c r="AJ42" s="346"/>
      <c r="AK42" s="343">
        <f>AK7</f>
        <v>1000</v>
      </c>
      <c r="AL42" s="344"/>
      <c r="AM42" s="345">
        <f>AM7</f>
        <v>10</v>
      </c>
      <c r="AN42" s="345"/>
      <c r="AO42" s="345"/>
      <c r="AP42" s="345">
        <f>AO7</f>
        <v>3.9140762517691439</v>
      </c>
      <c r="AQ42" s="345"/>
      <c r="AR42" s="346"/>
    </row>
    <row r="43" spans="1:44" x14ac:dyDescent="0.2">
      <c r="A43" s="339" t="s">
        <v>253</v>
      </c>
      <c r="B43" s="340"/>
      <c r="C43" s="340"/>
      <c r="D43" s="340"/>
      <c r="E43" s="341">
        <v>48.7</v>
      </c>
      <c r="F43" s="341">
        <v>0.5</v>
      </c>
      <c r="G43" s="341"/>
      <c r="H43" s="341"/>
      <c r="I43" s="341"/>
      <c r="J43" s="341"/>
      <c r="K43" s="341"/>
      <c r="L43" s="342"/>
      <c r="M43" s="347">
        <f>IF(OR(M25=0,S7=0),0,ABS(1000*O43/(SQRT(3)*M25*S7)))</f>
        <v>939.60013235191843</v>
      </c>
      <c r="N43" s="348"/>
      <c r="O43" s="226">
        <v>-9.3959999084472656</v>
      </c>
      <c r="P43" s="226"/>
      <c r="Q43" s="226"/>
      <c r="R43" s="349">
        <f>-ABS(O43)*TAN(ACOS(S7))</f>
        <v>-3.6776701795364404</v>
      </c>
      <c r="S43" s="349"/>
      <c r="T43" s="350"/>
      <c r="U43" s="347">
        <f>IF(OR(U25=0,AA7=0),0,ABS(1000*W43/(SQRT(3)*U25*AA7)))</f>
        <v>0</v>
      </c>
      <c r="V43" s="348"/>
      <c r="W43" s="226">
        <v>0</v>
      </c>
      <c r="X43" s="226"/>
      <c r="Y43" s="226"/>
      <c r="Z43" s="349">
        <f>-ABS(W43)*TAN(ACOS(AA7))</f>
        <v>0</v>
      </c>
      <c r="AA43" s="349"/>
      <c r="AB43" s="350"/>
      <c r="AC43" s="347">
        <f>IF(OR(AC25=0,AI7=0),0,ABS(1000*AE43/(SQRT(3)*AC25*AI7)))</f>
        <v>0</v>
      </c>
      <c r="AD43" s="348"/>
      <c r="AE43" s="226">
        <v>0</v>
      </c>
      <c r="AF43" s="226"/>
      <c r="AG43" s="226"/>
      <c r="AH43" s="349">
        <f>-ABS(AE43)*TAN(ACOS(AI7))</f>
        <v>0</v>
      </c>
      <c r="AI43" s="349"/>
      <c r="AJ43" s="350"/>
      <c r="AK43" s="347">
        <f>IF(OR(AK25=0,AQ7=0),0,ABS(1000*AM43/(SQRT(3)*AK25*AQ7)))</f>
        <v>0</v>
      </c>
      <c r="AL43" s="348"/>
      <c r="AM43" s="226">
        <v>0</v>
      </c>
      <c r="AN43" s="226"/>
      <c r="AO43" s="226"/>
      <c r="AP43" s="349">
        <f>-ABS(AM43)*TAN(ACOS(AQ7))</f>
        <v>0</v>
      </c>
      <c r="AQ43" s="349"/>
      <c r="AR43" s="350"/>
    </row>
    <row r="44" spans="1:44" x14ac:dyDescent="0.2">
      <c r="A44" s="339" t="s">
        <v>254</v>
      </c>
      <c r="B44" s="340"/>
      <c r="C44" s="340"/>
      <c r="D44" s="340"/>
      <c r="E44" s="341"/>
      <c r="F44" s="341"/>
      <c r="G44" s="341"/>
      <c r="H44" s="341"/>
      <c r="I44" s="341"/>
      <c r="J44" s="341"/>
      <c r="K44" s="341"/>
      <c r="L44" s="342"/>
      <c r="M44" s="347">
        <f>IF(OR(M25=0,S7=0),0,ABS(1000*O44/(SQRT(3)*M25*S7)))</f>
        <v>7.2000007744021088</v>
      </c>
      <c r="N44" s="348"/>
      <c r="O44" s="226">
        <v>-7.1999996900558472E-2</v>
      </c>
      <c r="P44" s="226"/>
      <c r="Q44" s="226"/>
      <c r="R44" s="349">
        <f>-ABS(O44)*TAN(ACOS(S7))</f>
        <v>-2.8181379747550278E-2</v>
      </c>
      <c r="S44" s="349"/>
      <c r="T44" s="350"/>
      <c r="U44" s="347">
        <f>IF(OR(U25=0,AA7=0),0,ABS(1000*W44/(SQRT(3)*U25*AA7)))</f>
        <v>5.4000009533306672</v>
      </c>
      <c r="V44" s="348"/>
      <c r="W44" s="226">
        <v>-5.4000001400709152E-2</v>
      </c>
      <c r="X44" s="226"/>
      <c r="Y44" s="226"/>
      <c r="Z44" s="349">
        <f>-ABS(W44)*TAN(ACOS(AA7))</f>
        <v>-2.1136036268771391E-2</v>
      </c>
      <c r="AA44" s="349"/>
      <c r="AB44" s="350"/>
      <c r="AC44" s="347">
        <f>IF(OR(AC25=0,AI7=0),0,ABS(1000*AE44/(SQRT(3)*AC25*AI7)))</f>
        <v>5.4000009533306672</v>
      </c>
      <c r="AD44" s="348"/>
      <c r="AE44" s="226">
        <v>-5.4000001400709152E-2</v>
      </c>
      <c r="AF44" s="226"/>
      <c r="AG44" s="226"/>
      <c r="AH44" s="349">
        <f>-ABS(AE44)*TAN(ACOS(AI7))</f>
        <v>-2.1136036268771391E-2</v>
      </c>
      <c r="AI44" s="349"/>
      <c r="AJ44" s="350"/>
      <c r="AK44" s="347">
        <f>IF(OR(AK25=0,AQ7=0),0,ABS(1000*AM44/(SQRT(3)*AK25*AQ7)))</f>
        <v>5.4000009533306672</v>
      </c>
      <c r="AL44" s="348"/>
      <c r="AM44" s="226">
        <v>-5.4000001400709152E-2</v>
      </c>
      <c r="AN44" s="226"/>
      <c r="AO44" s="226"/>
      <c r="AP44" s="349">
        <f>-ABS(AM44)*TAN(ACOS(AQ7))</f>
        <v>-2.1136036268771391E-2</v>
      </c>
      <c r="AQ44" s="349"/>
      <c r="AR44" s="350"/>
    </row>
    <row r="45" spans="1:44" x14ac:dyDescent="0.2">
      <c r="A45" s="339" t="s">
        <v>255</v>
      </c>
      <c r="B45" s="340"/>
      <c r="C45" s="340"/>
      <c r="D45" s="340"/>
      <c r="E45" s="341"/>
      <c r="F45" s="341"/>
      <c r="G45" s="341"/>
      <c r="H45" s="341"/>
      <c r="I45" s="341"/>
      <c r="J45" s="341"/>
      <c r="K45" s="341"/>
      <c r="L45" s="342"/>
      <c r="M45" s="347">
        <f>IF(OR(M25=0,S7=0),0,ABS(1000*O45/(SQRT(3)*M25*S7)))</f>
        <v>0</v>
      </c>
      <c r="N45" s="348"/>
      <c r="O45" s="226">
        <v>0</v>
      </c>
      <c r="P45" s="226"/>
      <c r="Q45" s="226"/>
      <c r="R45" s="349">
        <f>-ABS(O45)*TAN(ACOS(S7))</f>
        <v>0</v>
      </c>
      <c r="S45" s="349"/>
      <c r="T45" s="350"/>
      <c r="U45" s="347">
        <f>IF(OR(U25=0,AA7=0),0,ABS(1000*W45/(SQRT(3)*U25*AA7)))</f>
        <v>0</v>
      </c>
      <c r="V45" s="348"/>
      <c r="W45" s="226">
        <v>0</v>
      </c>
      <c r="X45" s="226"/>
      <c r="Y45" s="226"/>
      <c r="Z45" s="349">
        <f>-ABS(W45)*TAN(ACOS(AA7))</f>
        <v>0</v>
      </c>
      <c r="AA45" s="349"/>
      <c r="AB45" s="350"/>
      <c r="AC45" s="347">
        <f>IF(OR(AC25=0,AI7=0),0,ABS(1000*AE45/(SQRT(3)*AC25*AI7)))</f>
        <v>0</v>
      </c>
      <c r="AD45" s="348"/>
      <c r="AE45" s="226">
        <v>0</v>
      </c>
      <c r="AF45" s="226"/>
      <c r="AG45" s="226"/>
      <c r="AH45" s="349">
        <f>-ABS(AE45)*TAN(ACOS(AI7))</f>
        <v>0</v>
      </c>
      <c r="AI45" s="349"/>
      <c r="AJ45" s="350"/>
      <c r="AK45" s="347">
        <f>IF(OR(AK25=0,AQ7=0),0,ABS(1000*AM45/(SQRT(3)*AK25*AQ7)))</f>
        <v>0</v>
      </c>
      <c r="AL45" s="348"/>
      <c r="AM45" s="226">
        <v>0</v>
      </c>
      <c r="AN45" s="226"/>
      <c r="AO45" s="226"/>
      <c r="AP45" s="349">
        <f>-ABS(AM45)*TAN(ACOS(AQ7))</f>
        <v>0</v>
      </c>
      <c r="AQ45" s="349"/>
      <c r="AR45" s="350"/>
    </row>
    <row r="46" spans="1:44" x14ac:dyDescent="0.2">
      <c r="A46" s="339" t="s">
        <v>256</v>
      </c>
      <c r="B46" s="340"/>
      <c r="C46" s="340"/>
      <c r="D46" s="340"/>
      <c r="E46" s="341"/>
      <c r="F46" s="341"/>
      <c r="G46" s="341"/>
      <c r="H46" s="341"/>
      <c r="I46" s="341"/>
      <c r="J46" s="341"/>
      <c r="K46" s="341"/>
      <c r="L46" s="342"/>
      <c r="M46" s="347">
        <f>IF(OR(M25=0,S7=0),0,ABS(1000*O46/(SQRT(3)*M25*S7)))</f>
        <v>0</v>
      </c>
      <c r="N46" s="348"/>
      <c r="O46" s="226">
        <v>0</v>
      </c>
      <c r="P46" s="226"/>
      <c r="Q46" s="226"/>
      <c r="R46" s="349">
        <f>-ABS(O46)*TAN(ACOS(S7))</f>
        <v>0</v>
      </c>
      <c r="S46" s="349"/>
      <c r="T46" s="350"/>
      <c r="U46" s="347">
        <f>IF(OR(U25=0,AA7=0),0,ABS(1000*W46/(SQRT(3)*U25*AA7)))</f>
        <v>0</v>
      </c>
      <c r="V46" s="348"/>
      <c r="W46" s="226">
        <v>0</v>
      </c>
      <c r="X46" s="226"/>
      <c r="Y46" s="226"/>
      <c r="Z46" s="349">
        <f>-ABS(W46)*TAN(ACOS(AA7))</f>
        <v>0</v>
      </c>
      <c r="AA46" s="349"/>
      <c r="AB46" s="350"/>
      <c r="AC46" s="347">
        <f>IF(OR(AC25=0,AI7=0),0,ABS(1000*AE46/(SQRT(3)*AC25*AI7)))</f>
        <v>0</v>
      </c>
      <c r="AD46" s="348"/>
      <c r="AE46" s="226">
        <v>0</v>
      </c>
      <c r="AF46" s="226"/>
      <c r="AG46" s="226"/>
      <c r="AH46" s="349">
        <f>-ABS(AE46)*TAN(ACOS(AI7))</f>
        <v>0</v>
      </c>
      <c r="AI46" s="349"/>
      <c r="AJ46" s="350"/>
      <c r="AK46" s="347">
        <f>IF(OR(AK25=0,AQ7=0),0,ABS(1000*AM46/(SQRT(3)*AK25*AQ7)))</f>
        <v>0</v>
      </c>
      <c r="AL46" s="348"/>
      <c r="AM46" s="226">
        <v>0</v>
      </c>
      <c r="AN46" s="226"/>
      <c r="AO46" s="226"/>
      <c r="AP46" s="349">
        <f>-ABS(AM46)*TAN(ACOS(AQ7))</f>
        <v>0</v>
      </c>
      <c r="AQ46" s="349"/>
      <c r="AR46" s="350"/>
    </row>
    <row r="47" spans="1:44" x14ac:dyDescent="0.2">
      <c r="A47" s="339" t="s">
        <v>257</v>
      </c>
      <c r="B47" s="340"/>
      <c r="C47" s="340"/>
      <c r="D47" s="340"/>
      <c r="E47" s="341"/>
      <c r="F47" s="341"/>
      <c r="G47" s="341"/>
      <c r="H47" s="341"/>
      <c r="I47" s="341"/>
      <c r="J47" s="341"/>
      <c r="K47" s="341"/>
      <c r="L47" s="342"/>
      <c r="M47" s="347">
        <f>IF(OR(M25=0,S7=0),0,ABS(1000*O47/(SQRT(3)*M25*S7)))</f>
        <v>3.6000003872010544</v>
      </c>
      <c r="N47" s="348"/>
      <c r="O47" s="226">
        <v>-3.5999998450279236E-2</v>
      </c>
      <c r="P47" s="226"/>
      <c r="Q47" s="226"/>
      <c r="R47" s="349">
        <f>-ABS(O47)*TAN(ACOS(S7))</f>
        <v>-1.4090689873775139E-2</v>
      </c>
      <c r="S47" s="349"/>
      <c r="T47" s="350"/>
      <c r="U47" s="347">
        <f>IF(OR(U25=0,AA7=0),0,ABS(1000*W47/(SQRT(3)*U25*AA7)))</f>
        <v>3.6000003872010544</v>
      </c>
      <c r="V47" s="348"/>
      <c r="W47" s="226">
        <v>-3.5999998450279236E-2</v>
      </c>
      <c r="X47" s="226"/>
      <c r="Y47" s="226"/>
      <c r="Z47" s="349">
        <f>-ABS(W47)*TAN(ACOS(AA7))</f>
        <v>-1.4090689873775139E-2</v>
      </c>
      <c r="AA47" s="349"/>
      <c r="AB47" s="350"/>
      <c r="AC47" s="347">
        <f>IF(OR(AC25=0,AI7=0),0,ABS(1000*AE47/(SQRT(3)*AC25*AI7)))</f>
        <v>3.6000003872010544</v>
      </c>
      <c r="AD47" s="348"/>
      <c r="AE47" s="226">
        <v>-3.5999998450279236E-2</v>
      </c>
      <c r="AF47" s="226"/>
      <c r="AG47" s="226"/>
      <c r="AH47" s="349">
        <f>-ABS(AE47)*TAN(ACOS(AI7))</f>
        <v>-1.4090689873775139E-2</v>
      </c>
      <c r="AI47" s="349"/>
      <c r="AJ47" s="350"/>
      <c r="AK47" s="347">
        <f>IF(OR(AK25=0,AQ7=0),0,ABS(1000*AM47/(SQRT(3)*AK25*AQ7)))</f>
        <v>1.8000001936005272</v>
      </c>
      <c r="AL47" s="348"/>
      <c r="AM47" s="226">
        <v>-1.7999999225139618E-2</v>
      </c>
      <c r="AN47" s="226"/>
      <c r="AO47" s="226"/>
      <c r="AP47" s="349">
        <f>-ABS(AM47)*TAN(ACOS(AQ7))</f>
        <v>-7.0453449368875695E-3</v>
      </c>
      <c r="AQ47" s="349"/>
      <c r="AR47" s="350"/>
    </row>
    <row r="48" spans="1:44" x14ac:dyDescent="0.2">
      <c r="A48" s="339" t="s">
        <v>258</v>
      </c>
      <c r="B48" s="340"/>
      <c r="C48" s="340"/>
      <c r="D48" s="340"/>
      <c r="E48" s="341"/>
      <c r="F48" s="341"/>
      <c r="G48" s="341"/>
      <c r="H48" s="341"/>
      <c r="I48" s="341"/>
      <c r="J48" s="341"/>
      <c r="K48" s="341"/>
      <c r="L48" s="342"/>
      <c r="M48" s="347">
        <f>IF(OR(M25=0,S7=0),0,ABS(1000*O48/(SQRT(3)*M25*S7)))</f>
        <v>1008.0001441790874</v>
      </c>
      <c r="N48" s="348"/>
      <c r="O48" s="226">
        <v>-10.079999923706055</v>
      </c>
      <c r="P48" s="226"/>
      <c r="Q48" s="226"/>
      <c r="R48" s="349">
        <f>-ABS(O48)*TAN(ACOS(S7))</f>
        <v>-3.9453933046354721</v>
      </c>
      <c r="S48" s="349"/>
      <c r="T48" s="350"/>
      <c r="U48" s="347">
        <f>IF(OR(U25=0,AA7=0),0,ABS(1000*W48/(SQRT(3)*U25*AA7)))</f>
        <v>972.00017308963652</v>
      </c>
      <c r="V48" s="348"/>
      <c r="W48" s="226">
        <v>-9.7200002670288086</v>
      </c>
      <c r="X48" s="226"/>
      <c r="Y48" s="226"/>
      <c r="Z48" s="349">
        <f>-ABS(W48)*TAN(ACOS(AA7))</f>
        <v>-3.8044865342112848</v>
      </c>
      <c r="AA48" s="349"/>
      <c r="AB48" s="350"/>
      <c r="AC48" s="347">
        <f>IF(OR(AC25=0,AI7=0),0,ABS(1000*AE48/(SQRT(3)*AC25*AI7)))</f>
        <v>990.00011095063894</v>
      </c>
      <c r="AD48" s="348"/>
      <c r="AE48" s="226">
        <v>-9.8999996185302734</v>
      </c>
      <c r="AF48" s="226"/>
      <c r="AG48" s="226"/>
      <c r="AH48" s="349">
        <f>-ABS(AE48)*TAN(ACOS(AI7))</f>
        <v>-3.8749397327854673</v>
      </c>
      <c r="AI48" s="349"/>
      <c r="AJ48" s="350"/>
      <c r="AK48" s="347">
        <f>IF(OR(AK25=0,AQ7=0),0,ABS(1000*AM48/(SQRT(3)*AK25*AQ7)))</f>
        <v>1008.0001441790874</v>
      </c>
      <c r="AL48" s="348"/>
      <c r="AM48" s="226">
        <v>-10.079999923706055</v>
      </c>
      <c r="AN48" s="226"/>
      <c r="AO48" s="226"/>
      <c r="AP48" s="349">
        <f>-ABS(AM48)*TAN(ACOS(AQ7))</f>
        <v>-3.9453933046354721</v>
      </c>
      <c r="AQ48" s="349"/>
      <c r="AR48" s="350"/>
    </row>
    <row r="49" spans="1:44" x14ac:dyDescent="0.2">
      <c r="A49" s="339" t="s">
        <v>259</v>
      </c>
      <c r="B49" s="340"/>
      <c r="C49" s="340"/>
      <c r="D49" s="340"/>
      <c r="E49" s="341"/>
      <c r="F49" s="341"/>
      <c r="G49" s="341"/>
      <c r="H49" s="341"/>
      <c r="I49" s="341"/>
      <c r="J49" s="341"/>
      <c r="K49" s="341"/>
      <c r="L49" s="342"/>
      <c r="M49" s="347">
        <f>IF(OR(M25=0,S7=0),0,ABS(1000*O49/(SQRT(3)*M25*S7)))</f>
        <v>96.000012312183244</v>
      </c>
      <c r="N49" s="348"/>
      <c r="O49" s="226">
        <v>-0.95999997854232788</v>
      </c>
      <c r="P49" s="226"/>
      <c r="Q49" s="226"/>
      <c r="R49" s="349">
        <f>-ABS(O49)*TAN(ACOS(S7))</f>
        <v>-0.37575173774391668</v>
      </c>
      <c r="S49" s="349"/>
      <c r="T49" s="350"/>
      <c r="U49" s="347">
        <f>IF(OR(U25=0,AA7=0),0,ABS(1000*W49/(SQRT(3)*U25*AA7)))</f>
        <v>86.400015253290675</v>
      </c>
      <c r="V49" s="348"/>
      <c r="W49" s="226">
        <v>-0.86400002241134644</v>
      </c>
      <c r="X49" s="226"/>
      <c r="Y49" s="226"/>
      <c r="Z49" s="349">
        <f>-ABS(W49)*TAN(ACOS(AA7))</f>
        <v>-0.33817658030034226</v>
      </c>
      <c r="AA49" s="349"/>
      <c r="AB49" s="350"/>
      <c r="AC49" s="347">
        <f>IF(OR(AC25=0,AI7=0),0,ABS(1000*AE49/(SQRT(3)*AC25*AI7)))</f>
        <v>96.000012312183244</v>
      </c>
      <c r="AD49" s="348"/>
      <c r="AE49" s="226">
        <v>-0.95999997854232788</v>
      </c>
      <c r="AF49" s="226"/>
      <c r="AG49" s="226"/>
      <c r="AH49" s="349">
        <f>-ABS(AE49)*TAN(ACOS(AI7))</f>
        <v>-0.37575173774391668</v>
      </c>
      <c r="AI49" s="349"/>
      <c r="AJ49" s="350"/>
      <c r="AK49" s="347">
        <f>IF(OR(AK25=0,AQ7=0),0,ABS(1000*AM49/(SQRT(3)*AK25*AQ7)))</f>
        <v>96.000012312183244</v>
      </c>
      <c r="AL49" s="348"/>
      <c r="AM49" s="226">
        <v>-0.95999997854232788</v>
      </c>
      <c r="AN49" s="226"/>
      <c r="AO49" s="226"/>
      <c r="AP49" s="349">
        <f>-ABS(AM49)*TAN(ACOS(AQ7))</f>
        <v>-0.37575173774391668</v>
      </c>
      <c r="AQ49" s="349"/>
      <c r="AR49" s="350"/>
    </row>
    <row r="50" spans="1:44" x14ac:dyDescent="0.2">
      <c r="A50" s="339" t="s">
        <v>260</v>
      </c>
      <c r="B50" s="340"/>
      <c r="C50" s="340"/>
      <c r="D50" s="340"/>
      <c r="E50" s="341"/>
      <c r="F50" s="341"/>
      <c r="G50" s="341"/>
      <c r="H50" s="341"/>
      <c r="I50" s="341"/>
      <c r="J50" s="341"/>
      <c r="K50" s="341"/>
      <c r="L50" s="342"/>
      <c r="M50" s="347">
        <f>IF(OR(M25=0,S7=0),0,ABS(1000*O50/(SQRT(3)*M25*S7)))</f>
        <v>18.000003426121616</v>
      </c>
      <c r="N50" s="348"/>
      <c r="O50" s="226">
        <v>-0.18000000715255737</v>
      </c>
      <c r="P50" s="226"/>
      <c r="Q50" s="226"/>
      <c r="R50" s="349">
        <f>-ABS(O50)*TAN(ACOS(S7))</f>
        <v>-7.0453455201310425E-2</v>
      </c>
      <c r="S50" s="349"/>
      <c r="T50" s="350"/>
      <c r="U50" s="347">
        <f>IF(OR(U25=0,AA7=0),0,ABS(1000*W50/(SQRT(3)*U25*AA7)))</f>
        <v>19.800002874663971</v>
      </c>
      <c r="V50" s="348"/>
      <c r="W50" s="226">
        <v>-0.19799999892711639</v>
      </c>
      <c r="X50" s="226"/>
      <c r="Y50" s="226"/>
      <c r="Z50" s="349">
        <f>-ABS(W50)*TAN(ACOS(AA7))</f>
        <v>-7.7498797221980623E-2</v>
      </c>
      <c r="AA50" s="349"/>
      <c r="AB50" s="350"/>
      <c r="AC50" s="347">
        <f>IF(OR(AC25=0,AI7=0),0,ABS(1000*AE50/(SQRT(3)*AC25*AI7)))</f>
        <v>18.000003426121616</v>
      </c>
      <c r="AD50" s="348"/>
      <c r="AE50" s="226">
        <v>-0.18000000715255737</v>
      </c>
      <c r="AF50" s="226"/>
      <c r="AG50" s="226"/>
      <c r="AH50" s="349">
        <f>-ABS(AE50)*TAN(ACOS(AI7))</f>
        <v>-7.0453455201310425E-2</v>
      </c>
      <c r="AI50" s="349"/>
      <c r="AJ50" s="350"/>
      <c r="AK50" s="347">
        <f>IF(OR(AK25=0,AQ7=0),0,ABS(1000*AM50/(SQRT(3)*AK25*AQ7)))</f>
        <v>21.600003813322669</v>
      </c>
      <c r="AL50" s="348"/>
      <c r="AM50" s="226">
        <v>-0.21600000560283661</v>
      </c>
      <c r="AN50" s="226"/>
      <c r="AO50" s="226"/>
      <c r="AP50" s="349">
        <f>-ABS(AM50)*TAN(ACOS(AQ7))</f>
        <v>-8.4544145075085564E-2</v>
      </c>
      <c r="AQ50" s="349"/>
      <c r="AR50" s="350"/>
    </row>
    <row r="51" spans="1:44" ht="13.5" thickBot="1" x14ac:dyDescent="0.25">
      <c r="A51" s="351" t="s">
        <v>65</v>
      </c>
      <c r="B51" s="352"/>
      <c r="C51" s="352"/>
      <c r="D51" s="352"/>
      <c r="E51" s="353"/>
      <c r="F51" s="353"/>
      <c r="G51" s="353"/>
      <c r="H51" s="353"/>
      <c r="I51" s="353"/>
      <c r="J51" s="353"/>
      <c r="K51" s="353"/>
      <c r="L51" s="354"/>
      <c r="M51" s="257"/>
      <c r="N51" s="355"/>
      <c r="O51" s="255">
        <f>SUM(O42:Q50)</f>
        <v>-1.2239998131990433</v>
      </c>
      <c r="P51" s="255"/>
      <c r="Q51" s="255"/>
      <c r="R51" s="255">
        <f>SUM(R42:T50)</f>
        <v>-0.47909205578863401</v>
      </c>
      <c r="S51" s="255"/>
      <c r="T51" s="356"/>
      <c r="U51" s="257"/>
      <c r="V51" s="355"/>
      <c r="W51" s="255">
        <f>SUM(W42:Y50)</f>
        <v>-0.87200028821825981</v>
      </c>
      <c r="X51" s="255"/>
      <c r="Y51" s="255"/>
      <c r="Z51" s="255">
        <f>SUM(Z42:AB50)</f>
        <v>-0.34131238610701009</v>
      </c>
      <c r="AA51" s="255"/>
      <c r="AB51" s="356"/>
      <c r="AC51" s="257"/>
      <c r="AD51" s="355"/>
      <c r="AE51" s="255">
        <f>SUM(AE42:AG50)</f>
        <v>-1.1299996040761471</v>
      </c>
      <c r="AF51" s="255"/>
      <c r="AG51" s="255"/>
      <c r="AH51" s="255">
        <f>SUM(AH42:AJ50)</f>
        <v>-0.44229540010409685</v>
      </c>
      <c r="AI51" s="255"/>
      <c r="AJ51" s="356"/>
      <c r="AK51" s="257"/>
      <c r="AL51" s="355"/>
      <c r="AM51" s="255">
        <f>SUM(AM42:AO50)</f>
        <v>-1.3279999084770679</v>
      </c>
      <c r="AN51" s="255"/>
      <c r="AO51" s="255"/>
      <c r="AP51" s="255">
        <f>SUM(AP42:AR50)</f>
        <v>-0.51979431689098954</v>
      </c>
      <c r="AQ51" s="255"/>
      <c r="AR51" s="356"/>
    </row>
    <row r="52" spans="1:44" x14ac:dyDescent="0.2">
      <c r="A52" s="331" t="s">
        <v>66</v>
      </c>
      <c r="B52" s="332"/>
      <c r="C52" s="332"/>
      <c r="D52" s="332"/>
      <c r="E52" s="333"/>
      <c r="F52" s="333"/>
      <c r="G52" s="333"/>
      <c r="H52" s="333"/>
      <c r="I52" s="333"/>
      <c r="J52" s="333"/>
      <c r="K52" s="333"/>
      <c r="L52" s="334"/>
      <c r="M52" s="335"/>
      <c r="N52" s="336"/>
      <c r="O52" s="337"/>
      <c r="P52" s="337"/>
      <c r="Q52" s="337"/>
      <c r="R52" s="337"/>
      <c r="S52" s="337"/>
      <c r="T52" s="338"/>
      <c r="U52" s="335"/>
      <c r="V52" s="336"/>
      <c r="W52" s="337"/>
      <c r="X52" s="337"/>
      <c r="Y52" s="337"/>
      <c r="Z52" s="337"/>
      <c r="AA52" s="337"/>
      <c r="AB52" s="338"/>
      <c r="AC52" s="335"/>
      <c r="AD52" s="336"/>
      <c r="AE52" s="337"/>
      <c r="AF52" s="337"/>
      <c r="AG52" s="337"/>
      <c r="AH52" s="337"/>
      <c r="AI52" s="337"/>
      <c r="AJ52" s="338"/>
      <c r="AK52" s="335"/>
      <c r="AL52" s="336"/>
      <c r="AM52" s="337"/>
      <c r="AN52" s="337"/>
      <c r="AO52" s="337"/>
      <c r="AP52" s="337"/>
      <c r="AQ52" s="337"/>
      <c r="AR52" s="338"/>
    </row>
    <row r="53" spans="1:44" x14ac:dyDescent="0.2">
      <c r="A53" s="339" t="s">
        <v>67</v>
      </c>
      <c r="B53" s="340"/>
      <c r="C53" s="340"/>
      <c r="D53" s="340"/>
      <c r="E53" s="341"/>
      <c r="F53" s="341"/>
      <c r="G53" s="341"/>
      <c r="H53" s="341"/>
      <c r="I53" s="341"/>
      <c r="J53" s="341"/>
      <c r="K53" s="341"/>
      <c r="L53" s="342"/>
      <c r="M53" s="343">
        <f>M11</f>
        <v>1000</v>
      </c>
      <c r="N53" s="344"/>
      <c r="O53" s="345">
        <f>O11</f>
        <v>1</v>
      </c>
      <c r="P53" s="345"/>
      <c r="Q53" s="345"/>
      <c r="R53" s="345">
        <f>Q11</f>
        <v>11.039927701851559</v>
      </c>
      <c r="S53" s="345"/>
      <c r="T53" s="346"/>
      <c r="U53" s="343">
        <f>U11</f>
        <v>1000</v>
      </c>
      <c r="V53" s="344"/>
      <c r="W53" s="345">
        <f>W11</f>
        <v>10.100000381469727</v>
      </c>
      <c r="X53" s="345"/>
      <c r="Y53" s="345"/>
      <c r="Z53" s="345">
        <f>Y11</f>
        <v>4.1303752255805177</v>
      </c>
      <c r="AA53" s="345"/>
      <c r="AB53" s="346"/>
      <c r="AC53" s="343">
        <f>AC11</f>
        <v>1100</v>
      </c>
      <c r="AD53" s="344"/>
      <c r="AE53" s="345">
        <f>AE11</f>
        <v>12</v>
      </c>
      <c r="AF53" s="345"/>
      <c r="AG53" s="345"/>
      <c r="AH53" s="345">
        <f>AG11</f>
        <v>0.27332896632316139</v>
      </c>
      <c r="AI53" s="345"/>
      <c r="AJ53" s="346"/>
      <c r="AK53" s="343">
        <f>AK11</f>
        <v>1100</v>
      </c>
      <c r="AL53" s="344"/>
      <c r="AM53" s="345">
        <f>AM11</f>
        <v>12</v>
      </c>
      <c r="AN53" s="345"/>
      <c r="AO53" s="345"/>
      <c r="AP53" s="345">
        <f>AO11</f>
        <v>0.27332896632316139</v>
      </c>
      <c r="AQ53" s="345"/>
      <c r="AR53" s="346"/>
    </row>
    <row r="54" spans="1:44" x14ac:dyDescent="0.2">
      <c r="A54" s="339" t="s">
        <v>261</v>
      </c>
      <c r="B54" s="340"/>
      <c r="C54" s="340"/>
      <c r="D54" s="340"/>
      <c r="E54" s="341"/>
      <c r="F54" s="341"/>
      <c r="G54" s="341"/>
      <c r="H54" s="341"/>
      <c r="I54" s="341"/>
      <c r="J54" s="341"/>
      <c r="K54" s="341"/>
      <c r="L54" s="342"/>
      <c r="M54" s="347">
        <f>IF(OR(M26=0,S11=0),0,ABS(1000*O54/(SQRT(3)*M26*S11)))</f>
        <v>0</v>
      </c>
      <c r="N54" s="348"/>
      <c r="O54" s="226">
        <v>0</v>
      </c>
      <c r="P54" s="226"/>
      <c r="Q54" s="226"/>
      <c r="R54" s="349">
        <f>-ABS(O54)*TAN(ACOS(S11))</f>
        <v>0</v>
      </c>
      <c r="S54" s="349"/>
      <c r="T54" s="350"/>
      <c r="U54" s="347">
        <f>IF(OR(U26=0,AA11=0),0,ABS(1000*W54/(SQRT(3)*U26*AA11)))</f>
        <v>0</v>
      </c>
      <c r="V54" s="348"/>
      <c r="W54" s="226">
        <v>0</v>
      </c>
      <c r="X54" s="226"/>
      <c r="Y54" s="226"/>
      <c r="Z54" s="349">
        <f>-ABS(W54)*TAN(ACOS(AA11))</f>
        <v>0</v>
      </c>
      <c r="AA54" s="349"/>
      <c r="AB54" s="350"/>
      <c r="AC54" s="347">
        <f>IF(OR(AC26=0,AI11=0),0,ABS(1000*AE54/(SQRT(3)*AC26*AI11)))</f>
        <v>0</v>
      </c>
      <c r="AD54" s="348"/>
      <c r="AE54" s="226">
        <v>0</v>
      </c>
      <c r="AF54" s="226"/>
      <c r="AG54" s="226"/>
      <c r="AH54" s="349">
        <f>-ABS(AE54)*TAN(ACOS(AI11))</f>
        <v>0</v>
      </c>
      <c r="AI54" s="349"/>
      <c r="AJ54" s="350"/>
      <c r="AK54" s="347">
        <f>IF(OR(AK26=0,AQ11=0),0,ABS(1000*AM54/(SQRT(3)*AK26*AQ11)))</f>
        <v>0</v>
      </c>
      <c r="AL54" s="348"/>
      <c r="AM54" s="226">
        <v>0</v>
      </c>
      <c r="AN54" s="226"/>
      <c r="AO54" s="226"/>
      <c r="AP54" s="349">
        <f>-ABS(AM54)*TAN(ACOS(AQ11))</f>
        <v>0</v>
      </c>
      <c r="AQ54" s="349"/>
      <c r="AR54" s="350"/>
    </row>
    <row r="55" spans="1:44" x14ac:dyDescent="0.2">
      <c r="A55" s="339" t="s">
        <v>262</v>
      </c>
      <c r="B55" s="340"/>
      <c r="C55" s="340"/>
      <c r="D55" s="340"/>
      <c r="E55" s="341"/>
      <c r="F55" s="341"/>
      <c r="G55" s="341"/>
      <c r="H55" s="341"/>
      <c r="I55" s="341"/>
      <c r="J55" s="341"/>
      <c r="K55" s="341"/>
      <c r="L55" s="342"/>
      <c r="M55" s="347">
        <f>IF(OR(M26=0,S11=0),0,ABS(1000*O55/(SQRT(3)*M26*S11)))</f>
        <v>864.00939143020082</v>
      </c>
      <c r="N55" s="348"/>
      <c r="O55" s="226">
        <v>-0.86400002241134644</v>
      </c>
      <c r="P55" s="226"/>
      <c r="Q55" s="226"/>
      <c r="R55" s="349">
        <f>-ABS(O55)*TAN(ACOS(S11))</f>
        <v>-9.538602063754098</v>
      </c>
      <c r="S55" s="349"/>
      <c r="T55" s="350"/>
      <c r="U55" s="347">
        <f>IF(OR(U26=0,AA11=0),0,ABS(1000*W55/(SQRT(3)*U26*AA11)))</f>
        <v>95.049837667357039</v>
      </c>
      <c r="V55" s="348"/>
      <c r="W55" s="226">
        <v>-0.95999997854232788</v>
      </c>
      <c r="X55" s="226"/>
      <c r="Y55" s="226"/>
      <c r="Z55" s="349">
        <f>-ABS(W55)*TAN(ACOS(AA11))</f>
        <v>-0.39259985300611833</v>
      </c>
      <c r="AA55" s="349"/>
      <c r="AB55" s="350"/>
      <c r="AC55" s="347">
        <f>IF(OR(AC26=0,AI11=0),0,ABS(1000*AE55/(SQRT(3)*AC26*AI11)))</f>
        <v>79.20005716037744</v>
      </c>
      <c r="AD55" s="348"/>
      <c r="AE55" s="226">
        <v>-0.86400002241134644</v>
      </c>
      <c r="AF55" s="226"/>
      <c r="AG55" s="226"/>
      <c r="AH55" s="349">
        <f>-ABS(AE55)*TAN(ACOS(AI11))</f>
        <v>-1.9706074749512362E-2</v>
      </c>
      <c r="AI55" s="349"/>
      <c r="AJ55" s="350"/>
      <c r="AK55" s="347">
        <f>IF(OR(AK26=0,AQ11=0),0,ABS(1000*AM55/(SQRT(3)*AK26*AQ11)))</f>
        <v>79.20005716037744</v>
      </c>
      <c r="AL55" s="348"/>
      <c r="AM55" s="226">
        <v>-0.86400002241134644</v>
      </c>
      <c r="AN55" s="226"/>
      <c r="AO55" s="226"/>
      <c r="AP55" s="349">
        <f>-ABS(AM55)*TAN(ACOS(AQ11))</f>
        <v>-1.9706074749512362E-2</v>
      </c>
      <c r="AQ55" s="349"/>
      <c r="AR55" s="350"/>
    </row>
    <row r="56" spans="1:44" x14ac:dyDescent="0.2">
      <c r="A56" s="339" t="s">
        <v>263</v>
      </c>
      <c r="B56" s="340"/>
      <c r="C56" s="340"/>
      <c r="D56" s="340"/>
      <c r="E56" s="341">
        <v>46.7</v>
      </c>
      <c r="F56" s="341">
        <v>0.5</v>
      </c>
      <c r="G56" s="341">
        <v>48.7</v>
      </c>
      <c r="H56" s="341">
        <v>70</v>
      </c>
      <c r="I56" s="341"/>
      <c r="J56" s="341"/>
      <c r="K56" s="341"/>
      <c r="L56" s="342"/>
      <c r="M56" s="347">
        <f>IF(OR(M26=0,S11=0),0,ABS(1000*O56/(SQRT(3)*M26*S11)))</f>
        <v>0</v>
      </c>
      <c r="N56" s="348"/>
      <c r="O56" s="226">
        <v>0</v>
      </c>
      <c r="P56" s="226"/>
      <c r="Q56" s="226"/>
      <c r="R56" s="349">
        <f>-ABS(O56)*TAN(ACOS(S11))</f>
        <v>0</v>
      </c>
      <c r="S56" s="349"/>
      <c r="T56" s="350"/>
      <c r="U56" s="347">
        <f>IF(OR(U26=0,AA11=0),0,ABS(1000*W56/(SQRT(3)*U26*AA11)))</f>
        <v>976.63713558794086</v>
      </c>
      <c r="V56" s="348"/>
      <c r="W56" s="226">
        <v>-9.8640003204345703</v>
      </c>
      <c r="X56" s="226"/>
      <c r="Y56" s="226"/>
      <c r="Z56" s="349">
        <f>-ABS(W56)*TAN(ACOS(AA11))</f>
        <v>-4.0339637108483197</v>
      </c>
      <c r="AA56" s="349"/>
      <c r="AB56" s="350"/>
      <c r="AC56" s="347">
        <f>IF(OR(AC26=0,AI11=0),0,ABS(1000*AE56/(SQRT(3)*AC26*AI11)))</f>
        <v>869.55061061287995</v>
      </c>
      <c r="AD56" s="348"/>
      <c r="AE56" s="226">
        <v>-9.4860000610351563</v>
      </c>
      <c r="AF56" s="226"/>
      <c r="AG56" s="226"/>
      <c r="AH56" s="349">
        <f>-ABS(AE56)*TAN(ACOS(AI11))</f>
        <v>-0.21635627480069697</v>
      </c>
      <c r="AI56" s="349"/>
      <c r="AJ56" s="350"/>
      <c r="AK56" s="347">
        <f>IF(OR(AK26=0,AQ11=0),0,ABS(1000*AM56/(SQRT(3)*AK26*AQ11)))</f>
        <v>874.50060496530364</v>
      </c>
      <c r="AL56" s="348"/>
      <c r="AM56" s="226">
        <v>-9.5399999618530273</v>
      </c>
      <c r="AN56" s="226"/>
      <c r="AO56" s="226"/>
      <c r="AP56" s="349">
        <f>-ABS(AM56)*TAN(ACOS(AQ11))</f>
        <v>-0.21758790217845253</v>
      </c>
      <c r="AQ56" s="349"/>
      <c r="AR56" s="350"/>
    </row>
    <row r="57" spans="1:44" x14ac:dyDescent="0.2">
      <c r="A57" s="339" t="s">
        <v>264</v>
      </c>
      <c r="B57" s="340"/>
      <c r="C57" s="340"/>
      <c r="D57" s="340"/>
      <c r="E57" s="341">
        <v>46.7</v>
      </c>
      <c r="F57" s="341">
        <v>0.5</v>
      </c>
      <c r="G57" s="341">
        <v>48.7</v>
      </c>
      <c r="H57" s="341">
        <v>70</v>
      </c>
      <c r="I57" s="341"/>
      <c r="J57" s="341"/>
      <c r="K57" s="341"/>
      <c r="L57" s="342"/>
      <c r="M57" s="347">
        <f>IF(OR(M26=0,S11=0),0,ABS(1000*O57/(SQRT(3)*M26*S11)))</f>
        <v>0</v>
      </c>
      <c r="N57" s="348"/>
      <c r="O57" s="226">
        <v>0</v>
      </c>
      <c r="P57" s="226"/>
      <c r="Q57" s="226"/>
      <c r="R57" s="349">
        <f>-ABS(O57)*TAN(ACOS(S11))</f>
        <v>0</v>
      </c>
      <c r="S57" s="349"/>
      <c r="T57" s="350"/>
      <c r="U57" s="347">
        <f>IF(OR(U26=0,AA11=0),0,ABS(1000*W57/(SQRT(3)*U26*AA11)))</f>
        <v>0</v>
      </c>
      <c r="V57" s="348"/>
      <c r="W57" s="226">
        <v>0</v>
      </c>
      <c r="X57" s="226"/>
      <c r="Y57" s="226"/>
      <c r="Z57" s="349">
        <f>-ABS(W57)*TAN(ACOS(AA11))</f>
        <v>0</v>
      </c>
      <c r="AA57" s="349"/>
      <c r="AB57" s="350"/>
      <c r="AC57" s="347">
        <f>IF(OR(AC26=0,AI11=0),0,ABS(1000*AE57/(SQRT(3)*AC26*AI11)))</f>
        <v>0</v>
      </c>
      <c r="AD57" s="348"/>
      <c r="AE57" s="226">
        <v>0</v>
      </c>
      <c r="AF57" s="226"/>
      <c r="AG57" s="226"/>
      <c r="AH57" s="349">
        <f>-ABS(AE57)*TAN(ACOS(AI11))</f>
        <v>0</v>
      </c>
      <c r="AI57" s="349"/>
      <c r="AJ57" s="350"/>
      <c r="AK57" s="347">
        <f>IF(OR(AK26=0,AQ11=0),0,ABS(1000*AM57/(SQRT(3)*AK26*AQ11)))</f>
        <v>0</v>
      </c>
      <c r="AL57" s="348"/>
      <c r="AM57" s="226">
        <v>0</v>
      </c>
      <c r="AN57" s="226"/>
      <c r="AO57" s="226"/>
      <c r="AP57" s="349">
        <f>-ABS(AM57)*TAN(ACOS(AQ11))</f>
        <v>0</v>
      </c>
      <c r="AQ57" s="349"/>
      <c r="AR57" s="350"/>
    </row>
    <row r="58" spans="1:44" x14ac:dyDescent="0.2">
      <c r="A58" s="339" t="s">
        <v>265</v>
      </c>
      <c r="B58" s="340"/>
      <c r="C58" s="340"/>
      <c r="D58" s="340"/>
      <c r="E58" s="341"/>
      <c r="F58" s="341"/>
      <c r="G58" s="341"/>
      <c r="H58" s="341"/>
      <c r="I58" s="341"/>
      <c r="J58" s="341"/>
      <c r="K58" s="341"/>
      <c r="L58" s="342"/>
      <c r="M58" s="347">
        <f>IF(OR(M26=0,S11=0),0,ABS(1000*O58/(SQRT(3)*M26*S11)))</f>
        <v>54.000586964387551</v>
      </c>
      <c r="N58" s="348"/>
      <c r="O58" s="226">
        <v>-5.4000001400709152E-2</v>
      </c>
      <c r="P58" s="226"/>
      <c r="Q58" s="226"/>
      <c r="R58" s="349">
        <f>-ABS(O58)*TAN(ACOS(S11))</f>
        <v>-0.59616262898463113</v>
      </c>
      <c r="S58" s="349"/>
      <c r="T58" s="350"/>
      <c r="U58" s="347">
        <f>IF(OR(U26=0,AA11=0),0,ABS(1000*W58/(SQRT(3)*U26*AA11)))</f>
        <v>8.9109228345776081</v>
      </c>
      <c r="V58" s="348"/>
      <c r="W58" s="226">
        <v>-9.0000003576278687E-2</v>
      </c>
      <c r="X58" s="226"/>
      <c r="Y58" s="226"/>
      <c r="Z58" s="349">
        <f>-ABS(W58)*TAN(ACOS(AA11))</f>
        <v>-3.6806238504555555E-2</v>
      </c>
      <c r="AA58" s="349"/>
      <c r="AB58" s="350"/>
      <c r="AC58" s="347">
        <f>IF(OR(AC26=0,AI11=0),0,ABS(1000*AE58/(SQRT(3)*AC26*AI11)))</f>
        <v>6.6000043080512114</v>
      </c>
      <c r="AD58" s="348"/>
      <c r="AE58" s="226">
        <v>-7.1999996900558472E-2</v>
      </c>
      <c r="AF58" s="226"/>
      <c r="AG58" s="226"/>
      <c r="AH58" s="349">
        <f>-ABS(AE58)*TAN(ACOS(AI11))</f>
        <v>-1.6421727825043524E-3</v>
      </c>
      <c r="AI58" s="349"/>
      <c r="AJ58" s="350"/>
      <c r="AK58" s="347">
        <f>IF(OR(AK26=0,AQ11=0),0,ABS(1000*AM58/(SQRT(3)*AK26*AQ11)))</f>
        <v>6.6000043080512114</v>
      </c>
      <c r="AL58" s="348"/>
      <c r="AM58" s="226">
        <v>-7.1999996900558472E-2</v>
      </c>
      <c r="AN58" s="226"/>
      <c r="AO58" s="226"/>
      <c r="AP58" s="349">
        <f>-ABS(AM58)*TAN(ACOS(AQ11))</f>
        <v>-1.6421727825043524E-3</v>
      </c>
      <c r="AQ58" s="349"/>
      <c r="AR58" s="350"/>
    </row>
    <row r="59" spans="1:44" x14ac:dyDescent="0.2">
      <c r="A59" s="339" t="s">
        <v>266</v>
      </c>
      <c r="B59" s="340"/>
      <c r="C59" s="340"/>
      <c r="D59" s="340"/>
      <c r="E59" s="341"/>
      <c r="F59" s="341"/>
      <c r="G59" s="341"/>
      <c r="H59" s="341"/>
      <c r="I59" s="341"/>
      <c r="J59" s="341"/>
      <c r="K59" s="341"/>
      <c r="L59" s="342"/>
      <c r="M59" s="347">
        <f>IF(OR(M26=0,S11=0),0,ABS(1000*O59/(SQRT(3)*M26*S11)))</f>
        <v>90.000979515756157</v>
      </c>
      <c r="N59" s="348"/>
      <c r="O59" s="226">
        <v>-9.0000003576278687E-2</v>
      </c>
      <c r="P59" s="226"/>
      <c r="Q59" s="226"/>
      <c r="R59" s="349">
        <f>-ABS(O59)*TAN(ACOS(S11))</f>
        <v>-0.9936043953501803</v>
      </c>
      <c r="S59" s="349"/>
      <c r="T59" s="350"/>
      <c r="U59" s="347">
        <f>IF(OR(U26=0,AA11=0),0,ABS(1000*W59/(SQRT(3)*U26*AA11)))</f>
        <v>8.9109228345776081</v>
      </c>
      <c r="V59" s="348"/>
      <c r="W59" s="226">
        <v>-9.0000003576278687E-2</v>
      </c>
      <c r="X59" s="226"/>
      <c r="Y59" s="226"/>
      <c r="Z59" s="349">
        <f>-ABS(W59)*TAN(ACOS(AA11))</f>
        <v>-3.6806238504555555E-2</v>
      </c>
      <c r="AA59" s="349"/>
      <c r="AB59" s="350"/>
      <c r="AC59" s="347">
        <f>IF(OR(AC26=0,AI11=0),0,ABS(1000*AE59/(SQRT(3)*AC26*AI11)))</f>
        <v>6.6000043080512114</v>
      </c>
      <c r="AD59" s="348"/>
      <c r="AE59" s="226">
        <v>-7.1999996900558472E-2</v>
      </c>
      <c r="AF59" s="226"/>
      <c r="AG59" s="226"/>
      <c r="AH59" s="349">
        <f>-ABS(AE59)*TAN(ACOS(AI11))</f>
        <v>-1.6421727825043524E-3</v>
      </c>
      <c r="AI59" s="349"/>
      <c r="AJ59" s="350"/>
      <c r="AK59" s="347">
        <f>IF(OR(AK26=0,AQ11=0),0,ABS(1000*AM59/(SQRT(3)*AK26*AQ11)))</f>
        <v>6.6000043080512114</v>
      </c>
      <c r="AL59" s="348"/>
      <c r="AM59" s="226">
        <v>-7.1999996900558472E-2</v>
      </c>
      <c r="AN59" s="226"/>
      <c r="AO59" s="226"/>
      <c r="AP59" s="349">
        <f>-ABS(AM59)*TAN(ACOS(AQ11))</f>
        <v>-1.6421727825043524E-3</v>
      </c>
      <c r="AQ59" s="349"/>
      <c r="AR59" s="350"/>
    </row>
    <row r="60" spans="1:44" x14ac:dyDescent="0.2">
      <c r="A60" s="339" t="s">
        <v>267</v>
      </c>
      <c r="B60" s="340"/>
      <c r="C60" s="340"/>
      <c r="D60" s="340"/>
      <c r="E60" s="341"/>
      <c r="F60" s="341"/>
      <c r="G60" s="341"/>
      <c r="H60" s="341"/>
      <c r="I60" s="341"/>
      <c r="J60" s="341"/>
      <c r="K60" s="341"/>
      <c r="L60" s="342"/>
      <c r="M60" s="347">
        <f>IF(OR(M26=0,S11=0),0,ABS(1000*O60/(SQRT(3)*M26*S11)))</f>
        <v>18.000194413018953</v>
      </c>
      <c r="N60" s="348"/>
      <c r="O60" s="226">
        <v>-1.7999999225139618E-2</v>
      </c>
      <c r="P60" s="226"/>
      <c r="Q60" s="226"/>
      <c r="R60" s="349">
        <f>-ABS(O60)*TAN(ACOS(S11))</f>
        <v>-0.19872086261908198</v>
      </c>
      <c r="S60" s="349"/>
      <c r="T60" s="350"/>
      <c r="U60" s="347">
        <f>IF(OR(U26=0,AA11=0),0,ABS(1000*W60/(SQRT(3)*U26*AA11)))</f>
        <v>5.3465536269781797</v>
      </c>
      <c r="V60" s="348"/>
      <c r="W60" s="226">
        <v>-5.4000001400709152E-2</v>
      </c>
      <c r="X60" s="226"/>
      <c r="Y60" s="226"/>
      <c r="Z60" s="349">
        <f>-ABS(W60)*TAN(ACOS(AA11))</f>
        <v>-2.2083742798035738E-2</v>
      </c>
      <c r="AA60" s="349"/>
      <c r="AB60" s="350"/>
      <c r="AC60" s="347">
        <f>IF(OR(AC26=0,AI11=0),0,ABS(1000*AE60/(SQRT(3)*AC26*AI11)))</f>
        <v>3.3000021540256057</v>
      </c>
      <c r="AD60" s="348"/>
      <c r="AE60" s="226">
        <v>-3.5999998450279236E-2</v>
      </c>
      <c r="AF60" s="226"/>
      <c r="AG60" s="226"/>
      <c r="AH60" s="349">
        <f>-ABS(AE60)*TAN(ACOS(AI11))</f>
        <v>-8.2108639125217622E-4</v>
      </c>
      <c r="AI60" s="349"/>
      <c r="AJ60" s="350"/>
      <c r="AK60" s="347">
        <f>IF(OR(AK26=0,AQ11=0),0,ABS(1000*AM60/(SQRT(3)*AK26*AQ11)))</f>
        <v>3.3000021540256057</v>
      </c>
      <c r="AL60" s="348"/>
      <c r="AM60" s="226">
        <v>-3.5999998450279236E-2</v>
      </c>
      <c r="AN60" s="226"/>
      <c r="AO60" s="226"/>
      <c r="AP60" s="349">
        <f>-ABS(AM60)*TAN(ACOS(AQ11))</f>
        <v>-8.2108639125217622E-4</v>
      </c>
      <c r="AQ60" s="349"/>
      <c r="AR60" s="350"/>
    </row>
    <row r="61" spans="1:44" ht="13.5" thickBot="1" x14ac:dyDescent="0.25">
      <c r="A61" s="351" t="s">
        <v>77</v>
      </c>
      <c r="B61" s="352"/>
      <c r="C61" s="352"/>
      <c r="D61" s="352"/>
      <c r="E61" s="353"/>
      <c r="F61" s="353"/>
      <c r="G61" s="353"/>
      <c r="H61" s="353"/>
      <c r="I61" s="353"/>
      <c r="J61" s="353"/>
      <c r="K61" s="353"/>
      <c r="L61" s="354"/>
      <c r="M61" s="257"/>
      <c r="N61" s="355"/>
      <c r="O61" s="255">
        <f>SUM(O53:Q60)</f>
        <v>-2.6000026613473892E-2</v>
      </c>
      <c r="P61" s="255"/>
      <c r="Q61" s="255"/>
      <c r="R61" s="255">
        <f>SUM(R53:T60)</f>
        <v>-0.28716224885643271</v>
      </c>
      <c r="S61" s="255"/>
      <c r="T61" s="356"/>
      <c r="U61" s="257"/>
      <c r="V61" s="355"/>
      <c r="W61" s="255">
        <f>SUM(W53:Y60)</f>
        <v>-0.95799992606043816</v>
      </c>
      <c r="X61" s="255"/>
      <c r="Y61" s="255"/>
      <c r="Z61" s="255">
        <f>SUM(Z53:AB60)</f>
        <v>-0.39188455808106715</v>
      </c>
      <c r="AA61" s="255"/>
      <c r="AB61" s="356"/>
      <c r="AC61" s="257"/>
      <c r="AD61" s="355"/>
      <c r="AE61" s="255">
        <f>SUM(AE53:AG60)</f>
        <v>1.4699999243021011</v>
      </c>
      <c r="AF61" s="255"/>
      <c r="AG61" s="255"/>
      <c r="AH61" s="255">
        <f>SUM(AH53:AJ60)</f>
        <v>3.316118481669119E-2</v>
      </c>
      <c r="AI61" s="255"/>
      <c r="AJ61" s="356"/>
      <c r="AK61" s="257"/>
      <c r="AL61" s="355"/>
      <c r="AM61" s="255">
        <f>SUM(AM53:AO60)</f>
        <v>1.41600002348423</v>
      </c>
      <c r="AN61" s="255"/>
      <c r="AO61" s="255"/>
      <c r="AP61" s="255">
        <f>SUM(AP53:AR60)</f>
        <v>3.1929557438935628E-2</v>
      </c>
      <c r="AQ61" s="255"/>
      <c r="AR61" s="356"/>
    </row>
    <row r="62" spans="1:44" x14ac:dyDescent="0.2">
      <c r="A62" s="331" t="s">
        <v>152</v>
      </c>
      <c r="B62" s="332"/>
      <c r="C62" s="332"/>
      <c r="D62" s="332"/>
      <c r="E62" s="333"/>
      <c r="F62" s="333"/>
      <c r="G62" s="333"/>
      <c r="H62" s="333"/>
      <c r="I62" s="333"/>
      <c r="J62" s="333"/>
      <c r="K62" s="333"/>
      <c r="L62" s="334"/>
      <c r="M62" s="335"/>
      <c r="N62" s="336"/>
      <c r="O62" s="337"/>
      <c r="P62" s="337"/>
      <c r="Q62" s="337"/>
      <c r="R62" s="337"/>
      <c r="S62" s="337"/>
      <c r="T62" s="338"/>
      <c r="U62" s="335"/>
      <c r="V62" s="336"/>
      <c r="W62" s="337"/>
      <c r="X62" s="337"/>
      <c r="Y62" s="337"/>
      <c r="Z62" s="337"/>
      <c r="AA62" s="337"/>
      <c r="AB62" s="338"/>
      <c r="AC62" s="335"/>
      <c r="AD62" s="336"/>
      <c r="AE62" s="337"/>
      <c r="AF62" s="337"/>
      <c r="AG62" s="337"/>
      <c r="AH62" s="337"/>
      <c r="AI62" s="337"/>
      <c r="AJ62" s="338"/>
      <c r="AK62" s="335"/>
      <c r="AL62" s="336"/>
      <c r="AM62" s="337"/>
      <c r="AN62" s="337"/>
      <c r="AO62" s="337"/>
      <c r="AP62" s="337"/>
      <c r="AQ62" s="337"/>
      <c r="AR62" s="338"/>
    </row>
    <row r="63" spans="1:44" x14ac:dyDescent="0.2">
      <c r="A63" s="339" t="s">
        <v>268</v>
      </c>
      <c r="B63" s="340"/>
      <c r="C63" s="340"/>
      <c r="D63" s="340"/>
      <c r="E63" s="341"/>
      <c r="F63" s="341"/>
      <c r="G63" s="341"/>
      <c r="H63" s="341"/>
      <c r="I63" s="341"/>
      <c r="J63" s="341"/>
      <c r="K63" s="341"/>
      <c r="L63" s="342"/>
      <c r="M63" s="343">
        <f>M8</f>
        <v>1000</v>
      </c>
      <c r="N63" s="344"/>
      <c r="O63" s="345">
        <f>O8</f>
        <v>10</v>
      </c>
      <c r="P63" s="345"/>
      <c r="Q63" s="345"/>
      <c r="R63" s="345">
        <f>Q8</f>
        <v>4.3669219376785202</v>
      </c>
      <c r="S63" s="345"/>
      <c r="T63" s="346"/>
      <c r="U63" s="343">
        <f>U8</f>
        <v>1010</v>
      </c>
      <c r="V63" s="344"/>
      <c r="W63" s="345">
        <f>W8</f>
        <v>10</v>
      </c>
      <c r="X63" s="345"/>
      <c r="Y63" s="345"/>
      <c r="Z63" s="345">
        <f>Y8</f>
        <v>4.6328516439331864</v>
      </c>
      <c r="AA63" s="345"/>
      <c r="AB63" s="346"/>
      <c r="AC63" s="343">
        <f>AC8</f>
        <v>1000</v>
      </c>
      <c r="AD63" s="344"/>
      <c r="AE63" s="345">
        <f>AE8</f>
        <v>10</v>
      </c>
      <c r="AF63" s="345"/>
      <c r="AG63" s="345"/>
      <c r="AH63" s="345">
        <f>AG8</f>
        <v>4.3669219376785202</v>
      </c>
      <c r="AI63" s="345"/>
      <c r="AJ63" s="346"/>
      <c r="AK63" s="343">
        <f>AK8</f>
        <v>1000</v>
      </c>
      <c r="AL63" s="344"/>
      <c r="AM63" s="345">
        <f>AM8</f>
        <v>10</v>
      </c>
      <c r="AN63" s="345"/>
      <c r="AO63" s="345"/>
      <c r="AP63" s="345">
        <f>AO8</f>
        <v>4.3669219376785202</v>
      </c>
      <c r="AQ63" s="345"/>
      <c r="AR63" s="346"/>
    </row>
    <row r="64" spans="1:44" x14ac:dyDescent="0.2">
      <c r="A64" s="339" t="s">
        <v>269</v>
      </c>
      <c r="B64" s="340"/>
      <c r="C64" s="340"/>
      <c r="D64" s="340"/>
      <c r="E64" s="341"/>
      <c r="F64" s="341"/>
      <c r="G64" s="341"/>
      <c r="H64" s="341"/>
      <c r="I64" s="341"/>
      <c r="J64" s="341"/>
      <c r="K64" s="341"/>
      <c r="L64" s="342"/>
      <c r="M64" s="347">
        <f>IF(OR(M27=0,S8=0),0,ABS(1000*O64/(SQRT(3)*M27*S8)))</f>
        <v>3.5999958026969421</v>
      </c>
      <c r="N64" s="348"/>
      <c r="O64" s="226">
        <v>-3.5999998450279236E-2</v>
      </c>
      <c r="P64" s="226"/>
      <c r="Q64" s="226"/>
      <c r="R64" s="349">
        <f>-ABS(O64)*TAN(ACOS(S8))</f>
        <v>-1.5720808078969532E-2</v>
      </c>
      <c r="S64" s="349"/>
      <c r="T64" s="350"/>
      <c r="U64" s="347">
        <f>IF(OR(U27=0,AA8=0),0,ABS(1000*W64/(SQRT(3)*U27*AA8)))</f>
        <v>1.8179907387726806</v>
      </c>
      <c r="V64" s="348"/>
      <c r="W64" s="226">
        <v>-1.7999999225139618E-2</v>
      </c>
      <c r="X64" s="226"/>
      <c r="Y64" s="226"/>
      <c r="Z64" s="349">
        <f>-ABS(W64)*TAN(ACOS(AA8))</f>
        <v>-8.3388942235828808E-3</v>
      </c>
      <c r="AA64" s="349"/>
      <c r="AB64" s="350"/>
      <c r="AC64" s="347">
        <f>IF(OR(AC27=0,AI8=0),0,ABS(1000*AE64/(SQRT(3)*AC27*AI8)))</f>
        <v>3.5999958026969421</v>
      </c>
      <c r="AD64" s="348"/>
      <c r="AE64" s="226">
        <v>-3.5999998450279236E-2</v>
      </c>
      <c r="AF64" s="226"/>
      <c r="AG64" s="226"/>
      <c r="AH64" s="349">
        <f>-ABS(AE64)*TAN(ACOS(AI8))</f>
        <v>-1.5720808078969532E-2</v>
      </c>
      <c r="AI64" s="349"/>
      <c r="AJ64" s="350"/>
      <c r="AK64" s="347">
        <f>IF(OR(AK27=0,AQ8=0),0,ABS(1000*AM64/(SQRT(3)*AK27*AQ8)))</f>
        <v>3.5999958026969421</v>
      </c>
      <c r="AL64" s="348"/>
      <c r="AM64" s="226">
        <v>-3.5999998450279236E-2</v>
      </c>
      <c r="AN64" s="226"/>
      <c r="AO64" s="226"/>
      <c r="AP64" s="349">
        <f>-ABS(AM64)*TAN(ACOS(AQ8))</f>
        <v>-1.5720808078969532E-2</v>
      </c>
      <c r="AQ64" s="349"/>
      <c r="AR64" s="350"/>
    </row>
    <row r="65" spans="1:44" x14ac:dyDescent="0.2">
      <c r="A65" s="339" t="s">
        <v>270</v>
      </c>
      <c r="B65" s="340"/>
      <c r="C65" s="340"/>
      <c r="D65" s="340"/>
      <c r="E65" s="341"/>
      <c r="F65" s="341"/>
      <c r="G65" s="341"/>
      <c r="H65" s="341"/>
      <c r="I65" s="341"/>
      <c r="J65" s="341"/>
      <c r="K65" s="341"/>
      <c r="L65" s="342"/>
      <c r="M65" s="347">
        <f>IF(OR(M27=0,S8=0),0,ABS(1000*O65/(SQRT(3)*M27*S8)))</f>
        <v>32.399963714386928</v>
      </c>
      <c r="N65" s="348"/>
      <c r="O65" s="226">
        <v>-0.32400000095367432</v>
      </c>
      <c r="P65" s="226"/>
      <c r="Q65" s="226"/>
      <c r="R65" s="349">
        <f>-ABS(O65)*TAN(ACOS(S8))</f>
        <v>-0.14148727921790094</v>
      </c>
      <c r="S65" s="349"/>
      <c r="T65" s="350"/>
      <c r="U65" s="347">
        <f>IF(OR(U27=0,AA8=0),0,ABS(1000*W65/(SQRT(3)*U27*AA8)))</f>
        <v>32.723834802917928</v>
      </c>
      <c r="V65" s="348"/>
      <c r="W65" s="226">
        <v>-0.32400000095367432</v>
      </c>
      <c r="X65" s="226"/>
      <c r="Y65" s="226"/>
      <c r="Z65" s="349">
        <f>-ABS(W65)*TAN(ACOS(AA8))</f>
        <v>-0.15010010292778142</v>
      </c>
      <c r="AA65" s="349"/>
      <c r="AB65" s="350"/>
      <c r="AC65" s="347">
        <f>IF(OR(AC27=0,AI8=0),0,ABS(1000*AE65/(SQRT(3)*AC27*AI8)))</f>
        <v>32.399963714386928</v>
      </c>
      <c r="AD65" s="348"/>
      <c r="AE65" s="226">
        <v>-0.32400000095367432</v>
      </c>
      <c r="AF65" s="226"/>
      <c r="AG65" s="226"/>
      <c r="AH65" s="349">
        <f>-ABS(AE65)*TAN(ACOS(AI8))</f>
        <v>-0.14148727921790094</v>
      </c>
      <c r="AI65" s="349"/>
      <c r="AJ65" s="350"/>
      <c r="AK65" s="347">
        <f>IF(OR(AK27=0,AQ8=0),0,ABS(1000*AM65/(SQRT(3)*AK27*AQ8)))</f>
        <v>32.399963714386928</v>
      </c>
      <c r="AL65" s="348"/>
      <c r="AM65" s="226">
        <v>-0.32400000095367432</v>
      </c>
      <c r="AN65" s="226"/>
      <c r="AO65" s="226"/>
      <c r="AP65" s="349">
        <f>-ABS(AM65)*TAN(ACOS(AQ8))</f>
        <v>-0.14148727921790094</v>
      </c>
      <c r="AQ65" s="349"/>
      <c r="AR65" s="350"/>
    </row>
    <row r="66" spans="1:44" x14ac:dyDescent="0.2">
      <c r="A66" s="339" t="s">
        <v>271</v>
      </c>
      <c r="B66" s="340"/>
      <c r="C66" s="340"/>
      <c r="D66" s="340"/>
      <c r="E66" s="341"/>
      <c r="F66" s="341"/>
      <c r="G66" s="341"/>
      <c r="H66" s="341"/>
      <c r="I66" s="341"/>
      <c r="J66" s="341"/>
      <c r="K66" s="341"/>
      <c r="L66" s="342"/>
      <c r="M66" s="347">
        <f>IF(OR(M27=0,S8=0),0,ABS(1000*O66/(SQRT(3)*M27*S8)))</f>
        <v>179.99979311507602</v>
      </c>
      <c r="N66" s="348"/>
      <c r="O66" s="226">
        <v>-1.7999999523162842</v>
      </c>
      <c r="P66" s="226"/>
      <c r="Q66" s="226"/>
      <c r="R66" s="349">
        <f>-ABS(O66)*TAN(ACOS(S8))</f>
        <v>-0.78604041696282689</v>
      </c>
      <c r="S66" s="349"/>
      <c r="T66" s="350"/>
      <c r="U66" s="347">
        <f>IF(OR(U27=0,AA8=0),0,ABS(1000*W66/(SQRT(3)*U27*AA8)))</f>
        <v>167.2551569971447</v>
      </c>
      <c r="V66" s="348"/>
      <c r="W66" s="226">
        <v>-1.656000018119812</v>
      </c>
      <c r="X66" s="226"/>
      <c r="Y66" s="226"/>
      <c r="Z66" s="349">
        <f>-ABS(W66)*TAN(ACOS(AA8))</f>
        <v>-0.76717830998936254</v>
      </c>
      <c r="AA66" s="349"/>
      <c r="AB66" s="350"/>
      <c r="AC66" s="347">
        <f>IF(OR(AC27=0,AI8=0),0,ABS(1000*AE66/(SQRT(3)*AC27*AI8)))</f>
        <v>172.7998104503688</v>
      </c>
      <c r="AD66" s="348"/>
      <c r="AE66" s="226">
        <v>-1.7280000448226929</v>
      </c>
      <c r="AF66" s="226"/>
      <c r="AG66" s="226"/>
      <c r="AH66" s="349">
        <f>-ABS(AE66)*TAN(ACOS(AI8))</f>
        <v>-0.75459883984793874</v>
      </c>
      <c r="AI66" s="349"/>
      <c r="AJ66" s="350"/>
      <c r="AK66" s="347">
        <f>IF(OR(AK27=0,AQ8=0),0,ABS(1000*AM66/(SQRT(3)*AK27*AQ8)))</f>
        <v>172.7998104503688</v>
      </c>
      <c r="AL66" s="348"/>
      <c r="AM66" s="226">
        <v>-1.7280000448226929</v>
      </c>
      <c r="AN66" s="226"/>
      <c r="AO66" s="226"/>
      <c r="AP66" s="349">
        <f>-ABS(AM66)*TAN(ACOS(AQ8))</f>
        <v>-0.75459883984793874</v>
      </c>
      <c r="AQ66" s="349"/>
      <c r="AR66" s="350"/>
    </row>
    <row r="67" spans="1:44" x14ac:dyDescent="0.2">
      <c r="A67" s="339" t="s">
        <v>272</v>
      </c>
      <c r="B67" s="340"/>
      <c r="C67" s="340"/>
      <c r="D67" s="340"/>
      <c r="E67" s="341"/>
      <c r="F67" s="341"/>
      <c r="G67" s="341"/>
      <c r="H67" s="341"/>
      <c r="I67" s="341"/>
      <c r="J67" s="341"/>
      <c r="K67" s="341"/>
      <c r="L67" s="342"/>
      <c r="M67" s="347">
        <f>IF(OR(M27=0,S8=0),0,ABS(1000*O67/(SQRT(3)*M27*S8)))</f>
        <v>0</v>
      </c>
      <c r="N67" s="348"/>
      <c r="O67" s="226">
        <v>0</v>
      </c>
      <c r="P67" s="226"/>
      <c r="Q67" s="226"/>
      <c r="R67" s="349">
        <f>-ABS(O67)*TAN(ACOS(S8))</f>
        <v>0</v>
      </c>
      <c r="S67" s="349"/>
      <c r="T67" s="350"/>
      <c r="U67" s="347">
        <f>IF(OR(U27=0,AA8=0),0,ABS(1000*W67/(SQRT(3)*U27*AA8)))</f>
        <v>0</v>
      </c>
      <c r="V67" s="348"/>
      <c r="W67" s="226">
        <v>0</v>
      </c>
      <c r="X67" s="226"/>
      <c r="Y67" s="226"/>
      <c r="Z67" s="349">
        <f>-ABS(W67)*TAN(ACOS(AA8))</f>
        <v>0</v>
      </c>
      <c r="AA67" s="349"/>
      <c r="AB67" s="350"/>
      <c r="AC67" s="347">
        <f>IF(OR(AC27=0,AI8=0),0,ABS(1000*AE67/(SQRT(3)*AC27*AI8)))</f>
        <v>0</v>
      </c>
      <c r="AD67" s="348"/>
      <c r="AE67" s="226">
        <v>0</v>
      </c>
      <c r="AF67" s="226"/>
      <c r="AG67" s="226"/>
      <c r="AH67" s="349">
        <f>-ABS(AE67)*TAN(ACOS(AI8))</f>
        <v>0</v>
      </c>
      <c r="AI67" s="349"/>
      <c r="AJ67" s="350"/>
      <c r="AK67" s="347">
        <f>IF(OR(AK27=0,AQ8=0),0,ABS(1000*AM67/(SQRT(3)*AK27*AQ8)))</f>
        <v>0</v>
      </c>
      <c r="AL67" s="348"/>
      <c r="AM67" s="226">
        <v>0</v>
      </c>
      <c r="AN67" s="226"/>
      <c r="AO67" s="226"/>
      <c r="AP67" s="349">
        <f>-ABS(AM67)*TAN(ACOS(AQ8))</f>
        <v>0</v>
      </c>
      <c r="AQ67" s="349"/>
      <c r="AR67" s="350"/>
    </row>
    <row r="68" spans="1:44" x14ac:dyDescent="0.2">
      <c r="A68" s="339" t="s">
        <v>273</v>
      </c>
      <c r="B68" s="340"/>
      <c r="C68" s="340"/>
      <c r="D68" s="340"/>
      <c r="E68" s="341">
        <v>46.7</v>
      </c>
      <c r="F68" s="341">
        <v>0.5</v>
      </c>
      <c r="G68" s="341">
        <v>48.7</v>
      </c>
      <c r="H68" s="341">
        <v>70</v>
      </c>
      <c r="I68" s="341"/>
      <c r="J68" s="341"/>
      <c r="K68" s="341"/>
      <c r="L68" s="342"/>
      <c r="M68" s="347">
        <f>IF(OR(M27=0,S8=0),0,ABS(1000*O68/(SQRT(3)*M27*S8)))</f>
        <v>0</v>
      </c>
      <c r="N68" s="348"/>
      <c r="O68" s="226">
        <v>0</v>
      </c>
      <c r="P68" s="226"/>
      <c r="Q68" s="226"/>
      <c r="R68" s="349">
        <f>-ABS(O68)*TAN(ACOS(S8))</f>
        <v>0</v>
      </c>
      <c r="S68" s="349"/>
      <c r="T68" s="350"/>
      <c r="U68" s="347">
        <f>IF(OR(U27=0,AA8=0),0,ABS(1000*W68/(SQRT(3)*U27*AA8)))</f>
        <v>0</v>
      </c>
      <c r="V68" s="348"/>
      <c r="W68" s="226">
        <v>0</v>
      </c>
      <c r="X68" s="226"/>
      <c r="Y68" s="226"/>
      <c r="Z68" s="349">
        <f>-ABS(W68)*TAN(ACOS(AA8))</f>
        <v>0</v>
      </c>
      <c r="AA68" s="349"/>
      <c r="AB68" s="350"/>
      <c r="AC68" s="347">
        <f>IF(OR(AC27=0,AI8=0),0,ABS(1000*AE68/(SQRT(3)*AC27*AI8)))</f>
        <v>0</v>
      </c>
      <c r="AD68" s="348"/>
      <c r="AE68" s="226">
        <v>0</v>
      </c>
      <c r="AF68" s="226"/>
      <c r="AG68" s="226"/>
      <c r="AH68" s="349">
        <f>-ABS(AE68)*TAN(ACOS(AI8))</f>
        <v>0</v>
      </c>
      <c r="AI68" s="349"/>
      <c r="AJ68" s="350"/>
      <c r="AK68" s="347">
        <f>IF(OR(AK27=0,AQ8=0),0,ABS(1000*AM68/(SQRT(3)*AK27*AQ8)))</f>
        <v>0</v>
      </c>
      <c r="AL68" s="348"/>
      <c r="AM68" s="226">
        <v>0</v>
      </c>
      <c r="AN68" s="226"/>
      <c r="AO68" s="226"/>
      <c r="AP68" s="349">
        <f>-ABS(AM68)*TAN(ACOS(AQ8))</f>
        <v>0</v>
      </c>
      <c r="AQ68" s="349"/>
      <c r="AR68" s="350"/>
    </row>
    <row r="69" spans="1:44" x14ac:dyDescent="0.2">
      <c r="A69" s="339" t="s">
        <v>274</v>
      </c>
      <c r="B69" s="340"/>
      <c r="C69" s="340"/>
      <c r="D69" s="340"/>
      <c r="E69" s="341">
        <v>46.7</v>
      </c>
      <c r="F69" s="341">
        <v>0.5</v>
      </c>
      <c r="G69" s="341">
        <v>48.7</v>
      </c>
      <c r="H69" s="341">
        <v>70</v>
      </c>
      <c r="I69" s="341"/>
      <c r="J69" s="341"/>
      <c r="K69" s="341"/>
      <c r="L69" s="342"/>
      <c r="M69" s="229" t="s">
        <v>59</v>
      </c>
      <c r="N69" s="225"/>
      <c r="O69" s="345">
        <v>0</v>
      </c>
      <c r="P69" s="345"/>
      <c r="Q69" s="345"/>
      <c r="R69" s="345">
        <v>0</v>
      </c>
      <c r="S69" s="345"/>
      <c r="T69" s="346"/>
      <c r="U69" s="229" t="s">
        <v>59</v>
      </c>
      <c r="V69" s="225"/>
      <c r="W69" s="345">
        <v>0</v>
      </c>
      <c r="X69" s="345"/>
      <c r="Y69" s="345"/>
      <c r="Z69" s="345">
        <v>0</v>
      </c>
      <c r="AA69" s="345"/>
      <c r="AB69" s="346"/>
      <c r="AC69" s="229" t="s">
        <v>59</v>
      </c>
      <c r="AD69" s="225"/>
      <c r="AE69" s="345">
        <v>0</v>
      </c>
      <c r="AF69" s="345"/>
      <c r="AG69" s="345"/>
      <c r="AH69" s="345">
        <v>0</v>
      </c>
      <c r="AI69" s="345"/>
      <c r="AJ69" s="346"/>
      <c r="AK69" s="229" t="s">
        <v>59</v>
      </c>
      <c r="AL69" s="225"/>
      <c r="AM69" s="345">
        <v>0</v>
      </c>
      <c r="AN69" s="345"/>
      <c r="AO69" s="345"/>
      <c r="AP69" s="345">
        <v>0</v>
      </c>
      <c r="AQ69" s="345"/>
      <c r="AR69" s="346"/>
    </row>
    <row r="70" spans="1:44" x14ac:dyDescent="0.2">
      <c r="A70" s="339" t="s">
        <v>275</v>
      </c>
      <c r="B70" s="340"/>
      <c r="C70" s="340"/>
      <c r="D70" s="340"/>
      <c r="E70" s="341">
        <v>46.7</v>
      </c>
      <c r="F70" s="341">
        <v>0.5</v>
      </c>
      <c r="G70" s="341">
        <v>48.7</v>
      </c>
      <c r="H70" s="341">
        <v>70</v>
      </c>
      <c r="I70" s="341"/>
      <c r="J70" s="341"/>
      <c r="K70" s="341"/>
      <c r="L70" s="342"/>
      <c r="M70" s="347">
        <f>IF(OR(M27=0,S8=0),0,ABS(1000*O70/(SQRT(3)*M27*S8)))</f>
        <v>897.99894588663494</v>
      </c>
      <c r="N70" s="348"/>
      <c r="O70" s="226">
        <v>-8.9799995422363281</v>
      </c>
      <c r="P70" s="226"/>
      <c r="Q70" s="226"/>
      <c r="R70" s="349">
        <f>-ABS(O70)*TAN(ACOS(S8))</f>
        <v>-3.9214682063864519</v>
      </c>
      <c r="S70" s="349"/>
      <c r="T70" s="350"/>
      <c r="U70" s="347">
        <f>IF(OR(U27=0,AA8=0),0,ABS(1000*W70/(SQRT(3)*U27*AA8)))</f>
        <v>919.90333338410221</v>
      </c>
      <c r="V70" s="348"/>
      <c r="W70" s="226">
        <v>-9.1079998016357422</v>
      </c>
      <c r="X70" s="226"/>
      <c r="Y70" s="226"/>
      <c r="Z70" s="349">
        <f>-ABS(W70)*TAN(ACOS(AA8))</f>
        <v>-4.2194805668757018</v>
      </c>
      <c r="AA70" s="349"/>
      <c r="AB70" s="350"/>
      <c r="AC70" s="347">
        <f>IF(OR(AC27=0,AI8=0),0,ABS(1000*AE70/(SQRT(3)*AC27*AI8)))</f>
        <v>910.79895745381418</v>
      </c>
      <c r="AD70" s="348"/>
      <c r="AE70" s="226">
        <v>-9.1079998016357422</v>
      </c>
      <c r="AF70" s="226"/>
      <c r="AG70" s="226"/>
      <c r="AH70" s="349">
        <f>-ABS(AE70)*TAN(ACOS(AI8))</f>
        <v>-3.9773645285725685</v>
      </c>
      <c r="AI70" s="349"/>
      <c r="AJ70" s="350"/>
      <c r="AK70" s="347">
        <f>IF(OR(AK27=0,AQ8=0),0,ABS(1000*AM70/(SQRT(3)*AK27*AQ8)))</f>
        <v>914.39897858845677</v>
      </c>
      <c r="AL70" s="348"/>
      <c r="AM70" s="226">
        <v>-9.1440000534057617</v>
      </c>
      <c r="AN70" s="226"/>
      <c r="AO70" s="226"/>
      <c r="AP70" s="349">
        <f>-ABS(AM70)*TAN(ACOS(AQ8))</f>
        <v>-3.9930854472735153</v>
      </c>
      <c r="AQ70" s="349"/>
      <c r="AR70" s="350"/>
    </row>
    <row r="71" spans="1:44" x14ac:dyDescent="0.2">
      <c r="A71" s="339" t="s">
        <v>276</v>
      </c>
      <c r="B71" s="340"/>
      <c r="C71" s="340"/>
      <c r="D71" s="340"/>
      <c r="E71" s="341">
        <v>46.7</v>
      </c>
      <c r="F71" s="341">
        <v>0.5</v>
      </c>
      <c r="G71" s="341">
        <v>48.7</v>
      </c>
      <c r="H71" s="341">
        <v>70</v>
      </c>
      <c r="I71" s="341"/>
      <c r="J71" s="341"/>
      <c r="K71" s="341"/>
      <c r="L71" s="342"/>
      <c r="M71" s="347">
        <f>IF(OR(M27=0,S8=0),0,ABS(1000*O71/(SQRT(3)*M27*S8)))</f>
        <v>9.4999892135280728</v>
      </c>
      <c r="N71" s="348"/>
      <c r="O71" s="226">
        <v>-9.4999998807907104E-2</v>
      </c>
      <c r="P71" s="226"/>
      <c r="Q71" s="226"/>
      <c r="R71" s="349">
        <f>-ABS(O71)*TAN(ACOS(S8))</f>
        <v>-4.1485467029231435E-2</v>
      </c>
      <c r="S71" s="349"/>
      <c r="T71" s="350"/>
      <c r="U71" s="347">
        <f>IF(OR(U27=0,AA8=0),0,ABS(1000*W71/(SQRT(3)*U27*AA8)))</f>
        <v>12.725935923913603</v>
      </c>
      <c r="V71" s="348"/>
      <c r="W71" s="226">
        <v>-0.12600000202655792</v>
      </c>
      <c r="X71" s="226"/>
      <c r="Y71" s="226"/>
      <c r="Z71" s="349">
        <f>-ABS(W71)*TAN(ACOS(AA8))</f>
        <v>-5.8372263016724955E-2</v>
      </c>
      <c r="AA71" s="349"/>
      <c r="AB71" s="350"/>
      <c r="AC71" s="347">
        <f>IF(OR(AC27=0,AI8=0),0,ABS(1000*AE71/(SQRT(3)*AC27*AI8)))</f>
        <v>7.5999912218110142</v>
      </c>
      <c r="AD71" s="348"/>
      <c r="AE71" s="226">
        <v>-7.5999997556209564E-2</v>
      </c>
      <c r="AF71" s="226"/>
      <c r="AG71" s="226"/>
      <c r="AH71" s="349">
        <f>-ABS(AE71)*TAN(ACOS(AI8))</f>
        <v>-3.3188372972667628E-2</v>
      </c>
      <c r="AI71" s="349"/>
      <c r="AJ71" s="350"/>
      <c r="AK71" s="347">
        <f>IF(OR(AK27=0,AQ8=0),0,ABS(1000*AM71/(SQRT(3)*AK27*AQ8)))</f>
        <v>7.2999916957624729</v>
      </c>
      <c r="AL71" s="348"/>
      <c r="AM71" s="226">
        <v>-7.2999998927116394E-2</v>
      </c>
      <c r="AN71" s="226"/>
      <c r="AO71" s="226"/>
      <c r="AP71" s="349">
        <f>-ABS(AM71)*TAN(ACOS(AQ8))</f>
        <v>-3.1878306175018099E-2</v>
      </c>
      <c r="AQ71" s="349"/>
      <c r="AR71" s="350"/>
    </row>
    <row r="72" spans="1:44" x14ac:dyDescent="0.2">
      <c r="A72" s="339" t="s">
        <v>277</v>
      </c>
      <c r="B72" s="340"/>
      <c r="C72" s="340"/>
      <c r="D72" s="340"/>
      <c r="E72" s="341"/>
      <c r="F72" s="341"/>
      <c r="G72" s="341"/>
      <c r="H72" s="341"/>
      <c r="I72" s="341"/>
      <c r="J72" s="341"/>
      <c r="K72" s="341">
        <v>49.2</v>
      </c>
      <c r="L72" s="342">
        <v>0.5</v>
      </c>
      <c r="M72" s="347">
        <f>IF(OR(M27=0,S8=0),0,ABS(1000*O72/(SQRT(3)*M27*S8)))</f>
        <v>0</v>
      </c>
      <c r="N72" s="348"/>
      <c r="O72" s="226">
        <v>0</v>
      </c>
      <c r="P72" s="226"/>
      <c r="Q72" s="226"/>
      <c r="R72" s="349">
        <f>-ABS(O72)*TAN(ACOS(S8))</f>
        <v>0</v>
      </c>
      <c r="S72" s="349"/>
      <c r="T72" s="350"/>
      <c r="U72" s="347">
        <f>IF(OR(U27=0,AA8=0),0,ABS(1000*W72/(SQRT(3)*U27*AA8)))</f>
        <v>0</v>
      </c>
      <c r="V72" s="348"/>
      <c r="W72" s="226">
        <v>0</v>
      </c>
      <c r="X72" s="226"/>
      <c r="Y72" s="226"/>
      <c r="Z72" s="349">
        <f>-ABS(W72)*TAN(ACOS(AA8))</f>
        <v>0</v>
      </c>
      <c r="AA72" s="349"/>
      <c r="AB72" s="350"/>
      <c r="AC72" s="347">
        <f>IF(OR(AC27=0,AI8=0),0,ABS(1000*AE72/(SQRT(3)*AC27*AI8)))</f>
        <v>0</v>
      </c>
      <c r="AD72" s="348"/>
      <c r="AE72" s="226">
        <v>0</v>
      </c>
      <c r="AF72" s="226"/>
      <c r="AG72" s="226"/>
      <c r="AH72" s="349">
        <f>-ABS(AE72)*TAN(ACOS(AI8))</f>
        <v>0</v>
      </c>
      <c r="AI72" s="349"/>
      <c r="AJ72" s="350"/>
      <c r="AK72" s="347">
        <f>IF(OR(AK27=0,AQ8=0),0,ABS(1000*AM72/(SQRT(3)*AK27*AQ8)))</f>
        <v>0</v>
      </c>
      <c r="AL72" s="348"/>
      <c r="AM72" s="226">
        <v>0</v>
      </c>
      <c r="AN72" s="226"/>
      <c r="AO72" s="226"/>
      <c r="AP72" s="349">
        <f>-ABS(AM72)*TAN(ACOS(AQ8))</f>
        <v>0</v>
      </c>
      <c r="AQ72" s="349"/>
      <c r="AR72" s="350"/>
    </row>
    <row r="73" spans="1:44" ht="13.5" thickBot="1" x14ac:dyDescent="0.25">
      <c r="A73" s="351" t="s">
        <v>160</v>
      </c>
      <c r="B73" s="352"/>
      <c r="C73" s="352"/>
      <c r="D73" s="352"/>
      <c r="E73" s="353"/>
      <c r="F73" s="353"/>
      <c r="G73" s="353"/>
      <c r="H73" s="353"/>
      <c r="I73" s="353"/>
      <c r="J73" s="353"/>
      <c r="K73" s="353"/>
      <c r="L73" s="354"/>
      <c r="M73" s="257"/>
      <c r="N73" s="355"/>
      <c r="O73" s="255">
        <f>SUM(O63:Q72)</f>
        <v>-1.234999492764473</v>
      </c>
      <c r="P73" s="255"/>
      <c r="Q73" s="255"/>
      <c r="R73" s="255">
        <f>SUM(R63:T72)</f>
        <v>-0.5392802399968607</v>
      </c>
      <c r="S73" s="255"/>
      <c r="T73" s="356"/>
      <c r="U73" s="257"/>
      <c r="V73" s="355"/>
      <c r="W73" s="255">
        <f>SUM(W63:Y72)</f>
        <v>-1.2319998219609261</v>
      </c>
      <c r="X73" s="255"/>
      <c r="Y73" s="255"/>
      <c r="Z73" s="255">
        <f>SUM(Z63:AB72)</f>
        <v>-0.57061849309996648</v>
      </c>
      <c r="AA73" s="255"/>
      <c r="AB73" s="356"/>
      <c r="AC73" s="257"/>
      <c r="AD73" s="355"/>
      <c r="AE73" s="255">
        <f>SUM(AE63:AG72)</f>
        <v>-1.2719998434185982</v>
      </c>
      <c r="AF73" s="255"/>
      <c r="AG73" s="255"/>
      <c r="AH73" s="255">
        <f>SUM(AH63:AJ72)</f>
        <v>-0.55543789101152563</v>
      </c>
      <c r="AI73" s="255"/>
      <c r="AJ73" s="356"/>
      <c r="AK73" s="257"/>
      <c r="AL73" s="355"/>
      <c r="AM73" s="255">
        <f>SUM(AM63:AO72)</f>
        <v>-1.3050000965595245</v>
      </c>
      <c r="AN73" s="255"/>
      <c r="AO73" s="255"/>
      <c r="AP73" s="255">
        <f>SUM(AP63:AR72)</f>
        <v>-0.5698487429148229</v>
      </c>
      <c r="AQ73" s="255"/>
      <c r="AR73" s="356"/>
    </row>
    <row r="74" spans="1:44" x14ac:dyDescent="0.2">
      <c r="A74" s="331" t="s">
        <v>161</v>
      </c>
      <c r="B74" s="332"/>
      <c r="C74" s="332"/>
      <c r="D74" s="332"/>
      <c r="E74" s="333"/>
      <c r="F74" s="333"/>
      <c r="G74" s="333"/>
      <c r="H74" s="333"/>
      <c r="I74" s="333"/>
      <c r="J74" s="333"/>
      <c r="K74" s="333"/>
      <c r="L74" s="334"/>
      <c r="M74" s="335"/>
      <c r="N74" s="336"/>
      <c r="O74" s="337"/>
      <c r="P74" s="337"/>
      <c r="Q74" s="337"/>
      <c r="R74" s="337"/>
      <c r="S74" s="337"/>
      <c r="T74" s="338"/>
      <c r="U74" s="335"/>
      <c r="V74" s="336"/>
      <c r="W74" s="337"/>
      <c r="X74" s="337"/>
      <c r="Y74" s="337"/>
      <c r="Z74" s="337"/>
      <c r="AA74" s="337"/>
      <c r="AB74" s="338"/>
      <c r="AC74" s="335"/>
      <c r="AD74" s="336"/>
      <c r="AE74" s="337"/>
      <c r="AF74" s="337"/>
      <c r="AG74" s="337"/>
      <c r="AH74" s="337"/>
      <c r="AI74" s="337"/>
      <c r="AJ74" s="338"/>
      <c r="AK74" s="335"/>
      <c r="AL74" s="336"/>
      <c r="AM74" s="337"/>
      <c r="AN74" s="337"/>
      <c r="AO74" s="337"/>
      <c r="AP74" s="337"/>
      <c r="AQ74" s="337"/>
      <c r="AR74" s="338"/>
    </row>
    <row r="75" spans="1:44" x14ac:dyDescent="0.2">
      <c r="A75" s="339" t="s">
        <v>162</v>
      </c>
      <c r="B75" s="340"/>
      <c r="C75" s="340"/>
      <c r="D75" s="340"/>
      <c r="E75" s="341"/>
      <c r="F75" s="341"/>
      <c r="G75" s="341"/>
      <c r="H75" s="341"/>
      <c r="I75" s="341"/>
      <c r="J75" s="341"/>
      <c r="K75" s="341"/>
      <c r="L75" s="342"/>
      <c r="M75" s="343">
        <f>M12</f>
        <v>1200</v>
      </c>
      <c r="N75" s="344"/>
      <c r="O75" s="345">
        <f>O12</f>
        <v>11</v>
      </c>
      <c r="P75" s="345"/>
      <c r="Q75" s="345"/>
      <c r="R75" s="345">
        <f>Q12</f>
        <v>6.7127334062001127</v>
      </c>
      <c r="S75" s="345"/>
      <c r="T75" s="346"/>
      <c r="U75" s="343">
        <f>U12</f>
        <v>1210</v>
      </c>
      <c r="V75" s="344"/>
      <c r="W75" s="345">
        <f>W12</f>
        <v>11</v>
      </c>
      <c r="X75" s="345"/>
      <c r="Y75" s="345"/>
      <c r="Z75" s="345">
        <f>Y12</f>
        <v>6.9166467028262568</v>
      </c>
      <c r="AA75" s="345"/>
      <c r="AB75" s="346"/>
      <c r="AC75" s="343">
        <f>AC12</f>
        <v>1200</v>
      </c>
      <c r="AD75" s="344"/>
      <c r="AE75" s="345">
        <f>AE12</f>
        <v>11</v>
      </c>
      <c r="AF75" s="345"/>
      <c r="AG75" s="345"/>
      <c r="AH75" s="345">
        <f>AG12</f>
        <v>6.7127334062001127</v>
      </c>
      <c r="AI75" s="345"/>
      <c r="AJ75" s="346"/>
      <c r="AK75" s="343">
        <f>AK12</f>
        <v>1200</v>
      </c>
      <c r="AL75" s="344"/>
      <c r="AM75" s="345">
        <f>AM12</f>
        <v>11</v>
      </c>
      <c r="AN75" s="345"/>
      <c r="AO75" s="345"/>
      <c r="AP75" s="345">
        <f>AO12</f>
        <v>6.7127334062001127</v>
      </c>
      <c r="AQ75" s="345"/>
      <c r="AR75" s="346"/>
    </row>
    <row r="76" spans="1:44" x14ac:dyDescent="0.2">
      <c r="A76" s="339" t="s">
        <v>278</v>
      </c>
      <c r="B76" s="340"/>
      <c r="C76" s="340"/>
      <c r="D76" s="340"/>
      <c r="E76" s="341">
        <v>46.7</v>
      </c>
      <c r="F76" s="341">
        <v>0.5</v>
      </c>
      <c r="G76" s="341">
        <v>48.7</v>
      </c>
      <c r="H76" s="341">
        <v>70</v>
      </c>
      <c r="I76" s="341"/>
      <c r="J76" s="341"/>
      <c r="K76" s="341"/>
      <c r="L76" s="342"/>
      <c r="M76" s="347">
        <f>IF(OR(M28=0,S12=0),0,ABS(1000*O76/(SQRT(3)*M28*S12)))</f>
        <v>1101.5990438636222</v>
      </c>
      <c r="N76" s="348"/>
      <c r="O76" s="226">
        <v>-10.097999572753906</v>
      </c>
      <c r="P76" s="226"/>
      <c r="Q76" s="226"/>
      <c r="R76" s="349">
        <f>-ABS(O76)*TAN(ACOS(S12))</f>
        <v>-6.1622702560963809</v>
      </c>
      <c r="S76" s="349"/>
      <c r="T76" s="350"/>
      <c r="U76" s="347">
        <f>IF(OR(U28=0,AA12=0),0,ABS(1000*W76/(SQRT(3)*U28*AA12)))</f>
        <v>1128.5929233647603</v>
      </c>
      <c r="V76" s="348"/>
      <c r="W76" s="226">
        <v>-10.260000228881836</v>
      </c>
      <c r="X76" s="226"/>
      <c r="Y76" s="226"/>
      <c r="Z76" s="349">
        <f>-ABS(W76)*TAN(ACOS(AA12))</f>
        <v>-6.4512018855814048</v>
      </c>
      <c r="AA76" s="349"/>
      <c r="AB76" s="350"/>
      <c r="AC76" s="347">
        <f>IF(OR(AC28=0,AI12=0),0,ABS(1000*AE76/(SQRT(3)*AC28*AI12)))</f>
        <v>1119.2718281225284</v>
      </c>
      <c r="AD76" s="348"/>
      <c r="AE76" s="226">
        <v>-10.260000228881836</v>
      </c>
      <c r="AF76" s="226"/>
      <c r="AG76" s="226"/>
      <c r="AH76" s="349">
        <f>-ABS(AE76)*TAN(ACOS(AI12))</f>
        <v>-6.2611306113115663</v>
      </c>
      <c r="AI76" s="349"/>
      <c r="AJ76" s="350"/>
      <c r="AK76" s="347">
        <f>IF(OR(AK28=0,AQ12=0),0,ABS(1000*AM76/(SQRT(3)*AK28*AQ12)))</f>
        <v>1123.1990210359634</v>
      </c>
      <c r="AL76" s="348"/>
      <c r="AM76" s="226">
        <v>-10.295999526977539</v>
      </c>
      <c r="AN76" s="226"/>
      <c r="AO76" s="226"/>
      <c r="AP76" s="349">
        <f>-ABS(AM76)*TAN(ACOS(AQ12))</f>
        <v>-6.2830990618246805</v>
      </c>
      <c r="AQ76" s="349"/>
      <c r="AR76" s="350"/>
    </row>
    <row r="77" spans="1:44" x14ac:dyDescent="0.2">
      <c r="A77" s="339" t="s">
        <v>279</v>
      </c>
      <c r="B77" s="340"/>
      <c r="C77" s="340"/>
      <c r="D77" s="340"/>
      <c r="E77" s="341"/>
      <c r="F77" s="341"/>
      <c r="G77" s="341"/>
      <c r="H77" s="341"/>
      <c r="I77" s="341"/>
      <c r="J77" s="341"/>
      <c r="K77" s="341"/>
      <c r="L77" s="342"/>
      <c r="M77" s="347">
        <f>IF(OR(M28=0,S12=0),0,ABS(1000*O77/(SQRT(3)*M28*S12)))</f>
        <v>0</v>
      </c>
      <c r="N77" s="348"/>
      <c r="O77" s="226">
        <v>0</v>
      </c>
      <c r="P77" s="226"/>
      <c r="Q77" s="226"/>
      <c r="R77" s="349">
        <f>-ABS(O77)*TAN(ACOS(S12))</f>
        <v>0</v>
      </c>
      <c r="S77" s="349"/>
      <c r="T77" s="350"/>
      <c r="U77" s="347">
        <f>IF(OR(U28=0,AA12=0),0,ABS(1000*W77/(SQRT(3)*U28*AA12)))</f>
        <v>0</v>
      </c>
      <c r="V77" s="348"/>
      <c r="W77" s="226">
        <v>0</v>
      </c>
      <c r="X77" s="226"/>
      <c r="Y77" s="226"/>
      <c r="Z77" s="349">
        <f>-ABS(W77)*TAN(ACOS(AA12))</f>
        <v>0</v>
      </c>
      <c r="AA77" s="349"/>
      <c r="AB77" s="350"/>
      <c r="AC77" s="347">
        <f>IF(OR(AC28=0,AI12=0),0,ABS(1000*AE77/(SQRT(3)*AC28*AI12)))</f>
        <v>0</v>
      </c>
      <c r="AD77" s="348"/>
      <c r="AE77" s="226">
        <v>0</v>
      </c>
      <c r="AF77" s="226"/>
      <c r="AG77" s="226"/>
      <c r="AH77" s="349">
        <f>-ABS(AE77)*TAN(ACOS(AI12))</f>
        <v>0</v>
      </c>
      <c r="AI77" s="349"/>
      <c r="AJ77" s="350"/>
      <c r="AK77" s="347">
        <f>IF(OR(AK28=0,AQ12=0),0,ABS(1000*AM77/(SQRT(3)*AK28*AQ12)))</f>
        <v>0</v>
      </c>
      <c r="AL77" s="348"/>
      <c r="AM77" s="226">
        <v>0</v>
      </c>
      <c r="AN77" s="226"/>
      <c r="AO77" s="226"/>
      <c r="AP77" s="349">
        <f>-ABS(AM77)*TAN(ACOS(AQ12))</f>
        <v>0</v>
      </c>
      <c r="AQ77" s="349"/>
      <c r="AR77" s="350"/>
    </row>
    <row r="78" spans="1:44" x14ac:dyDescent="0.2">
      <c r="A78" s="339" t="s">
        <v>280</v>
      </c>
      <c r="B78" s="340"/>
      <c r="C78" s="340"/>
      <c r="D78" s="340"/>
      <c r="E78" s="341"/>
      <c r="F78" s="341"/>
      <c r="G78" s="341"/>
      <c r="H78" s="341"/>
      <c r="I78" s="341"/>
      <c r="J78" s="341"/>
      <c r="K78" s="341"/>
      <c r="L78" s="342"/>
      <c r="M78" s="347">
        <f>IF(OR(M28=0,S12=0),0,ABS(1000*O78/(SQRT(3)*M28*S12)))</f>
        <v>0</v>
      </c>
      <c r="N78" s="348"/>
      <c r="O78" s="226">
        <v>0</v>
      </c>
      <c r="P78" s="226"/>
      <c r="Q78" s="226"/>
      <c r="R78" s="349">
        <f>-ABS(O78)*TAN(ACOS(S12))</f>
        <v>0</v>
      </c>
      <c r="S78" s="349"/>
      <c r="T78" s="350"/>
      <c r="U78" s="347">
        <f>IF(OR(U28=0,AA12=0),0,ABS(1000*W78/(SQRT(3)*U28*AA12)))</f>
        <v>0</v>
      </c>
      <c r="V78" s="348"/>
      <c r="W78" s="226">
        <v>0</v>
      </c>
      <c r="X78" s="226"/>
      <c r="Y78" s="226"/>
      <c r="Z78" s="349">
        <f>-ABS(W78)*TAN(ACOS(AA12))</f>
        <v>0</v>
      </c>
      <c r="AA78" s="349"/>
      <c r="AB78" s="350"/>
      <c r="AC78" s="347">
        <f>IF(OR(AC28=0,AI12=0),0,ABS(1000*AE78/(SQRT(3)*AC28*AI12)))</f>
        <v>0</v>
      </c>
      <c r="AD78" s="348"/>
      <c r="AE78" s="226">
        <v>0</v>
      </c>
      <c r="AF78" s="226"/>
      <c r="AG78" s="226"/>
      <c r="AH78" s="349">
        <f>-ABS(AE78)*TAN(ACOS(AI12))</f>
        <v>0</v>
      </c>
      <c r="AI78" s="349"/>
      <c r="AJ78" s="350"/>
      <c r="AK78" s="347">
        <f>IF(OR(AK28=0,AQ12=0),0,ABS(1000*AM78/(SQRT(3)*AK28*AQ12)))</f>
        <v>0</v>
      </c>
      <c r="AL78" s="348"/>
      <c r="AM78" s="226">
        <v>0</v>
      </c>
      <c r="AN78" s="226"/>
      <c r="AO78" s="226"/>
      <c r="AP78" s="349">
        <f>-ABS(AM78)*TAN(ACOS(AQ12))</f>
        <v>0</v>
      </c>
      <c r="AQ78" s="349"/>
      <c r="AR78" s="350"/>
    </row>
    <row r="79" spans="1:44" x14ac:dyDescent="0.2">
      <c r="A79" s="339" t="s">
        <v>281</v>
      </c>
      <c r="B79" s="340"/>
      <c r="C79" s="340"/>
      <c r="D79" s="340"/>
      <c r="E79" s="341"/>
      <c r="F79" s="341"/>
      <c r="G79" s="341"/>
      <c r="H79" s="341"/>
      <c r="I79" s="341"/>
      <c r="J79" s="341"/>
      <c r="K79" s="341"/>
      <c r="L79" s="342"/>
      <c r="M79" s="347">
        <f>IF(OR(M28=0,S12=0),0,ABS(1000*O79/(SQRT(3)*M28*S12)))</f>
        <v>3.9272693156892418</v>
      </c>
      <c r="N79" s="348"/>
      <c r="O79" s="226">
        <v>-3.5999998450279236E-2</v>
      </c>
      <c r="P79" s="226"/>
      <c r="Q79" s="226"/>
      <c r="R79" s="349">
        <f>-ABS(O79)*TAN(ACOS(S12))</f>
        <v>-2.1968877902137928E-2</v>
      </c>
      <c r="S79" s="349"/>
      <c r="T79" s="350"/>
      <c r="U79" s="347">
        <f>IF(OR(U28=0,AA12=0),0,ABS(1000*W79/(SQRT(3)*U28*AA12)))</f>
        <v>5.9399627761187048</v>
      </c>
      <c r="V79" s="348"/>
      <c r="W79" s="226">
        <v>-5.4000001400709152E-2</v>
      </c>
      <c r="X79" s="226"/>
      <c r="Y79" s="226"/>
      <c r="Z79" s="349">
        <f>-ABS(W79)*TAN(ACOS(AA12))</f>
        <v>-3.3953694257921004E-2</v>
      </c>
      <c r="AA79" s="349"/>
      <c r="AB79" s="350"/>
      <c r="AC79" s="347">
        <f>IF(OR(AC28=0,AI12=0),0,ABS(1000*AE79/(SQRT(3)*AC28*AI12)))</f>
        <v>3.9272693156892418</v>
      </c>
      <c r="AD79" s="348"/>
      <c r="AE79" s="226">
        <v>-3.5999998450279236E-2</v>
      </c>
      <c r="AF79" s="226"/>
      <c r="AG79" s="226"/>
      <c r="AH79" s="349">
        <f>-ABS(AE79)*TAN(ACOS(AI12))</f>
        <v>-2.1968877902137928E-2</v>
      </c>
      <c r="AI79" s="349"/>
      <c r="AJ79" s="350"/>
      <c r="AK79" s="347">
        <f>IF(OR(AK28=0,AQ12=0),0,ABS(1000*AM79/(SQRT(3)*AK28*AQ12)))</f>
        <v>5.8909043799288323</v>
      </c>
      <c r="AL79" s="348"/>
      <c r="AM79" s="226">
        <v>-5.4000001400709152E-2</v>
      </c>
      <c r="AN79" s="226"/>
      <c r="AO79" s="226"/>
      <c r="AP79" s="349">
        <f>-ABS(AM79)*TAN(ACOS(AQ12))</f>
        <v>-3.2953319126552763E-2</v>
      </c>
      <c r="AQ79" s="349"/>
      <c r="AR79" s="350"/>
    </row>
    <row r="80" spans="1:44" x14ac:dyDescent="0.2">
      <c r="A80" s="339" t="s">
        <v>282</v>
      </c>
      <c r="B80" s="340"/>
      <c r="C80" s="340"/>
      <c r="D80" s="340"/>
      <c r="E80" s="341">
        <v>48.7</v>
      </c>
      <c r="F80" s="341">
        <v>0.5</v>
      </c>
      <c r="G80" s="341"/>
      <c r="H80" s="341"/>
      <c r="I80" s="341"/>
      <c r="J80" s="341"/>
      <c r="K80" s="341"/>
      <c r="L80" s="342"/>
      <c r="M80" s="347">
        <f>IF(OR(M28=0,S12=0),0,ABS(1000*O80/(SQRT(3)*M28*S12)))</f>
        <v>0.98181732892231044</v>
      </c>
      <c r="N80" s="348"/>
      <c r="O80" s="226">
        <v>-8.999999612569809E-3</v>
      </c>
      <c r="P80" s="226"/>
      <c r="Q80" s="226"/>
      <c r="R80" s="349">
        <f>-ABS(O80)*TAN(ACOS(S12))</f>
        <v>-5.492219475534482E-3</v>
      </c>
      <c r="S80" s="349"/>
      <c r="T80" s="350"/>
      <c r="U80" s="347">
        <f>IF(OR(U28=0,AA12=0),0,ABS(1000*W80/(SQRT(3)*U28*AA12)))</f>
        <v>0.98999372772322503</v>
      </c>
      <c r="V80" s="348"/>
      <c r="W80" s="226">
        <v>-8.999999612569809E-3</v>
      </c>
      <c r="X80" s="226"/>
      <c r="Y80" s="226"/>
      <c r="Z80" s="349">
        <f>-ABS(W80)*TAN(ACOS(AA12))</f>
        <v>-5.658948652593733E-3</v>
      </c>
      <c r="AA80" s="349"/>
      <c r="AB80" s="350"/>
      <c r="AC80" s="347">
        <f>IF(OR(AC28=0,AI12=0),0,ABS(1000*AE80/(SQRT(3)*AC28*AI12)))</f>
        <v>0.76363575671665396</v>
      </c>
      <c r="AD80" s="348"/>
      <c r="AE80" s="226">
        <v>-7.0000002160668373E-3</v>
      </c>
      <c r="AF80" s="226"/>
      <c r="AG80" s="226"/>
      <c r="AH80" s="349">
        <f>-ABS(AE80)*TAN(ACOS(AI12))</f>
        <v>-4.2717265744915238E-3</v>
      </c>
      <c r="AI80" s="349"/>
      <c r="AJ80" s="350"/>
      <c r="AK80" s="347">
        <f>IF(OR(AK28=0,AQ12=0),0,ABS(1000*AM80/(SQRT(3)*AK28*AQ12)))</f>
        <v>0.98181732892231044</v>
      </c>
      <c r="AL80" s="348"/>
      <c r="AM80" s="226">
        <v>-8.999999612569809E-3</v>
      </c>
      <c r="AN80" s="226"/>
      <c r="AO80" s="226"/>
      <c r="AP80" s="349">
        <f>-ABS(AM80)*TAN(ACOS(AQ12))</f>
        <v>-5.492219475534482E-3</v>
      </c>
      <c r="AQ80" s="349"/>
      <c r="AR80" s="350"/>
    </row>
    <row r="81" spans="1:44" x14ac:dyDescent="0.2">
      <c r="A81" s="339" t="s">
        <v>283</v>
      </c>
      <c r="B81" s="340"/>
      <c r="C81" s="340"/>
      <c r="D81" s="340"/>
      <c r="E81" s="341"/>
      <c r="F81" s="341"/>
      <c r="G81" s="341"/>
      <c r="H81" s="341"/>
      <c r="I81" s="341"/>
      <c r="J81" s="341"/>
      <c r="K81" s="341"/>
      <c r="L81" s="342"/>
      <c r="M81" s="347">
        <f>IF(OR(M28=0,S12=0),0,ABS(1000*O81/(SQRT(3)*M28*S12)))</f>
        <v>5.8909043799288323</v>
      </c>
      <c r="N81" s="348"/>
      <c r="O81" s="226">
        <v>-5.4000001400709152E-2</v>
      </c>
      <c r="P81" s="226"/>
      <c r="Q81" s="226"/>
      <c r="R81" s="349">
        <f>-ABS(O81)*TAN(ACOS(S12))</f>
        <v>-3.2953319126552763E-2</v>
      </c>
      <c r="S81" s="349"/>
      <c r="T81" s="350"/>
      <c r="U81" s="347">
        <f>IF(OR(U28=0,AA12=0),0,ABS(1000*W81/(SQRT(3)*U28*AA12)))</f>
        <v>7.9199498217858002</v>
      </c>
      <c r="V81" s="348"/>
      <c r="W81" s="226">
        <v>-7.1999996900558472E-2</v>
      </c>
      <c r="X81" s="226"/>
      <c r="Y81" s="226"/>
      <c r="Z81" s="349">
        <f>-ABS(W81)*TAN(ACOS(AA12))</f>
        <v>-4.5271589220749864E-2</v>
      </c>
      <c r="AA81" s="349"/>
      <c r="AB81" s="350"/>
      <c r="AC81" s="347">
        <f>IF(OR(AC28=0,AI12=0),0,ABS(1000*AE81/(SQRT(3)*AC28*AI12)))</f>
        <v>5.8909043799288323</v>
      </c>
      <c r="AD81" s="348"/>
      <c r="AE81" s="226">
        <v>-5.4000001400709152E-2</v>
      </c>
      <c r="AF81" s="226"/>
      <c r="AG81" s="226"/>
      <c r="AH81" s="349">
        <f>-ABS(AE81)*TAN(ACOS(AI12))</f>
        <v>-3.2953319126552763E-2</v>
      </c>
      <c r="AI81" s="349"/>
      <c r="AJ81" s="350"/>
      <c r="AK81" s="347">
        <f>IF(OR(AK28=0,AQ12=0),0,ABS(1000*AM81/(SQRT(3)*AK28*AQ12)))</f>
        <v>7.8545386313784835</v>
      </c>
      <c r="AL81" s="348"/>
      <c r="AM81" s="226">
        <v>-7.1999996900558472E-2</v>
      </c>
      <c r="AN81" s="226"/>
      <c r="AO81" s="226"/>
      <c r="AP81" s="349">
        <f>-ABS(AM81)*TAN(ACOS(AQ12))</f>
        <v>-4.3937755804275856E-2</v>
      </c>
      <c r="AQ81" s="349"/>
      <c r="AR81" s="350"/>
    </row>
    <row r="82" spans="1:44" ht="13.5" thickBot="1" x14ac:dyDescent="0.25">
      <c r="A82" s="357" t="s">
        <v>169</v>
      </c>
      <c r="B82" s="358"/>
      <c r="C82" s="358"/>
      <c r="D82" s="358"/>
      <c r="E82" s="359"/>
      <c r="F82" s="359"/>
      <c r="G82" s="359"/>
      <c r="H82" s="359"/>
      <c r="I82" s="359"/>
      <c r="J82" s="359"/>
      <c r="K82" s="359"/>
      <c r="L82" s="360"/>
      <c r="M82" s="361"/>
      <c r="N82" s="362"/>
      <c r="O82" s="363">
        <f>SUM(O75:Q81)</f>
        <v>0.80300042778253555</v>
      </c>
      <c r="P82" s="363"/>
      <c r="Q82" s="363"/>
      <c r="R82" s="363">
        <f>SUM(R75:T81)</f>
        <v>0.49004873359950663</v>
      </c>
      <c r="S82" s="363"/>
      <c r="T82" s="364"/>
      <c r="U82" s="361"/>
      <c r="V82" s="362"/>
      <c r="W82" s="363">
        <f>SUM(W75:Y81)</f>
        <v>0.60499977320432663</v>
      </c>
      <c r="X82" s="363"/>
      <c r="Y82" s="363"/>
      <c r="Z82" s="363">
        <f>SUM(Z75:AB81)</f>
        <v>0.38056058511358737</v>
      </c>
      <c r="AA82" s="363"/>
      <c r="AB82" s="364"/>
      <c r="AC82" s="361"/>
      <c r="AD82" s="362"/>
      <c r="AE82" s="363">
        <f>SUM(AE75:AG81)</f>
        <v>0.64299977105110884</v>
      </c>
      <c r="AF82" s="363"/>
      <c r="AG82" s="363"/>
      <c r="AH82" s="363">
        <f>SUM(AH75:AJ81)</f>
        <v>0.39240887128536417</v>
      </c>
      <c r="AI82" s="363"/>
      <c r="AJ82" s="364"/>
      <c r="AK82" s="361"/>
      <c r="AL82" s="362"/>
      <c r="AM82" s="363">
        <f>SUM(AM75:AO81)</f>
        <v>0.5690004751086235</v>
      </c>
      <c r="AN82" s="363"/>
      <c r="AO82" s="363"/>
      <c r="AP82" s="363">
        <f>SUM(AP75:AR81)</f>
        <v>0.34725104996906919</v>
      </c>
      <c r="AQ82" s="363"/>
      <c r="AR82" s="364"/>
    </row>
    <row r="83" spans="1:44" ht="13.5" thickBot="1" x14ac:dyDescent="0.25">
      <c r="A83" s="365" t="s">
        <v>78</v>
      </c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7"/>
      <c r="M83" s="368"/>
      <c r="N83" s="369"/>
      <c r="O83" s="370">
        <f>SUM(O42:Q50)+SUM(O53:Q60)+SUM(O63:Q72)+SUM(O75:Q81)</f>
        <v>-1.6819989047944546</v>
      </c>
      <c r="P83" s="370"/>
      <c r="Q83" s="370"/>
      <c r="R83" s="370">
        <f>SUM(R42:T50)+SUM(R53:T60)+SUM(R63:T72)+SUM(R75:T81)</f>
        <v>-0.81548581104242068</v>
      </c>
      <c r="S83" s="370"/>
      <c r="T83" s="371"/>
      <c r="U83" s="368"/>
      <c r="V83" s="369"/>
      <c r="W83" s="370">
        <f>SUM(W42:Y50)+SUM(W53:Y60)+SUM(W63:Y72)+SUM(W75:Y81)</f>
        <v>-2.4570002630352974</v>
      </c>
      <c r="X83" s="370"/>
      <c r="Y83" s="370"/>
      <c r="Z83" s="370">
        <f>SUM(Z42:AB50)+SUM(Z53:AB60)+SUM(Z63:AB72)+SUM(Z75:AB81)</f>
        <v>-0.92325485217445635</v>
      </c>
      <c r="AA83" s="370"/>
      <c r="AB83" s="371"/>
      <c r="AC83" s="368"/>
      <c r="AD83" s="369"/>
      <c r="AE83" s="370">
        <f>SUM(AE42:AG50)+SUM(AE53:AG60)+SUM(AE63:AG72)+SUM(AE75:AG81)</f>
        <v>-0.28899975214153528</v>
      </c>
      <c r="AF83" s="370"/>
      <c r="AG83" s="370"/>
      <c r="AH83" s="370">
        <f>SUM(AH42:AJ50)+SUM(AH53:AJ60)+SUM(AH63:AJ72)+SUM(AH75:AJ81)</f>
        <v>-0.57216323501356714</v>
      </c>
      <c r="AI83" s="370"/>
      <c r="AJ83" s="371"/>
      <c r="AK83" s="368"/>
      <c r="AL83" s="369"/>
      <c r="AM83" s="370">
        <f>SUM(AM42:AO50)+SUM(AM53:AO60)+SUM(AM63:AO72)+SUM(AM75:AO81)</f>
        <v>-0.64799950644373894</v>
      </c>
      <c r="AN83" s="370"/>
      <c r="AO83" s="370"/>
      <c r="AP83" s="370">
        <f>SUM(AP42:AR50)+SUM(AP53:AR60)+SUM(AP63:AR72)+SUM(AP75:AR81)</f>
        <v>-0.7104624523978077</v>
      </c>
      <c r="AQ83" s="370"/>
      <c r="AR83" s="371"/>
    </row>
    <row r="84" spans="1:44" ht="13.5" thickBot="1" x14ac:dyDescent="0.25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33"/>
      <c r="AO84" s="333"/>
      <c r="AP84" s="333"/>
      <c r="AQ84" s="333"/>
      <c r="AR84" s="333"/>
    </row>
    <row r="85" spans="1:44" ht="13.5" thickBot="1" x14ac:dyDescent="0.25">
      <c r="A85" s="372" t="s">
        <v>79</v>
      </c>
      <c r="B85" s="373"/>
      <c r="C85" s="373"/>
      <c r="D85" s="373"/>
      <c r="E85" s="373"/>
      <c r="F85" s="373"/>
      <c r="G85" s="373"/>
      <c r="H85" s="373"/>
      <c r="I85" s="373"/>
      <c r="J85" s="373"/>
      <c r="K85" s="373"/>
      <c r="L85" s="374"/>
      <c r="M85" s="375" t="s">
        <v>284</v>
      </c>
      <c r="N85" s="376"/>
      <c r="O85" s="376"/>
      <c r="P85" s="376"/>
      <c r="Q85" s="376"/>
      <c r="R85" s="376"/>
      <c r="S85" s="376"/>
      <c r="T85" s="377"/>
      <c r="U85" s="375" t="s">
        <v>285</v>
      </c>
      <c r="V85" s="376"/>
      <c r="W85" s="376"/>
      <c r="X85" s="376"/>
      <c r="Y85" s="376"/>
      <c r="Z85" s="376"/>
      <c r="AA85" s="376"/>
      <c r="AB85" s="377"/>
      <c r="AC85" s="375" t="s">
        <v>285</v>
      </c>
      <c r="AD85" s="376"/>
      <c r="AE85" s="376"/>
      <c r="AF85" s="376"/>
      <c r="AG85" s="376"/>
      <c r="AH85" s="376"/>
      <c r="AI85" s="376"/>
      <c r="AJ85" s="377"/>
      <c r="AK85" s="375" t="s">
        <v>241</v>
      </c>
      <c r="AL85" s="376"/>
      <c r="AM85" s="376"/>
      <c r="AN85" s="376"/>
      <c r="AO85" s="376"/>
      <c r="AP85" s="376"/>
      <c r="AQ85" s="376"/>
      <c r="AR85" s="377"/>
    </row>
  </sheetData>
  <mergeCells count="964">
    <mergeCell ref="AH83:AJ83"/>
    <mergeCell ref="AK83:AL83"/>
    <mergeCell ref="AM83:AO83"/>
    <mergeCell ref="AP83:AR83"/>
    <mergeCell ref="A84:AR84"/>
    <mergeCell ref="A85:L85"/>
    <mergeCell ref="M85:T85"/>
    <mergeCell ref="U85:AB85"/>
    <mergeCell ref="AC85:AJ85"/>
    <mergeCell ref="AK85:AR85"/>
    <mergeCell ref="AP82:AR82"/>
    <mergeCell ref="A83:L83"/>
    <mergeCell ref="M83:N83"/>
    <mergeCell ref="O83:Q83"/>
    <mergeCell ref="R83:T83"/>
    <mergeCell ref="U83:V83"/>
    <mergeCell ref="W83:Y83"/>
    <mergeCell ref="Z83:AB83"/>
    <mergeCell ref="AC83:AD83"/>
    <mergeCell ref="AE83:AG83"/>
    <mergeCell ref="Z82:AB82"/>
    <mergeCell ref="AC82:AD82"/>
    <mergeCell ref="AE82:AG82"/>
    <mergeCell ref="AH82:AJ82"/>
    <mergeCell ref="AK82:AL82"/>
    <mergeCell ref="AM82:AO82"/>
    <mergeCell ref="AH81:AJ81"/>
    <mergeCell ref="AK81:AL81"/>
    <mergeCell ref="AM81:AO81"/>
    <mergeCell ref="AP81:AR81"/>
    <mergeCell ref="A82:L82"/>
    <mergeCell ref="M82:N82"/>
    <mergeCell ref="O82:Q82"/>
    <mergeCell ref="R82:T82"/>
    <mergeCell ref="U82:V82"/>
    <mergeCell ref="W82:Y82"/>
    <mergeCell ref="AP80:AR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Z80:AB80"/>
    <mergeCell ref="AC80:AD80"/>
    <mergeCell ref="AE80:AG80"/>
    <mergeCell ref="AH80:AJ80"/>
    <mergeCell ref="AK80:AL80"/>
    <mergeCell ref="AM80:AO80"/>
    <mergeCell ref="AH79:AJ79"/>
    <mergeCell ref="AK79:AL79"/>
    <mergeCell ref="AM79:AO79"/>
    <mergeCell ref="AP79:AR79"/>
    <mergeCell ref="A80:D80"/>
    <mergeCell ref="M80:N80"/>
    <mergeCell ref="O80:Q80"/>
    <mergeCell ref="R80:T80"/>
    <mergeCell ref="U80:V80"/>
    <mergeCell ref="W80:Y80"/>
    <mergeCell ref="AP78:AR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Z78:AB78"/>
    <mergeCell ref="AC78:AD78"/>
    <mergeCell ref="AE78:AG78"/>
    <mergeCell ref="AH78:AJ78"/>
    <mergeCell ref="AK78:AL78"/>
    <mergeCell ref="AM78:AO78"/>
    <mergeCell ref="AH77:AJ77"/>
    <mergeCell ref="AK77:AL77"/>
    <mergeCell ref="AM77:AO77"/>
    <mergeCell ref="AP77:AR77"/>
    <mergeCell ref="A78:D78"/>
    <mergeCell ref="M78:N78"/>
    <mergeCell ref="O78:Q78"/>
    <mergeCell ref="R78:T78"/>
    <mergeCell ref="U78:V78"/>
    <mergeCell ref="W78:Y78"/>
    <mergeCell ref="AP76:AR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Z76:AB76"/>
    <mergeCell ref="AC76:AD76"/>
    <mergeCell ref="AE76:AG76"/>
    <mergeCell ref="AH76:AJ76"/>
    <mergeCell ref="AK76:AL76"/>
    <mergeCell ref="AM76:AO76"/>
    <mergeCell ref="A76:D76"/>
    <mergeCell ref="M76:N76"/>
    <mergeCell ref="O76:Q76"/>
    <mergeCell ref="R76:T76"/>
    <mergeCell ref="U76:V76"/>
    <mergeCell ref="W76:Y76"/>
    <mergeCell ref="AC75:AD75"/>
    <mergeCell ref="AE75:AG75"/>
    <mergeCell ref="AH75:AJ75"/>
    <mergeCell ref="AK75:AL75"/>
    <mergeCell ref="AM75:AO75"/>
    <mergeCell ref="AP75:AR75"/>
    <mergeCell ref="AP73:AR73"/>
    <mergeCell ref="A74:D74"/>
    <mergeCell ref="E74:AR74"/>
    <mergeCell ref="A75:D75"/>
    <mergeCell ref="M75:N75"/>
    <mergeCell ref="O75:Q75"/>
    <mergeCell ref="R75:T75"/>
    <mergeCell ref="U75:V75"/>
    <mergeCell ref="W75:Y75"/>
    <mergeCell ref="Z75:AB75"/>
    <mergeCell ref="Z73:AB73"/>
    <mergeCell ref="AC73:AD73"/>
    <mergeCell ref="AE73:AG73"/>
    <mergeCell ref="AH73:AJ73"/>
    <mergeCell ref="AK73:AL73"/>
    <mergeCell ref="AM73:AO73"/>
    <mergeCell ref="AH72:AJ72"/>
    <mergeCell ref="AK72:AL72"/>
    <mergeCell ref="AM72:AO72"/>
    <mergeCell ref="AP72:AR72"/>
    <mergeCell ref="A73:L73"/>
    <mergeCell ref="M73:N73"/>
    <mergeCell ref="O73:Q73"/>
    <mergeCell ref="R73:T73"/>
    <mergeCell ref="U73:V73"/>
    <mergeCell ref="W73:Y73"/>
    <mergeCell ref="AP71:AR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Z71:AB71"/>
    <mergeCell ref="AC71:AD71"/>
    <mergeCell ref="AE71:AG71"/>
    <mergeCell ref="AH71:AJ71"/>
    <mergeCell ref="AK71:AL71"/>
    <mergeCell ref="AM71:AO71"/>
    <mergeCell ref="AH70:AJ70"/>
    <mergeCell ref="AK70:AL70"/>
    <mergeCell ref="AM70:AO70"/>
    <mergeCell ref="AP70:AR70"/>
    <mergeCell ref="A71:D71"/>
    <mergeCell ref="M71:N71"/>
    <mergeCell ref="O71:Q71"/>
    <mergeCell ref="R71:T71"/>
    <mergeCell ref="U71:V71"/>
    <mergeCell ref="W71:Y71"/>
    <mergeCell ref="AP69:AR69"/>
    <mergeCell ref="A70:D70"/>
    <mergeCell ref="M70:N70"/>
    <mergeCell ref="O70:Q70"/>
    <mergeCell ref="R70:T70"/>
    <mergeCell ref="U70:V70"/>
    <mergeCell ref="W70:Y70"/>
    <mergeCell ref="Z70:AB70"/>
    <mergeCell ref="AC70:AD70"/>
    <mergeCell ref="AE70:AG70"/>
    <mergeCell ref="Z69:AB69"/>
    <mergeCell ref="AC69:AD69"/>
    <mergeCell ref="AE69:AG69"/>
    <mergeCell ref="AH69:AJ69"/>
    <mergeCell ref="AK69:AL69"/>
    <mergeCell ref="AM69:AO69"/>
    <mergeCell ref="AH68:AJ68"/>
    <mergeCell ref="AK68:AL68"/>
    <mergeCell ref="AM68:AO68"/>
    <mergeCell ref="AP68:AR68"/>
    <mergeCell ref="A69:D69"/>
    <mergeCell ref="M69:N69"/>
    <mergeCell ref="O69:Q69"/>
    <mergeCell ref="R69:T69"/>
    <mergeCell ref="U69:V69"/>
    <mergeCell ref="W69:Y69"/>
    <mergeCell ref="AP67:AR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Z67:AB67"/>
    <mergeCell ref="AC67:AD67"/>
    <mergeCell ref="AE67:AG67"/>
    <mergeCell ref="AH67:AJ67"/>
    <mergeCell ref="AK67:AL67"/>
    <mergeCell ref="AM67:AO67"/>
    <mergeCell ref="AH66:AJ66"/>
    <mergeCell ref="AK66:AL66"/>
    <mergeCell ref="AM66:AO66"/>
    <mergeCell ref="AP66:AR66"/>
    <mergeCell ref="A67:D67"/>
    <mergeCell ref="M67:N67"/>
    <mergeCell ref="O67:Q67"/>
    <mergeCell ref="R67:T67"/>
    <mergeCell ref="U67:V67"/>
    <mergeCell ref="W67:Y67"/>
    <mergeCell ref="AP65:AR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Z65:AB65"/>
    <mergeCell ref="AC65:AD65"/>
    <mergeCell ref="AE65:AG65"/>
    <mergeCell ref="AH65:AJ65"/>
    <mergeCell ref="AK65:AL65"/>
    <mergeCell ref="AM65:AO65"/>
    <mergeCell ref="AH64:AJ64"/>
    <mergeCell ref="AK64:AL64"/>
    <mergeCell ref="AM64:AO64"/>
    <mergeCell ref="AP64:AR64"/>
    <mergeCell ref="A65:D65"/>
    <mergeCell ref="M65:N65"/>
    <mergeCell ref="O65:Q65"/>
    <mergeCell ref="R65:T65"/>
    <mergeCell ref="U65:V65"/>
    <mergeCell ref="W65:Y65"/>
    <mergeCell ref="AP63:AR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Z63:AB63"/>
    <mergeCell ref="AC63:AD63"/>
    <mergeCell ref="AE63:AG63"/>
    <mergeCell ref="AH63:AJ63"/>
    <mergeCell ref="AK63:AL63"/>
    <mergeCell ref="AM63:AO63"/>
    <mergeCell ref="A63:D63"/>
    <mergeCell ref="M63:N63"/>
    <mergeCell ref="O63:Q63"/>
    <mergeCell ref="R63:T63"/>
    <mergeCell ref="U63:V63"/>
    <mergeCell ref="W63:Y63"/>
    <mergeCell ref="AH61:AJ61"/>
    <mergeCell ref="AK61:AL61"/>
    <mergeCell ref="AM61:AO61"/>
    <mergeCell ref="AP61:AR61"/>
    <mergeCell ref="A62:D62"/>
    <mergeCell ref="E62:AR62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C53:AD53"/>
    <mergeCell ref="AE53:AG53"/>
    <mergeCell ref="AH53:AJ53"/>
    <mergeCell ref="AK53:AL53"/>
    <mergeCell ref="AM53:AO53"/>
    <mergeCell ref="AP53:AR53"/>
    <mergeCell ref="AP51:AR51"/>
    <mergeCell ref="A52:D52"/>
    <mergeCell ref="E52:AR52"/>
    <mergeCell ref="A53:D53"/>
    <mergeCell ref="M53:N53"/>
    <mergeCell ref="O53:Q53"/>
    <mergeCell ref="R53:T53"/>
    <mergeCell ref="U53:V53"/>
    <mergeCell ref="W53:Y53"/>
    <mergeCell ref="Z53:AB53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L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W45:Y45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43:D43"/>
    <mergeCell ref="M43:N43"/>
    <mergeCell ref="O43:Q43"/>
    <mergeCell ref="R43:T43"/>
    <mergeCell ref="U43:V43"/>
    <mergeCell ref="W43:Y43"/>
    <mergeCell ref="AC42:AD42"/>
    <mergeCell ref="AE42:AG42"/>
    <mergeCell ref="AH42:AJ42"/>
    <mergeCell ref="AK42:AL42"/>
    <mergeCell ref="AM42:AO42"/>
    <mergeCell ref="AP42:AR42"/>
    <mergeCell ref="AP40:AR40"/>
    <mergeCell ref="A41:D41"/>
    <mergeCell ref="E41:AR41"/>
    <mergeCell ref="A42:D42"/>
    <mergeCell ref="M42:N42"/>
    <mergeCell ref="O42:Q42"/>
    <mergeCell ref="R42:T42"/>
    <mergeCell ref="U42:V42"/>
    <mergeCell ref="W42:Y42"/>
    <mergeCell ref="Z42:AB42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L40"/>
    <mergeCell ref="M40:N40"/>
    <mergeCell ref="O40:Q40"/>
    <mergeCell ref="R40:T40"/>
    <mergeCell ref="U40:V40"/>
    <mergeCell ref="W40:Y40"/>
    <mergeCell ref="AP38:AR38"/>
    <mergeCell ref="A39:L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C37:AD37"/>
    <mergeCell ref="AE37:AG37"/>
    <mergeCell ref="AH37:AJ37"/>
    <mergeCell ref="AK37:AL37"/>
    <mergeCell ref="AM37:AO37"/>
    <mergeCell ref="AP37:AR37"/>
    <mergeCell ref="AP35:AR35"/>
    <mergeCell ref="A36:D36"/>
    <mergeCell ref="E36:AR36"/>
    <mergeCell ref="A37:D37"/>
    <mergeCell ref="M37:N37"/>
    <mergeCell ref="O37:Q37"/>
    <mergeCell ref="R37:T37"/>
    <mergeCell ref="U37:V37"/>
    <mergeCell ref="W37:Y37"/>
    <mergeCell ref="Z37:AB37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L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M30:AO31"/>
    <mergeCell ref="AP30:AR31"/>
    <mergeCell ref="A32:D32"/>
    <mergeCell ref="E32:AR32"/>
    <mergeCell ref="A33:D33"/>
    <mergeCell ref="M33:N33"/>
    <mergeCell ref="O33:Q33"/>
    <mergeCell ref="R33:T33"/>
    <mergeCell ref="U33:V33"/>
    <mergeCell ref="W33:Y33"/>
    <mergeCell ref="W30:Y31"/>
    <mergeCell ref="Z30:AB31"/>
    <mergeCell ref="AC30:AD31"/>
    <mergeCell ref="AE30:AG31"/>
    <mergeCell ref="AH30:AJ31"/>
    <mergeCell ref="AK30:AL31"/>
    <mergeCell ref="A29:AR29"/>
    <mergeCell ref="A30:D31"/>
    <mergeCell ref="E30:F30"/>
    <mergeCell ref="G30:H30"/>
    <mergeCell ref="I30:J30"/>
    <mergeCell ref="K30:L30"/>
    <mergeCell ref="M30:N31"/>
    <mergeCell ref="O30:Q31"/>
    <mergeCell ref="R30:T31"/>
    <mergeCell ref="U30:V31"/>
    <mergeCell ref="AK27:AR27"/>
    <mergeCell ref="A28:B28"/>
    <mergeCell ref="C28:D28"/>
    <mergeCell ref="E28:L28"/>
    <mergeCell ref="M28:T28"/>
    <mergeCell ref="U28:AB28"/>
    <mergeCell ref="AC28:AJ28"/>
    <mergeCell ref="AK28:AR28"/>
    <mergeCell ref="A27:B27"/>
    <mergeCell ref="C27:D27"/>
    <mergeCell ref="E27:L27"/>
    <mergeCell ref="M27:T27"/>
    <mergeCell ref="U27:AB27"/>
    <mergeCell ref="AC27:AJ27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44" width="3.28515625" style="1" customWidth="1"/>
    <col min="45" max="16384" width="9.140625" style="1"/>
  </cols>
  <sheetData>
    <row r="1" spans="1:44" ht="30" customHeight="1" x14ac:dyDescent="0.2">
      <c r="A1" s="183" t="s">
        <v>91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</row>
    <row r="2" spans="1:44" ht="30" customHeight="1" thickBot="1" x14ac:dyDescent="0.2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</row>
    <row r="3" spans="1:44" ht="24.95" customHeight="1" thickBo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>
        <v>0.16666666666666666</v>
      </c>
      <c r="N3" s="186"/>
      <c r="O3" s="186"/>
      <c r="P3" s="186"/>
      <c r="Q3" s="186"/>
      <c r="R3" s="186"/>
      <c r="S3" s="186"/>
      <c r="T3" s="186"/>
      <c r="U3" s="185">
        <v>0.45833333333333331</v>
      </c>
      <c r="V3" s="186"/>
      <c r="W3" s="186"/>
      <c r="X3" s="186"/>
      <c r="Y3" s="186"/>
      <c r="Z3" s="186"/>
      <c r="AA3" s="186"/>
      <c r="AB3" s="186"/>
      <c r="AC3" s="185">
        <v>0.75</v>
      </c>
      <c r="AD3" s="186"/>
      <c r="AE3" s="186"/>
      <c r="AF3" s="186"/>
      <c r="AG3" s="186"/>
      <c r="AH3" s="186"/>
      <c r="AI3" s="186"/>
      <c r="AJ3" s="186"/>
      <c r="AK3" s="185">
        <v>0.83333333333333337</v>
      </c>
      <c r="AL3" s="186"/>
      <c r="AM3" s="186"/>
      <c r="AN3" s="186"/>
      <c r="AO3" s="186"/>
      <c r="AP3" s="186"/>
      <c r="AQ3" s="186"/>
      <c r="AR3" s="186"/>
    </row>
    <row r="4" spans="1:44" ht="30" customHeight="1" thickBot="1" x14ac:dyDescent="0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</row>
    <row r="5" spans="1:44" ht="15.75" customHeight="1" thickBot="1" x14ac:dyDescent="0.25">
      <c r="A5" s="2" t="s">
        <v>3</v>
      </c>
      <c r="B5" s="3" t="s">
        <v>4</v>
      </c>
      <c r="C5" s="3" t="s">
        <v>5</v>
      </c>
      <c r="D5" s="4" t="s">
        <v>6</v>
      </c>
      <c r="E5" s="102" t="s">
        <v>7</v>
      </c>
      <c r="F5" s="181"/>
      <c r="G5" s="180" t="s">
        <v>8</v>
      </c>
      <c r="H5" s="181"/>
      <c r="I5" s="180" t="s">
        <v>9</v>
      </c>
      <c r="J5" s="181"/>
      <c r="K5" s="180" t="s">
        <v>10</v>
      </c>
      <c r="L5" s="104"/>
      <c r="M5" s="102" t="s">
        <v>11</v>
      </c>
      <c r="N5" s="181"/>
      <c r="O5" s="180" t="s">
        <v>12</v>
      </c>
      <c r="P5" s="181"/>
      <c r="Q5" s="180" t="s">
        <v>13</v>
      </c>
      <c r="R5" s="181"/>
      <c r="S5" s="180" t="s">
        <v>14</v>
      </c>
      <c r="T5" s="104"/>
      <c r="U5" s="102" t="s">
        <v>11</v>
      </c>
      <c r="V5" s="181"/>
      <c r="W5" s="180" t="s">
        <v>12</v>
      </c>
      <c r="X5" s="181"/>
      <c r="Y5" s="180" t="s">
        <v>13</v>
      </c>
      <c r="Z5" s="181"/>
      <c r="AA5" s="180" t="s">
        <v>14</v>
      </c>
      <c r="AB5" s="104"/>
      <c r="AC5" s="102" t="s">
        <v>11</v>
      </c>
      <c r="AD5" s="181"/>
      <c r="AE5" s="180" t="s">
        <v>12</v>
      </c>
      <c r="AF5" s="181"/>
      <c r="AG5" s="180" t="s">
        <v>13</v>
      </c>
      <c r="AH5" s="181"/>
      <c r="AI5" s="180" t="s">
        <v>14</v>
      </c>
      <c r="AJ5" s="104"/>
      <c r="AK5" s="102" t="s">
        <v>11</v>
      </c>
      <c r="AL5" s="181"/>
      <c r="AM5" s="180" t="s">
        <v>12</v>
      </c>
      <c r="AN5" s="181"/>
      <c r="AO5" s="180" t="s">
        <v>13</v>
      </c>
      <c r="AP5" s="181"/>
      <c r="AQ5" s="180" t="s">
        <v>14</v>
      </c>
      <c r="AR5" s="104"/>
    </row>
    <row r="6" spans="1:44" x14ac:dyDescent="0.2">
      <c r="A6" s="5" t="s">
        <v>15</v>
      </c>
      <c r="B6" s="6">
        <v>10</v>
      </c>
      <c r="C6" s="7">
        <v>1.4999999664723873E-2</v>
      </c>
      <c r="D6" s="8">
        <v>5.000000074505806E-2</v>
      </c>
      <c r="E6" s="93">
        <v>110</v>
      </c>
      <c r="F6" s="94"/>
      <c r="G6" s="187" t="s">
        <v>92</v>
      </c>
      <c r="H6" s="187"/>
      <c r="I6" s="177">
        <v>6.3000001013278961E-2</v>
      </c>
      <c r="J6" s="177"/>
      <c r="K6" s="177">
        <v>11.100000381469727</v>
      </c>
      <c r="L6" s="178"/>
      <c r="M6" s="179">
        <v>18</v>
      </c>
      <c r="N6" s="176"/>
      <c r="O6" s="164">
        <f>M16</f>
        <v>3.1284136626637915</v>
      </c>
      <c r="P6" s="164"/>
      <c r="Q6" s="164">
        <f>R16</f>
        <v>1.9513255591000085</v>
      </c>
      <c r="R6" s="164"/>
      <c r="S6" s="165">
        <f>IF(O6=0,0,COS(ATAN(Q6/O6)))</f>
        <v>0.84847736788946826</v>
      </c>
      <c r="T6" s="166"/>
      <c r="U6" s="175">
        <v>21</v>
      </c>
      <c r="V6" s="176"/>
      <c r="W6" s="164">
        <f>U16</f>
        <v>3.5270704144421772</v>
      </c>
      <c r="X6" s="164"/>
      <c r="Y6" s="164">
        <f>Z16</f>
        <v>2.504336498055808</v>
      </c>
      <c r="Z6" s="164"/>
      <c r="AA6" s="165">
        <f>IF(W6=0,0,COS(ATAN(Y6/W6)))</f>
        <v>0.81537027100121762</v>
      </c>
      <c r="AB6" s="166"/>
      <c r="AC6" s="175">
        <v>19.200000762939453</v>
      </c>
      <c r="AD6" s="176"/>
      <c r="AE6" s="164">
        <f>AC16</f>
        <v>3.3013896170532395</v>
      </c>
      <c r="AF6" s="164"/>
      <c r="AG6" s="164">
        <f>AH16</f>
        <v>1.9730745595450581</v>
      </c>
      <c r="AH6" s="164"/>
      <c r="AI6" s="165">
        <f>IF(AE6=0,0,COS(ATAN(AG6/AE6)))</f>
        <v>0.85838169085192417</v>
      </c>
      <c r="AJ6" s="166"/>
      <c r="AK6" s="175">
        <v>17.299999237060547</v>
      </c>
      <c r="AL6" s="176"/>
      <c r="AM6" s="164">
        <f>AK16</f>
        <v>2.880928261568847</v>
      </c>
      <c r="AN6" s="164"/>
      <c r="AO6" s="164">
        <f>AP16</f>
        <v>2.0250467048385183</v>
      </c>
      <c r="AP6" s="164"/>
      <c r="AQ6" s="165">
        <f>IF(AM6=0,0,COS(ATAN(AO6/AM6)))</f>
        <v>0.81811011709642711</v>
      </c>
      <c r="AR6" s="166"/>
    </row>
    <row r="7" spans="1:44" x14ac:dyDescent="0.2">
      <c r="A7" s="167"/>
      <c r="B7" s="168"/>
      <c r="C7" s="168"/>
      <c r="D7" s="169"/>
      <c r="E7" s="86">
        <v>6</v>
      </c>
      <c r="F7" s="87"/>
      <c r="G7" s="88" t="s">
        <v>16</v>
      </c>
      <c r="H7" s="88"/>
      <c r="I7" s="172">
        <f>I6</f>
        <v>6.3000001013278961E-2</v>
      </c>
      <c r="J7" s="172"/>
      <c r="K7" s="172">
        <f>K6</f>
        <v>11.100000381469727</v>
      </c>
      <c r="L7" s="173"/>
      <c r="M7" s="174">
        <v>322</v>
      </c>
      <c r="N7" s="34"/>
      <c r="O7" s="31">
        <f>SQRT(3)*M21*M7*S7/1000</f>
        <v>3.1053870279811564</v>
      </c>
      <c r="P7" s="31"/>
      <c r="Q7" s="31">
        <f>SQRT(3)*M21*M7*SIN(ACOS(S7))/1000</f>
        <v>1.7599038911680689</v>
      </c>
      <c r="R7" s="31"/>
      <c r="S7" s="161">
        <v>0.87000000476837158</v>
      </c>
      <c r="T7" s="162"/>
      <c r="U7" s="33">
        <v>376</v>
      </c>
      <c r="V7" s="34"/>
      <c r="W7" s="31">
        <f>SQRT(3)*U21*U7*AA7/1000</f>
        <v>3.501125876060851</v>
      </c>
      <c r="X7" s="31"/>
      <c r="Y7" s="31">
        <f>SQRT(3)*U21*U7*SIN(ACOS(AA7))/1000</f>
        <v>2.2615041449688982</v>
      </c>
      <c r="Z7" s="31"/>
      <c r="AA7" s="161">
        <v>0.8399999737739563</v>
      </c>
      <c r="AB7" s="162"/>
      <c r="AC7" s="33">
        <v>336</v>
      </c>
      <c r="AD7" s="34"/>
      <c r="AE7" s="31">
        <f>SQRT(3)*AC21*AC7*AI7/1000</f>
        <v>3.2776498408850814</v>
      </c>
      <c r="AF7" s="31"/>
      <c r="AG7" s="31">
        <f>SQRT(3)*AC21*AC7*SIN(ACOS(AI7))/1000</f>
        <v>1.7690880175908437</v>
      </c>
      <c r="AH7" s="31"/>
      <c r="AI7" s="161">
        <v>0.87999999523162842</v>
      </c>
      <c r="AJ7" s="162"/>
      <c r="AK7" s="33">
        <v>307</v>
      </c>
      <c r="AL7" s="34"/>
      <c r="AM7" s="31">
        <f>SQRT(3)*AK21*AK7*AQ7/1000</f>
        <v>2.8586320317837273</v>
      </c>
      <c r="AN7" s="31"/>
      <c r="AO7" s="31">
        <f>SQRT(3)*AK21*AK7*SIN(ACOS(AQ7))/1000</f>
        <v>1.8464940758123718</v>
      </c>
      <c r="AP7" s="31"/>
      <c r="AQ7" s="161">
        <v>0.8399999737739563</v>
      </c>
      <c r="AR7" s="162"/>
    </row>
    <row r="8" spans="1:44" ht="15.75" customHeight="1" thickBot="1" x14ac:dyDescent="0.25">
      <c r="A8" s="170"/>
      <c r="B8" s="171"/>
      <c r="C8" s="171"/>
      <c r="D8" s="171"/>
      <c r="E8" s="157" t="s">
        <v>17</v>
      </c>
      <c r="F8" s="158"/>
      <c r="G8" s="158"/>
      <c r="H8" s="158"/>
      <c r="I8" s="158"/>
      <c r="J8" s="158"/>
      <c r="K8" s="158"/>
      <c r="L8" s="163"/>
      <c r="M8" s="158">
        <v>9</v>
      </c>
      <c r="N8" s="158"/>
      <c r="O8" s="158"/>
      <c r="P8" s="142" t="s">
        <v>18</v>
      </c>
      <c r="Q8" s="142"/>
      <c r="R8" s="155"/>
      <c r="S8" s="155"/>
      <c r="T8" s="156"/>
      <c r="U8" s="157">
        <v>9</v>
      </c>
      <c r="V8" s="158"/>
      <c r="W8" s="158"/>
      <c r="X8" s="142" t="s">
        <v>18</v>
      </c>
      <c r="Y8" s="142"/>
      <c r="Z8" s="155"/>
      <c r="AA8" s="155"/>
      <c r="AB8" s="156"/>
      <c r="AC8" s="157">
        <v>9</v>
      </c>
      <c r="AD8" s="158"/>
      <c r="AE8" s="158"/>
      <c r="AF8" s="142" t="s">
        <v>18</v>
      </c>
      <c r="AG8" s="142"/>
      <c r="AH8" s="155"/>
      <c r="AI8" s="155"/>
      <c r="AJ8" s="156"/>
      <c r="AK8" s="157">
        <v>9</v>
      </c>
      <c r="AL8" s="158"/>
      <c r="AM8" s="158"/>
      <c r="AN8" s="142" t="s">
        <v>18</v>
      </c>
      <c r="AO8" s="142"/>
      <c r="AP8" s="155"/>
      <c r="AQ8" s="155"/>
      <c r="AR8" s="156"/>
    </row>
    <row r="9" spans="1:44" x14ac:dyDescent="0.2">
      <c r="A9" s="5" t="s">
        <v>19</v>
      </c>
      <c r="B9" s="6">
        <v>10</v>
      </c>
      <c r="C9" s="7">
        <v>1.4999999664723873E-2</v>
      </c>
      <c r="D9" s="8">
        <v>5.000000074505806E-2</v>
      </c>
      <c r="E9" s="93">
        <v>110</v>
      </c>
      <c r="F9" s="94"/>
      <c r="G9" s="187" t="s">
        <v>92</v>
      </c>
      <c r="H9" s="187"/>
      <c r="I9" s="177">
        <v>6.4999997615814209E-2</v>
      </c>
      <c r="J9" s="177"/>
      <c r="K9" s="177">
        <v>11.300000190734863</v>
      </c>
      <c r="L9" s="178"/>
      <c r="M9" s="179">
        <v>4.8000001907348633</v>
      </c>
      <c r="N9" s="176"/>
      <c r="O9" s="164">
        <f>M17</f>
        <v>1.2095195824444676</v>
      </c>
      <c r="P9" s="164"/>
      <c r="Q9" s="164">
        <f>R17</f>
        <v>0.36623629064214064</v>
      </c>
      <c r="R9" s="164"/>
      <c r="S9" s="165">
        <f>IF(O9=0,0,COS(ATAN(Q9/O9)))</f>
        <v>0.95708692865177258</v>
      </c>
      <c r="T9" s="166"/>
      <c r="U9" s="175">
        <v>4.5999999046325684</v>
      </c>
      <c r="V9" s="176"/>
      <c r="W9" s="164">
        <f>U17</f>
        <v>1.1674202835190008</v>
      </c>
      <c r="X9" s="164"/>
      <c r="Y9" s="164">
        <f>Z17</f>
        <v>0.29942825293529829</v>
      </c>
      <c r="Z9" s="164"/>
      <c r="AA9" s="165">
        <f>IF(W9=0,0,COS(ATAN(Y9/W9)))</f>
        <v>0.96864595324474678</v>
      </c>
      <c r="AB9" s="166"/>
      <c r="AC9" s="175">
        <v>4.5</v>
      </c>
      <c r="AD9" s="176"/>
      <c r="AE9" s="164">
        <f>AC17</f>
        <v>1.1012864363534596</v>
      </c>
      <c r="AF9" s="164"/>
      <c r="AG9" s="164">
        <f>AH17</f>
        <v>0.38103767590705662</v>
      </c>
      <c r="AH9" s="164"/>
      <c r="AI9" s="165">
        <f>IF(AE9=0,0,COS(ATAN(AG9/AE9)))</f>
        <v>0.94503297698761946</v>
      </c>
      <c r="AJ9" s="166"/>
      <c r="AK9" s="175">
        <v>4.6999998092651367</v>
      </c>
      <c r="AL9" s="176"/>
      <c r="AM9" s="164">
        <f>AK17</f>
        <v>1.2185342545387383</v>
      </c>
      <c r="AN9" s="164"/>
      <c r="AO9" s="164">
        <f>AP17</f>
        <v>0.41846377761866621</v>
      </c>
      <c r="AP9" s="164"/>
      <c r="AQ9" s="165">
        <f>IF(AM9=0,0,COS(ATAN(AO9/AM9)))</f>
        <v>0.94578376074369985</v>
      </c>
      <c r="AR9" s="166"/>
    </row>
    <row r="10" spans="1:44" x14ac:dyDescent="0.2">
      <c r="A10" s="167"/>
      <c r="B10" s="168"/>
      <c r="C10" s="168"/>
      <c r="D10" s="169"/>
      <c r="E10" s="86">
        <v>6</v>
      </c>
      <c r="F10" s="87"/>
      <c r="G10" s="88" t="s">
        <v>20</v>
      </c>
      <c r="H10" s="88"/>
      <c r="I10" s="172">
        <f>I9</f>
        <v>6.4999997615814209E-2</v>
      </c>
      <c r="J10" s="172"/>
      <c r="K10" s="172">
        <f>K9</f>
        <v>11.300000190734863</v>
      </c>
      <c r="L10" s="173"/>
      <c r="M10" s="174">
        <v>111</v>
      </c>
      <c r="N10" s="34"/>
      <c r="O10" s="31">
        <f>SQRT(3)*M22*M10*S10/1000</f>
        <v>1.1935354798745119</v>
      </c>
      <c r="P10" s="31"/>
      <c r="Q10" s="31">
        <f>SQRT(3)*M22*M10*SIN(ACOS(S10))/1000</f>
        <v>0.29912803847444353</v>
      </c>
      <c r="R10" s="31"/>
      <c r="S10" s="161">
        <v>0.97000002861022949</v>
      </c>
      <c r="T10" s="162"/>
      <c r="U10" s="33">
        <v>106</v>
      </c>
      <c r="V10" s="34"/>
      <c r="W10" s="31">
        <f>SQRT(3)*U22*U10*AA10/1000</f>
        <v>1.1515228420684491</v>
      </c>
      <c r="X10" s="31"/>
      <c r="Y10" s="31">
        <f>SQRT(3)*U22*U10*SIN(ACOS(AA10))/1000</f>
        <v>0.23382657107793012</v>
      </c>
      <c r="Z10" s="31"/>
      <c r="AA10" s="161">
        <v>0.98000001907348633</v>
      </c>
      <c r="AB10" s="162"/>
      <c r="AC10" s="33">
        <v>102</v>
      </c>
      <c r="AD10" s="34"/>
      <c r="AE10" s="31">
        <f>SQRT(3)*AC22*AC10*AI10/1000</f>
        <v>1.0854554484064507</v>
      </c>
      <c r="AF10" s="31"/>
      <c r="AG10" s="31">
        <f>SQRT(3)*AC22*AC10*SIN(ACOS(AI10))/1000</f>
        <v>0.31659126271161819</v>
      </c>
      <c r="AH10" s="31"/>
      <c r="AI10" s="161">
        <v>0.95999997854232788</v>
      </c>
      <c r="AJ10" s="162"/>
      <c r="AK10" s="33">
        <v>113</v>
      </c>
      <c r="AL10" s="34"/>
      <c r="AM10" s="31">
        <f>SQRT(3)*AK22*AK10*AQ10/1000</f>
        <v>1.2025143693130287</v>
      </c>
      <c r="AN10" s="31"/>
      <c r="AO10" s="31">
        <f>SQRT(3)*AK22*AK10*SIN(ACOS(AQ10))/1000</f>
        <v>0.35073345770993003</v>
      </c>
      <c r="AP10" s="31"/>
      <c r="AQ10" s="161">
        <v>0.95999997854232788</v>
      </c>
      <c r="AR10" s="162"/>
    </row>
    <row r="11" spans="1:44" ht="15.75" customHeight="1" thickBot="1" x14ac:dyDescent="0.25">
      <c r="A11" s="170"/>
      <c r="B11" s="171"/>
      <c r="C11" s="171"/>
      <c r="D11" s="171"/>
      <c r="E11" s="157" t="s">
        <v>17</v>
      </c>
      <c r="F11" s="158"/>
      <c r="G11" s="158"/>
      <c r="H11" s="158"/>
      <c r="I11" s="158"/>
      <c r="J11" s="158"/>
      <c r="K11" s="158"/>
      <c r="L11" s="163"/>
      <c r="M11" s="158">
        <v>9</v>
      </c>
      <c r="N11" s="158"/>
      <c r="O11" s="158"/>
      <c r="P11" s="142" t="s">
        <v>18</v>
      </c>
      <c r="Q11" s="142"/>
      <c r="R11" s="155"/>
      <c r="S11" s="155"/>
      <c r="T11" s="156"/>
      <c r="U11" s="157">
        <v>9</v>
      </c>
      <c r="V11" s="158"/>
      <c r="W11" s="158"/>
      <c r="X11" s="142" t="s">
        <v>18</v>
      </c>
      <c r="Y11" s="142"/>
      <c r="Z11" s="155"/>
      <c r="AA11" s="155"/>
      <c r="AB11" s="156"/>
      <c r="AC11" s="157">
        <v>9</v>
      </c>
      <c r="AD11" s="158"/>
      <c r="AE11" s="158"/>
      <c r="AF11" s="142" t="s">
        <v>18</v>
      </c>
      <c r="AG11" s="142"/>
      <c r="AH11" s="155"/>
      <c r="AI11" s="155"/>
      <c r="AJ11" s="156"/>
      <c r="AK11" s="157">
        <v>9</v>
      </c>
      <c r="AL11" s="158"/>
      <c r="AM11" s="158"/>
      <c r="AN11" s="142" t="s">
        <v>18</v>
      </c>
      <c r="AO11" s="142"/>
      <c r="AP11" s="155"/>
      <c r="AQ11" s="155"/>
      <c r="AR11" s="156"/>
    </row>
    <row r="12" spans="1:44" x14ac:dyDescent="0.2">
      <c r="A12" s="68" t="s">
        <v>21</v>
      </c>
      <c r="B12" s="61"/>
      <c r="C12" s="61"/>
      <c r="D12" s="61"/>
      <c r="E12" s="159" t="s">
        <v>93</v>
      </c>
      <c r="F12" s="95"/>
      <c r="G12" s="95"/>
      <c r="H12" s="95"/>
      <c r="I12" s="95"/>
      <c r="J12" s="95"/>
      <c r="K12" s="95"/>
      <c r="L12" s="96"/>
      <c r="M12" s="160">
        <f>SUM(M6,M9)</f>
        <v>22.800000190734863</v>
      </c>
      <c r="N12" s="149"/>
      <c r="O12" s="153">
        <f>SUM(O6,O9)</f>
        <v>4.3379332451082586</v>
      </c>
      <c r="P12" s="149"/>
      <c r="Q12" s="153">
        <f>SUM(Q6,Q9)</f>
        <v>2.3175618497421491</v>
      </c>
      <c r="R12" s="149"/>
      <c r="S12" s="149"/>
      <c r="T12" s="150"/>
      <c r="U12" s="154">
        <f>SUM(U6,U9)</f>
        <v>25.599999904632568</v>
      </c>
      <c r="V12" s="149"/>
      <c r="W12" s="153">
        <f>SUM(W6,W9)</f>
        <v>4.6944906979611778</v>
      </c>
      <c r="X12" s="149"/>
      <c r="Y12" s="153">
        <f>SUM(Y6,Y9)</f>
        <v>2.8037647509911063</v>
      </c>
      <c r="Z12" s="149"/>
      <c r="AA12" s="149"/>
      <c r="AB12" s="150"/>
      <c r="AC12" s="154">
        <f>SUM(AC6,AC9)</f>
        <v>23.700000762939453</v>
      </c>
      <c r="AD12" s="149"/>
      <c r="AE12" s="153">
        <f>SUM(AE6,AE9)</f>
        <v>4.4026760534066991</v>
      </c>
      <c r="AF12" s="149"/>
      <c r="AG12" s="153">
        <f>SUM(AG6,AG9)</f>
        <v>2.3541122354521145</v>
      </c>
      <c r="AH12" s="149"/>
      <c r="AI12" s="149"/>
      <c r="AJ12" s="150"/>
      <c r="AK12" s="154">
        <f>SUM(AK6,AK9)</f>
        <v>21.999999046325684</v>
      </c>
      <c r="AL12" s="149"/>
      <c r="AM12" s="153">
        <f>SUM(AM6,AM9)</f>
        <v>4.0994625161075851</v>
      </c>
      <c r="AN12" s="149"/>
      <c r="AO12" s="153">
        <f>SUM(AO6,AO9)</f>
        <v>2.4435104824571847</v>
      </c>
      <c r="AP12" s="149"/>
      <c r="AQ12" s="149"/>
      <c r="AR12" s="150"/>
    </row>
    <row r="13" spans="1:44" ht="13.5" thickBot="1" x14ac:dyDescent="0.25">
      <c r="A13" s="69"/>
      <c r="B13" s="64"/>
      <c r="C13" s="64"/>
      <c r="D13" s="64"/>
      <c r="E13" s="151" t="s">
        <v>23</v>
      </c>
      <c r="F13" s="81"/>
      <c r="G13" s="81"/>
      <c r="H13" s="81"/>
      <c r="I13" s="81"/>
      <c r="J13" s="81"/>
      <c r="K13" s="81"/>
      <c r="L13" s="82"/>
      <c r="M13" s="152">
        <f>SUM(M7,M10)</f>
        <v>433</v>
      </c>
      <c r="N13" s="147"/>
      <c r="O13" s="45">
        <f>SUM(O7,O10)</f>
        <v>4.2989225078556679</v>
      </c>
      <c r="P13" s="147"/>
      <c r="Q13" s="45">
        <f>SUM(Q7,Q10)</f>
        <v>2.0590319296425124</v>
      </c>
      <c r="R13" s="147"/>
      <c r="S13" s="147"/>
      <c r="T13" s="148"/>
      <c r="U13" s="47">
        <f>SUM(U7,U10)</f>
        <v>482</v>
      </c>
      <c r="V13" s="147"/>
      <c r="W13" s="45">
        <f>SUM(W7,W10)</f>
        <v>4.6526487181293001</v>
      </c>
      <c r="X13" s="147"/>
      <c r="Y13" s="45">
        <f>SUM(Y7,Y10)</f>
        <v>2.4953307160468281</v>
      </c>
      <c r="Z13" s="147"/>
      <c r="AA13" s="147"/>
      <c r="AB13" s="148"/>
      <c r="AC13" s="47">
        <f>SUM(AC7,AC10)</f>
        <v>438</v>
      </c>
      <c r="AD13" s="147"/>
      <c r="AE13" s="45">
        <f>SUM(AE7,AE10)</f>
        <v>4.3631052892915321</v>
      </c>
      <c r="AF13" s="147"/>
      <c r="AG13" s="45">
        <f>SUM(AG7,AG10)</f>
        <v>2.085679280302462</v>
      </c>
      <c r="AH13" s="147"/>
      <c r="AI13" s="147"/>
      <c r="AJ13" s="148"/>
      <c r="AK13" s="47">
        <f>SUM(AK7,AK10)</f>
        <v>420</v>
      </c>
      <c r="AL13" s="147"/>
      <c r="AM13" s="45">
        <f>SUM(AM7,AM10)</f>
        <v>4.0611464010967557</v>
      </c>
      <c r="AN13" s="147"/>
      <c r="AO13" s="45">
        <f>SUM(AO7,AO10)</f>
        <v>2.1972275335223017</v>
      </c>
      <c r="AP13" s="147"/>
      <c r="AQ13" s="147"/>
      <c r="AR13" s="148"/>
    </row>
    <row r="14" spans="1:44" x14ac:dyDescent="0.2">
      <c r="A14" s="68" t="s">
        <v>24</v>
      </c>
      <c r="B14" s="61"/>
      <c r="C14" s="61"/>
      <c r="D14" s="61"/>
      <c r="E14" s="61" t="s">
        <v>25</v>
      </c>
      <c r="F14" s="61"/>
      <c r="G14" s="61"/>
      <c r="H14" s="61"/>
      <c r="I14" s="136" t="s">
        <v>15</v>
      </c>
      <c r="J14" s="137"/>
      <c r="K14" s="137"/>
      <c r="L14" s="138"/>
      <c r="M14" s="145">
        <f>I6*(POWER(O7,2)+POWER(Q7,2))/POWER(B6,2)</f>
        <v>8.0266350179110883E-3</v>
      </c>
      <c r="N14" s="145"/>
      <c r="O14" s="145"/>
      <c r="P14" s="146" t="s">
        <v>26</v>
      </c>
      <c r="Q14" s="146"/>
      <c r="R14" s="139">
        <f>K6*(POWER(O7,2)+POWER(Q7,2))/(100*B6)</f>
        <v>0.14142166718688151</v>
      </c>
      <c r="S14" s="139"/>
      <c r="T14" s="140"/>
      <c r="U14" s="144">
        <f>I6*(POWER(W7,2)+POWER(Y7,2))/POWER(B6,2)</f>
        <v>1.0944538716602344E-2</v>
      </c>
      <c r="V14" s="145"/>
      <c r="W14" s="145"/>
      <c r="X14" s="146" t="s">
        <v>26</v>
      </c>
      <c r="Y14" s="146"/>
      <c r="Z14" s="139">
        <f>K6*(POWER(W7,2)+POWER(Y7,2))/(100*B6)</f>
        <v>0.19283235234185167</v>
      </c>
      <c r="AA14" s="139"/>
      <c r="AB14" s="140"/>
      <c r="AC14" s="144">
        <f>I6*(POWER(AE7,2)+POWER(AG7,2))/POWER(B6,2)</f>
        <v>8.7397765034343787E-3</v>
      </c>
      <c r="AD14" s="145"/>
      <c r="AE14" s="145"/>
      <c r="AF14" s="146" t="s">
        <v>26</v>
      </c>
      <c r="AG14" s="146"/>
      <c r="AH14" s="139">
        <f>K6*(POWER(AE7,2)+POWER(AG7,2))/(100*B6)</f>
        <v>0.15398654120915639</v>
      </c>
      <c r="AI14" s="139"/>
      <c r="AJ14" s="140"/>
      <c r="AK14" s="144">
        <f>I6*(POWER(AM7,2)+POWER(AO7,2))/POWER(B6,2)</f>
        <v>7.2962301203956456E-3</v>
      </c>
      <c r="AL14" s="145"/>
      <c r="AM14" s="145"/>
      <c r="AN14" s="146" t="s">
        <v>26</v>
      </c>
      <c r="AO14" s="146"/>
      <c r="AP14" s="139">
        <f>K6*(POWER(AM7,2)+POWER(AO7,2))/(100*B6)</f>
        <v>0.12855262828108863</v>
      </c>
      <c r="AQ14" s="139"/>
      <c r="AR14" s="140"/>
    </row>
    <row r="15" spans="1:44" ht="13.5" thickBot="1" x14ac:dyDescent="0.25">
      <c r="A15" s="69"/>
      <c r="B15" s="64"/>
      <c r="C15" s="64"/>
      <c r="D15" s="64"/>
      <c r="E15" s="64"/>
      <c r="F15" s="64"/>
      <c r="G15" s="64"/>
      <c r="H15" s="64"/>
      <c r="I15" s="141" t="s">
        <v>19</v>
      </c>
      <c r="J15" s="142"/>
      <c r="K15" s="142"/>
      <c r="L15" s="143"/>
      <c r="M15" s="127">
        <f>I9*(POWER(O10,2)+POWER(Q10,2))/POWER(B9,2)</f>
        <v>9.8410290523187139E-4</v>
      </c>
      <c r="N15" s="127"/>
      <c r="O15" s="127"/>
      <c r="P15" s="128" t="s">
        <v>26</v>
      </c>
      <c r="Q15" s="128"/>
      <c r="R15" s="124">
        <f>K9*(POWER(O10,2)+POWER(Q10,2))/(100*B9)</f>
        <v>1.7108251422639047E-2</v>
      </c>
      <c r="S15" s="124"/>
      <c r="T15" s="125"/>
      <c r="U15" s="126">
        <f>I9*(POWER(W10,2)+POWER(Y10,2))/POWER(B9,2)</f>
        <v>8.9744178582787978E-4</v>
      </c>
      <c r="V15" s="127"/>
      <c r="W15" s="127"/>
      <c r="X15" s="128" t="s">
        <v>26</v>
      </c>
      <c r="Y15" s="128"/>
      <c r="Z15" s="124">
        <f>K9*(POWER(W10,2)+POWER(Y10,2))/(100*B9)</f>
        <v>1.5601681112310067E-2</v>
      </c>
      <c r="AA15" s="124"/>
      <c r="AB15" s="125"/>
      <c r="AC15" s="126">
        <f>I9*(POWER(AE10,2)+POWER(AG10,2))/POWER(B9,2)</f>
        <v>8.3098828228491133E-4</v>
      </c>
      <c r="AD15" s="127"/>
      <c r="AE15" s="127"/>
      <c r="AF15" s="128" t="s">
        <v>26</v>
      </c>
      <c r="AG15" s="128"/>
      <c r="AH15" s="124">
        <f>K9*(POWER(AE10,2)+POWER(AG10,2))/(100*B9)</f>
        <v>1.4446412450380379E-2</v>
      </c>
      <c r="AI15" s="124"/>
      <c r="AJ15" s="125"/>
      <c r="AK15" s="126">
        <f>I9*(POWER(AM10,2)+POWER(AO10,2))/POWER(B9,2)</f>
        <v>1.0198855609857775E-3</v>
      </c>
      <c r="AL15" s="127"/>
      <c r="AM15" s="127"/>
      <c r="AN15" s="128" t="s">
        <v>26</v>
      </c>
      <c r="AO15" s="128"/>
      <c r="AP15" s="124">
        <f>K9*(POWER(AM10,2)+POWER(AO10,2))/(100*B9)</f>
        <v>1.7730319163678107E-2</v>
      </c>
      <c r="AQ15" s="124"/>
      <c r="AR15" s="125"/>
    </row>
    <row r="16" spans="1:44" x14ac:dyDescent="0.2">
      <c r="A16" s="129" t="s">
        <v>94</v>
      </c>
      <c r="B16" s="130"/>
      <c r="C16" s="130"/>
      <c r="D16" s="130"/>
      <c r="E16" s="61" t="s">
        <v>28</v>
      </c>
      <c r="F16" s="61"/>
      <c r="G16" s="61"/>
      <c r="H16" s="61"/>
      <c r="I16" s="136" t="s">
        <v>15</v>
      </c>
      <c r="J16" s="137"/>
      <c r="K16" s="137"/>
      <c r="L16" s="138"/>
      <c r="M16" s="117">
        <f>SUM(O7:P7)+C6+M14</f>
        <v>3.1284136626637915</v>
      </c>
      <c r="N16" s="117"/>
      <c r="O16" s="117"/>
      <c r="P16" s="118" t="s">
        <v>26</v>
      </c>
      <c r="Q16" s="118"/>
      <c r="R16" s="119">
        <f>SUM(Q7:R7)+D6+R14</f>
        <v>1.9513255591000085</v>
      </c>
      <c r="S16" s="119"/>
      <c r="T16" s="120"/>
      <c r="U16" s="116">
        <f>SUM(W7:X7)+C6+U14</f>
        <v>3.5270704144421772</v>
      </c>
      <c r="V16" s="117"/>
      <c r="W16" s="117"/>
      <c r="X16" s="118" t="s">
        <v>26</v>
      </c>
      <c r="Y16" s="118"/>
      <c r="Z16" s="119">
        <f>SUM(Y7:Z7)+D6+Z14</f>
        <v>2.504336498055808</v>
      </c>
      <c r="AA16" s="119"/>
      <c r="AB16" s="120"/>
      <c r="AC16" s="116">
        <f>SUM(AE7:AF7)+C6+AC14</f>
        <v>3.3013896170532395</v>
      </c>
      <c r="AD16" s="117"/>
      <c r="AE16" s="117"/>
      <c r="AF16" s="118" t="s">
        <v>26</v>
      </c>
      <c r="AG16" s="118"/>
      <c r="AH16" s="119">
        <f>SUM(AG7:AH7)+D6+AH14</f>
        <v>1.9730745595450581</v>
      </c>
      <c r="AI16" s="119"/>
      <c r="AJ16" s="120"/>
      <c r="AK16" s="116">
        <f>SUM(AM7:AN7)+C6+AK14</f>
        <v>2.880928261568847</v>
      </c>
      <c r="AL16" s="117"/>
      <c r="AM16" s="117"/>
      <c r="AN16" s="118" t="s">
        <v>26</v>
      </c>
      <c r="AO16" s="118"/>
      <c r="AP16" s="119">
        <f>SUM(AO7:AP7)+D6+AP14</f>
        <v>2.0250467048385183</v>
      </c>
      <c r="AQ16" s="119"/>
      <c r="AR16" s="120"/>
    </row>
    <row r="17" spans="1:44" x14ac:dyDescent="0.2">
      <c r="A17" s="131"/>
      <c r="B17" s="132"/>
      <c r="C17" s="132"/>
      <c r="D17" s="132"/>
      <c r="E17" s="135"/>
      <c r="F17" s="135"/>
      <c r="G17" s="135"/>
      <c r="H17" s="135"/>
      <c r="I17" s="121" t="s">
        <v>19</v>
      </c>
      <c r="J17" s="122"/>
      <c r="K17" s="122"/>
      <c r="L17" s="123"/>
      <c r="M17" s="112">
        <f>SUM(O10:P10)+C9+M15</f>
        <v>1.2095195824444676</v>
      </c>
      <c r="N17" s="112"/>
      <c r="O17" s="112"/>
      <c r="P17" s="113" t="s">
        <v>26</v>
      </c>
      <c r="Q17" s="113"/>
      <c r="R17" s="114">
        <f>SUM(Q10:R10)+D9+R15</f>
        <v>0.36623629064214064</v>
      </c>
      <c r="S17" s="114"/>
      <c r="T17" s="115"/>
      <c r="U17" s="111">
        <f>SUM(W10:X10)+C9+U15</f>
        <v>1.1674202835190008</v>
      </c>
      <c r="V17" s="112"/>
      <c r="W17" s="112"/>
      <c r="X17" s="113" t="s">
        <v>26</v>
      </c>
      <c r="Y17" s="113"/>
      <c r="Z17" s="114">
        <f>SUM(Y10:Z10)+D9+Z15</f>
        <v>0.29942825293529829</v>
      </c>
      <c r="AA17" s="114"/>
      <c r="AB17" s="115"/>
      <c r="AC17" s="111">
        <f>SUM(AE10:AF10)+C9+AC15</f>
        <v>1.1012864363534596</v>
      </c>
      <c r="AD17" s="112"/>
      <c r="AE17" s="112"/>
      <c r="AF17" s="113" t="s">
        <v>26</v>
      </c>
      <c r="AG17" s="113"/>
      <c r="AH17" s="114">
        <f>SUM(AG10:AH10)+D9+AH15</f>
        <v>0.38103767590705662</v>
      </c>
      <c r="AI17" s="114"/>
      <c r="AJ17" s="115"/>
      <c r="AK17" s="111">
        <f>SUM(AM10:AN10)+C9+AK15</f>
        <v>1.2185342545387383</v>
      </c>
      <c r="AL17" s="112"/>
      <c r="AM17" s="112"/>
      <c r="AN17" s="113" t="s">
        <v>26</v>
      </c>
      <c r="AO17" s="113"/>
      <c r="AP17" s="114">
        <f>SUM(AO10:AP10)+D9+AP15</f>
        <v>0.41846377761866621</v>
      </c>
      <c r="AQ17" s="114"/>
      <c r="AR17" s="115"/>
    </row>
    <row r="18" spans="1:44" ht="13.5" thickBot="1" x14ac:dyDescent="0.25">
      <c r="A18" s="133"/>
      <c r="B18" s="134"/>
      <c r="C18" s="134"/>
      <c r="D18" s="134"/>
      <c r="E18" s="64"/>
      <c r="F18" s="64"/>
      <c r="G18" s="64"/>
      <c r="H18" s="64"/>
      <c r="I18" s="108" t="s">
        <v>29</v>
      </c>
      <c r="J18" s="109"/>
      <c r="K18" s="109"/>
      <c r="L18" s="110"/>
      <c r="M18" s="106">
        <f>SUM(M16,M17)</f>
        <v>4.3379332451082586</v>
      </c>
      <c r="N18" s="106"/>
      <c r="O18" s="106"/>
      <c r="P18" s="107" t="s">
        <v>26</v>
      </c>
      <c r="Q18" s="107"/>
      <c r="R18" s="97">
        <f>SUM(R16,R17)</f>
        <v>2.3175618497421491</v>
      </c>
      <c r="S18" s="97"/>
      <c r="T18" s="98"/>
      <c r="U18" s="105">
        <f>SUM(U16,U17)</f>
        <v>4.6944906979611778</v>
      </c>
      <c r="V18" s="106"/>
      <c r="W18" s="106"/>
      <c r="X18" s="107" t="s">
        <v>26</v>
      </c>
      <c r="Y18" s="107"/>
      <c r="Z18" s="97">
        <f>SUM(Z16,Z17)</f>
        <v>2.8037647509911063</v>
      </c>
      <c r="AA18" s="97"/>
      <c r="AB18" s="98"/>
      <c r="AC18" s="105">
        <f>SUM(AC16,AC17)</f>
        <v>4.4026760534066991</v>
      </c>
      <c r="AD18" s="106"/>
      <c r="AE18" s="106"/>
      <c r="AF18" s="107" t="s">
        <v>26</v>
      </c>
      <c r="AG18" s="107"/>
      <c r="AH18" s="97">
        <f>SUM(AH16,AH17)</f>
        <v>2.3541122354521145</v>
      </c>
      <c r="AI18" s="97"/>
      <c r="AJ18" s="98"/>
      <c r="AK18" s="105">
        <f>SUM(AK16,AK17)</f>
        <v>4.0994625161075851</v>
      </c>
      <c r="AL18" s="106"/>
      <c r="AM18" s="106"/>
      <c r="AN18" s="107" t="s">
        <v>26</v>
      </c>
      <c r="AO18" s="107"/>
      <c r="AP18" s="97">
        <f>SUM(AP16,AP17)</f>
        <v>2.4435104824571847</v>
      </c>
      <c r="AQ18" s="97"/>
      <c r="AR18" s="98"/>
    </row>
    <row r="19" spans="1:44" ht="30" customHeight="1" thickBot="1" x14ac:dyDescent="0.25">
      <c r="A19" s="70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1:44" ht="15.75" customHeight="1" thickBot="1" x14ac:dyDescent="0.25">
      <c r="A20" s="99" t="s">
        <v>7</v>
      </c>
      <c r="B20" s="100"/>
      <c r="C20" s="100" t="s">
        <v>3</v>
      </c>
      <c r="D20" s="100"/>
      <c r="E20" s="100" t="s">
        <v>31</v>
      </c>
      <c r="F20" s="100"/>
      <c r="G20" s="100"/>
      <c r="H20" s="100"/>
      <c r="I20" s="100"/>
      <c r="J20" s="100"/>
      <c r="K20" s="100"/>
      <c r="L20" s="101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93">
        <v>6</v>
      </c>
      <c r="B21" s="94"/>
      <c r="C21" s="94" t="s">
        <v>16</v>
      </c>
      <c r="D21" s="94"/>
      <c r="E21" s="95" t="s">
        <v>35</v>
      </c>
      <c r="F21" s="95"/>
      <c r="G21" s="95"/>
      <c r="H21" s="95"/>
      <c r="I21" s="95"/>
      <c r="J21" s="95"/>
      <c r="K21" s="95"/>
      <c r="L21" s="96"/>
      <c r="M21" s="90">
        <v>6.4000000953674316</v>
      </c>
      <c r="N21" s="91"/>
      <c r="O21" s="91"/>
      <c r="P21" s="91"/>
      <c r="Q21" s="91"/>
      <c r="R21" s="91"/>
      <c r="S21" s="91"/>
      <c r="T21" s="92"/>
      <c r="U21" s="90">
        <v>6.4000000953674316</v>
      </c>
      <c r="V21" s="91"/>
      <c r="W21" s="91"/>
      <c r="X21" s="91"/>
      <c r="Y21" s="91"/>
      <c r="Z21" s="91"/>
      <c r="AA21" s="91"/>
      <c r="AB21" s="92"/>
      <c r="AC21" s="90">
        <v>6.4000000953674316</v>
      </c>
      <c r="AD21" s="91"/>
      <c r="AE21" s="91"/>
      <c r="AF21" s="91"/>
      <c r="AG21" s="91"/>
      <c r="AH21" s="91"/>
      <c r="AI21" s="91"/>
      <c r="AJ21" s="92"/>
      <c r="AK21" s="90">
        <v>6.4000000953674316</v>
      </c>
      <c r="AL21" s="91"/>
      <c r="AM21" s="91"/>
      <c r="AN21" s="91"/>
      <c r="AO21" s="91"/>
      <c r="AP21" s="91"/>
      <c r="AQ21" s="91"/>
      <c r="AR21" s="92"/>
    </row>
    <row r="22" spans="1:44" ht="13.5" thickBot="1" x14ac:dyDescent="0.25">
      <c r="A22" s="79">
        <v>6</v>
      </c>
      <c r="B22" s="80"/>
      <c r="C22" s="80" t="s">
        <v>20</v>
      </c>
      <c r="D22" s="80"/>
      <c r="E22" s="81" t="s">
        <v>36</v>
      </c>
      <c r="F22" s="81"/>
      <c r="G22" s="81"/>
      <c r="H22" s="81"/>
      <c r="I22" s="81"/>
      <c r="J22" s="81"/>
      <c r="K22" s="81"/>
      <c r="L22" s="82"/>
      <c r="M22" s="83">
        <v>6.4000000953674316</v>
      </c>
      <c r="N22" s="84"/>
      <c r="O22" s="84"/>
      <c r="P22" s="84"/>
      <c r="Q22" s="84"/>
      <c r="R22" s="84"/>
      <c r="S22" s="84"/>
      <c r="T22" s="85"/>
      <c r="U22" s="83">
        <v>6.4000000953674316</v>
      </c>
      <c r="V22" s="84"/>
      <c r="W22" s="84"/>
      <c r="X22" s="84"/>
      <c r="Y22" s="84"/>
      <c r="Z22" s="84"/>
      <c r="AA22" s="84"/>
      <c r="AB22" s="85"/>
      <c r="AC22" s="83">
        <v>6.4000000953674316</v>
      </c>
      <c r="AD22" s="84"/>
      <c r="AE22" s="84"/>
      <c r="AF22" s="84"/>
      <c r="AG22" s="84"/>
      <c r="AH22" s="84"/>
      <c r="AI22" s="84"/>
      <c r="AJ22" s="85"/>
      <c r="AK22" s="83">
        <v>6.4000000953674316</v>
      </c>
      <c r="AL22" s="84"/>
      <c r="AM22" s="84"/>
      <c r="AN22" s="84"/>
      <c r="AO22" s="84"/>
      <c r="AP22" s="84"/>
      <c r="AQ22" s="84"/>
      <c r="AR22" s="85"/>
    </row>
    <row r="23" spans="1:44" ht="30" customHeight="1" thickBot="1" x14ac:dyDescent="0.25">
      <c r="A23" s="70" t="s">
        <v>37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1:44" ht="15" customHeight="1" x14ac:dyDescent="0.2">
      <c r="A24" s="71" t="s">
        <v>3</v>
      </c>
      <c r="B24" s="72"/>
      <c r="C24" s="72"/>
      <c r="D24" s="72"/>
      <c r="E24" s="72" t="s">
        <v>38</v>
      </c>
      <c r="F24" s="72"/>
      <c r="G24" s="72" t="s">
        <v>39</v>
      </c>
      <c r="H24" s="72"/>
      <c r="I24" s="72" t="s">
        <v>40</v>
      </c>
      <c r="J24" s="72"/>
      <c r="K24" s="72" t="s">
        <v>41</v>
      </c>
      <c r="L24" s="75"/>
      <c r="M24" s="68" t="s">
        <v>11</v>
      </c>
      <c r="N24" s="62"/>
      <c r="O24" s="60" t="s">
        <v>12</v>
      </c>
      <c r="P24" s="61"/>
      <c r="Q24" s="62"/>
      <c r="R24" s="60" t="s">
        <v>13</v>
      </c>
      <c r="S24" s="61"/>
      <c r="T24" s="66"/>
      <c r="U24" s="68" t="s">
        <v>11</v>
      </c>
      <c r="V24" s="62"/>
      <c r="W24" s="60" t="s">
        <v>12</v>
      </c>
      <c r="X24" s="61"/>
      <c r="Y24" s="62"/>
      <c r="Z24" s="60" t="s">
        <v>13</v>
      </c>
      <c r="AA24" s="61"/>
      <c r="AB24" s="66"/>
      <c r="AC24" s="68" t="s">
        <v>11</v>
      </c>
      <c r="AD24" s="62"/>
      <c r="AE24" s="60" t="s">
        <v>12</v>
      </c>
      <c r="AF24" s="61"/>
      <c r="AG24" s="62"/>
      <c r="AH24" s="60" t="s">
        <v>13</v>
      </c>
      <c r="AI24" s="61"/>
      <c r="AJ24" s="66"/>
      <c r="AK24" s="68" t="s">
        <v>11</v>
      </c>
      <c r="AL24" s="62"/>
      <c r="AM24" s="60" t="s">
        <v>12</v>
      </c>
      <c r="AN24" s="61"/>
      <c r="AO24" s="62"/>
      <c r="AP24" s="60" t="s">
        <v>13</v>
      </c>
      <c r="AQ24" s="61"/>
      <c r="AR24" s="66"/>
    </row>
    <row r="25" spans="1:44" ht="15.75" customHeight="1" thickBot="1" x14ac:dyDescent="0.25">
      <c r="A25" s="73"/>
      <c r="B25" s="74"/>
      <c r="C25" s="74"/>
      <c r="D25" s="74"/>
      <c r="E25" s="9" t="s">
        <v>42</v>
      </c>
      <c r="F25" s="9" t="s">
        <v>43</v>
      </c>
      <c r="G25" s="9" t="s">
        <v>42</v>
      </c>
      <c r="H25" s="9" t="s">
        <v>43</v>
      </c>
      <c r="I25" s="9" t="s">
        <v>42</v>
      </c>
      <c r="J25" s="9" t="s">
        <v>43</v>
      </c>
      <c r="K25" s="9" t="s">
        <v>42</v>
      </c>
      <c r="L25" s="10" t="s">
        <v>43</v>
      </c>
      <c r="M25" s="69"/>
      <c r="N25" s="65"/>
      <c r="O25" s="63"/>
      <c r="P25" s="64"/>
      <c r="Q25" s="65"/>
      <c r="R25" s="63"/>
      <c r="S25" s="64"/>
      <c r="T25" s="67"/>
      <c r="U25" s="69"/>
      <c r="V25" s="65"/>
      <c r="W25" s="63"/>
      <c r="X25" s="64"/>
      <c r="Y25" s="65"/>
      <c r="Z25" s="63"/>
      <c r="AA25" s="64"/>
      <c r="AB25" s="67"/>
      <c r="AC25" s="69"/>
      <c r="AD25" s="65"/>
      <c r="AE25" s="63"/>
      <c r="AF25" s="64"/>
      <c r="AG25" s="65"/>
      <c r="AH25" s="63"/>
      <c r="AI25" s="64"/>
      <c r="AJ25" s="67"/>
      <c r="AK25" s="69"/>
      <c r="AL25" s="65"/>
      <c r="AM25" s="63"/>
      <c r="AN25" s="64"/>
      <c r="AO25" s="65"/>
      <c r="AP25" s="63"/>
      <c r="AQ25" s="64"/>
      <c r="AR25" s="67"/>
    </row>
    <row r="26" spans="1:44" x14ac:dyDescent="0.2">
      <c r="A26" s="49" t="s">
        <v>53</v>
      </c>
      <c r="B26" s="50"/>
      <c r="C26" s="50"/>
      <c r="D26" s="50"/>
      <c r="E26" s="17"/>
      <c r="F26" s="17"/>
      <c r="G26" s="17"/>
      <c r="H26" s="17"/>
      <c r="I26" s="17"/>
      <c r="J26" s="17"/>
      <c r="K26" s="17"/>
      <c r="L26" s="51"/>
      <c r="M26" s="52"/>
      <c r="N26" s="53"/>
      <c r="O26" s="54"/>
      <c r="P26" s="54"/>
      <c r="Q26" s="54"/>
      <c r="R26" s="54"/>
      <c r="S26" s="54"/>
      <c r="T26" s="55"/>
      <c r="U26" s="52"/>
      <c r="V26" s="53"/>
      <c r="W26" s="54"/>
      <c r="X26" s="54"/>
      <c r="Y26" s="54"/>
      <c r="Z26" s="54"/>
      <c r="AA26" s="54"/>
      <c r="AB26" s="55"/>
      <c r="AC26" s="52"/>
      <c r="AD26" s="53"/>
      <c r="AE26" s="54"/>
      <c r="AF26" s="54"/>
      <c r="AG26" s="54"/>
      <c r="AH26" s="54"/>
      <c r="AI26" s="54"/>
      <c r="AJ26" s="55"/>
      <c r="AK26" s="52"/>
      <c r="AL26" s="53"/>
      <c r="AM26" s="54"/>
      <c r="AN26" s="54"/>
      <c r="AO26" s="54"/>
      <c r="AP26" s="54"/>
      <c r="AQ26" s="54"/>
      <c r="AR26" s="55"/>
    </row>
    <row r="27" spans="1:44" x14ac:dyDescent="0.2">
      <c r="A27" s="41" t="s">
        <v>54</v>
      </c>
      <c r="B27" s="42"/>
      <c r="C27" s="42"/>
      <c r="D27" s="42"/>
      <c r="E27" s="11"/>
      <c r="F27" s="11"/>
      <c r="G27" s="11"/>
      <c r="H27" s="11"/>
      <c r="I27" s="11"/>
      <c r="J27" s="11"/>
      <c r="K27" s="11"/>
      <c r="L27" s="12"/>
      <c r="M27" s="43">
        <f>M7</f>
        <v>322</v>
      </c>
      <c r="N27" s="44"/>
      <c r="O27" s="39">
        <f>O7</f>
        <v>3.1053870279811564</v>
      </c>
      <c r="P27" s="39"/>
      <c r="Q27" s="39"/>
      <c r="R27" s="39">
        <f>Q7</f>
        <v>1.7599038911680689</v>
      </c>
      <c r="S27" s="39"/>
      <c r="T27" s="40"/>
      <c r="U27" s="43">
        <f>U7</f>
        <v>376</v>
      </c>
      <c r="V27" s="44"/>
      <c r="W27" s="39">
        <f>W7</f>
        <v>3.501125876060851</v>
      </c>
      <c r="X27" s="39"/>
      <c r="Y27" s="39"/>
      <c r="Z27" s="39">
        <f>Y7</f>
        <v>2.2615041449688982</v>
      </c>
      <c r="AA27" s="39"/>
      <c r="AB27" s="40"/>
      <c r="AC27" s="43">
        <f>AC7</f>
        <v>336</v>
      </c>
      <c r="AD27" s="44"/>
      <c r="AE27" s="39">
        <f>AE7</f>
        <v>3.2776498408850814</v>
      </c>
      <c r="AF27" s="39"/>
      <c r="AG27" s="39"/>
      <c r="AH27" s="39">
        <f>AG7</f>
        <v>1.7690880175908437</v>
      </c>
      <c r="AI27" s="39"/>
      <c r="AJ27" s="40"/>
      <c r="AK27" s="43">
        <f>AK7</f>
        <v>307</v>
      </c>
      <c r="AL27" s="44"/>
      <c r="AM27" s="39">
        <f>AM7</f>
        <v>2.8586320317837273</v>
      </c>
      <c r="AN27" s="39"/>
      <c r="AO27" s="39"/>
      <c r="AP27" s="39">
        <f>AO7</f>
        <v>1.8464940758123718</v>
      </c>
      <c r="AQ27" s="39"/>
      <c r="AR27" s="40"/>
    </row>
    <row r="28" spans="1:44" x14ac:dyDescent="0.2">
      <c r="A28" s="41" t="s">
        <v>95</v>
      </c>
      <c r="B28" s="42"/>
      <c r="C28" s="42"/>
      <c r="D28" s="42"/>
      <c r="E28" s="11">
        <v>48.5</v>
      </c>
      <c r="F28" s="11">
        <v>0.5</v>
      </c>
      <c r="G28" s="11">
        <v>48.9</v>
      </c>
      <c r="H28" s="11">
        <v>20</v>
      </c>
      <c r="I28" s="11"/>
      <c r="J28" s="11"/>
      <c r="K28" s="11"/>
      <c r="L28" s="12"/>
      <c r="M28" s="33">
        <v>10</v>
      </c>
      <c r="N28" s="34"/>
      <c r="O28" s="31">
        <f>-SQRT(3)*M21*M28*S7/1000</f>
        <v>-9.6440590931091807E-2</v>
      </c>
      <c r="P28" s="31"/>
      <c r="Q28" s="31"/>
      <c r="R28" s="31">
        <f>-SQRT(3)*M21*M28*SIN(ACOS(S7))/1000</f>
        <v>-5.4655400346834443E-2</v>
      </c>
      <c r="S28" s="31"/>
      <c r="T28" s="32"/>
      <c r="U28" s="33">
        <v>10</v>
      </c>
      <c r="V28" s="34"/>
      <c r="W28" s="31">
        <f>-SQRT(3)*U21*U28*AA7/1000</f>
        <v>-9.3115049895235419E-2</v>
      </c>
      <c r="X28" s="31"/>
      <c r="Y28" s="31"/>
      <c r="Z28" s="31">
        <f>-SQRT(3)*U21*U28*SIN(ACOS(AA7))/1000</f>
        <v>-6.0146386834279218E-2</v>
      </c>
      <c r="AA28" s="31"/>
      <c r="AB28" s="32"/>
      <c r="AC28" s="33">
        <v>10</v>
      </c>
      <c r="AD28" s="34"/>
      <c r="AE28" s="31">
        <f>-SQRT(3)*AC21*AC28*AI7/1000</f>
        <v>-9.7549102407294086E-2</v>
      </c>
      <c r="AF28" s="31"/>
      <c r="AG28" s="31"/>
      <c r="AH28" s="31">
        <f>-SQRT(3)*AC21*AC28*SIN(ACOS(AI7))/1000</f>
        <v>-5.2651429094965591E-2</v>
      </c>
      <c r="AI28" s="31"/>
      <c r="AJ28" s="32"/>
      <c r="AK28" s="33">
        <v>10</v>
      </c>
      <c r="AL28" s="34"/>
      <c r="AM28" s="31">
        <f>-SQRT(3)*AK21*AK28*AQ7/1000</f>
        <v>-9.3115049895235419E-2</v>
      </c>
      <c r="AN28" s="31"/>
      <c r="AO28" s="31"/>
      <c r="AP28" s="31">
        <f>-SQRT(3)*AK21*AK28*SIN(ACOS(AQ7))/1000</f>
        <v>-6.0146386834279218E-2</v>
      </c>
      <c r="AQ28" s="31"/>
      <c r="AR28" s="32"/>
    </row>
    <row r="29" spans="1:44" x14ac:dyDescent="0.2">
      <c r="A29" s="41" t="s">
        <v>96</v>
      </c>
      <c r="B29" s="42"/>
      <c r="C29" s="42"/>
      <c r="D29" s="42"/>
      <c r="E29" s="11"/>
      <c r="F29" s="11"/>
      <c r="G29" s="11"/>
      <c r="H29" s="11"/>
      <c r="I29" s="11"/>
      <c r="J29" s="11"/>
      <c r="K29" s="11"/>
      <c r="L29" s="12"/>
      <c r="M29" s="33">
        <v>2</v>
      </c>
      <c r="N29" s="34"/>
      <c r="O29" s="31">
        <f>-SQRT(3)*M21*M29*S7/1000</f>
        <v>-1.9288118186218364E-2</v>
      </c>
      <c r="P29" s="31"/>
      <c r="Q29" s="31"/>
      <c r="R29" s="31">
        <f>-SQRT(3)*M21*M29*SIN(ACOS(S7))/1000</f>
        <v>-1.0931080069366887E-2</v>
      </c>
      <c r="S29" s="31"/>
      <c r="T29" s="32"/>
      <c r="U29" s="33">
        <v>11</v>
      </c>
      <c r="V29" s="34"/>
      <c r="W29" s="31">
        <f>-SQRT(3)*U21*U29*AA7/1000</f>
        <v>-0.10242655488475895</v>
      </c>
      <c r="X29" s="31"/>
      <c r="Y29" s="31"/>
      <c r="Z29" s="31">
        <f>-SQRT(3)*U21*U29*SIN(ACOS(AA7))/1000</f>
        <v>-6.6161025517707139E-2</v>
      </c>
      <c r="AA29" s="31"/>
      <c r="AB29" s="32"/>
      <c r="AC29" s="33">
        <v>11</v>
      </c>
      <c r="AD29" s="34"/>
      <c r="AE29" s="31">
        <f>-SQRT(3)*AC21*AC29*AI7/1000</f>
        <v>-0.10730401264802349</v>
      </c>
      <c r="AF29" s="31"/>
      <c r="AG29" s="31"/>
      <c r="AH29" s="31">
        <f>-SQRT(3)*AC21*AC29*SIN(ACOS(AI7))/1000</f>
        <v>-5.7916572004462145E-2</v>
      </c>
      <c r="AI29" s="31"/>
      <c r="AJ29" s="32"/>
      <c r="AK29" s="33">
        <v>11</v>
      </c>
      <c r="AL29" s="34"/>
      <c r="AM29" s="31">
        <f>-SQRT(3)*AK21*AK29*AQ7/1000</f>
        <v>-0.10242655488475895</v>
      </c>
      <c r="AN29" s="31"/>
      <c r="AO29" s="31"/>
      <c r="AP29" s="31">
        <f>-SQRT(3)*AK21*AK29*SIN(ACOS(AQ7))/1000</f>
        <v>-6.6161025517707139E-2</v>
      </c>
      <c r="AQ29" s="31"/>
      <c r="AR29" s="32"/>
    </row>
    <row r="30" spans="1:44" x14ac:dyDescent="0.2">
      <c r="A30" s="41" t="s">
        <v>97</v>
      </c>
      <c r="B30" s="42"/>
      <c r="C30" s="42"/>
      <c r="D30" s="42"/>
      <c r="E30" s="11"/>
      <c r="F30" s="11"/>
      <c r="G30" s="11"/>
      <c r="H30" s="11"/>
      <c r="I30" s="11"/>
      <c r="J30" s="11"/>
      <c r="K30" s="11"/>
      <c r="L30" s="12"/>
      <c r="M30" s="33">
        <v>40</v>
      </c>
      <c r="N30" s="34"/>
      <c r="O30" s="31">
        <f>-SQRT(3)*M21*M30*S7/1000</f>
        <v>-0.38576236372436723</v>
      </c>
      <c r="P30" s="31"/>
      <c r="Q30" s="31"/>
      <c r="R30" s="31">
        <f>-SQRT(3)*M21*M30*SIN(ACOS(S7))/1000</f>
        <v>-0.21862160138733777</v>
      </c>
      <c r="S30" s="31"/>
      <c r="T30" s="32"/>
      <c r="U30" s="33">
        <v>40</v>
      </c>
      <c r="V30" s="34"/>
      <c r="W30" s="31">
        <f>-SQRT(3)*U21*U30*AA7/1000</f>
        <v>-0.37246019958094168</v>
      </c>
      <c r="X30" s="31"/>
      <c r="Y30" s="31"/>
      <c r="Z30" s="31">
        <f>-SQRT(3)*U21*U30*SIN(ACOS(AA7))/1000</f>
        <v>-0.24058554733711687</v>
      </c>
      <c r="AA30" s="31"/>
      <c r="AB30" s="32"/>
      <c r="AC30" s="33">
        <v>40</v>
      </c>
      <c r="AD30" s="34"/>
      <c r="AE30" s="31">
        <f>-SQRT(3)*AC21*AC30*AI7/1000</f>
        <v>-0.39019640962917634</v>
      </c>
      <c r="AF30" s="31"/>
      <c r="AG30" s="31"/>
      <c r="AH30" s="31">
        <f>-SQRT(3)*AC21*AC30*SIN(ACOS(AI7))/1000</f>
        <v>-0.21060571637986236</v>
      </c>
      <c r="AI30" s="31"/>
      <c r="AJ30" s="32"/>
      <c r="AK30" s="33">
        <v>30</v>
      </c>
      <c r="AL30" s="34"/>
      <c r="AM30" s="31">
        <f>-SQRT(3)*AK21*AK30*AQ7/1000</f>
        <v>-0.27934514968570623</v>
      </c>
      <c r="AN30" s="31"/>
      <c r="AO30" s="31"/>
      <c r="AP30" s="31">
        <f>-SQRT(3)*AK21*AK30*SIN(ACOS(AQ7))/1000</f>
        <v>-0.18043916050283768</v>
      </c>
      <c r="AQ30" s="31"/>
      <c r="AR30" s="32"/>
    </row>
    <row r="31" spans="1:44" x14ac:dyDescent="0.2">
      <c r="A31" s="41" t="s">
        <v>98</v>
      </c>
      <c r="B31" s="42"/>
      <c r="C31" s="42"/>
      <c r="D31" s="42"/>
      <c r="E31" s="11"/>
      <c r="F31" s="11"/>
      <c r="G31" s="11"/>
      <c r="H31" s="11"/>
      <c r="I31" s="11"/>
      <c r="J31" s="11"/>
      <c r="K31" s="11"/>
      <c r="L31" s="12"/>
      <c r="M31" s="33">
        <v>0</v>
      </c>
      <c r="N31" s="34"/>
      <c r="O31" s="31">
        <f>-SQRT(3)*M21*M31*S7/1000</f>
        <v>0</v>
      </c>
      <c r="P31" s="31"/>
      <c r="Q31" s="31"/>
      <c r="R31" s="31">
        <f>-SQRT(3)*M21*M31*SIN(ACOS(S7))/1000</f>
        <v>0</v>
      </c>
      <c r="S31" s="31"/>
      <c r="T31" s="32"/>
      <c r="U31" s="33">
        <v>0</v>
      </c>
      <c r="V31" s="34"/>
      <c r="W31" s="31">
        <f>-SQRT(3)*U21*U31*AA7/1000</f>
        <v>0</v>
      </c>
      <c r="X31" s="31"/>
      <c r="Y31" s="31"/>
      <c r="Z31" s="31">
        <f>-SQRT(3)*U21*U31*SIN(ACOS(AA7))/1000</f>
        <v>0</v>
      </c>
      <c r="AA31" s="31"/>
      <c r="AB31" s="32"/>
      <c r="AC31" s="33">
        <v>0</v>
      </c>
      <c r="AD31" s="34"/>
      <c r="AE31" s="31">
        <f>-SQRT(3)*AC21*AC31*AI7/1000</f>
        <v>0</v>
      </c>
      <c r="AF31" s="31"/>
      <c r="AG31" s="31"/>
      <c r="AH31" s="31">
        <f>-SQRT(3)*AC21*AC31*SIN(ACOS(AI7))/1000</f>
        <v>0</v>
      </c>
      <c r="AI31" s="31"/>
      <c r="AJ31" s="32"/>
      <c r="AK31" s="33">
        <v>0</v>
      </c>
      <c r="AL31" s="34"/>
      <c r="AM31" s="31">
        <f>-SQRT(3)*AK21*AK31*AQ7/1000</f>
        <v>0</v>
      </c>
      <c r="AN31" s="31"/>
      <c r="AO31" s="31"/>
      <c r="AP31" s="31">
        <f>-SQRT(3)*AK21*AK31*SIN(ACOS(AQ7))/1000</f>
        <v>0</v>
      </c>
      <c r="AQ31" s="31"/>
      <c r="AR31" s="32"/>
    </row>
    <row r="32" spans="1:44" x14ac:dyDescent="0.2">
      <c r="A32" s="41" t="s">
        <v>99</v>
      </c>
      <c r="B32" s="42"/>
      <c r="C32" s="42"/>
      <c r="D32" s="42"/>
      <c r="E32" s="11"/>
      <c r="F32" s="11"/>
      <c r="G32" s="11"/>
      <c r="H32" s="11"/>
      <c r="I32" s="11"/>
      <c r="J32" s="11"/>
      <c r="K32" s="11"/>
      <c r="L32" s="12"/>
      <c r="M32" s="33">
        <v>4</v>
      </c>
      <c r="N32" s="34"/>
      <c r="O32" s="31">
        <f>-SQRT(3)*M21*M32*S7/1000</f>
        <v>-3.8576236372436727E-2</v>
      </c>
      <c r="P32" s="31"/>
      <c r="Q32" s="31"/>
      <c r="R32" s="31">
        <f>-SQRT(3)*M21*M32*SIN(ACOS(S7))/1000</f>
        <v>-2.1862160138733773E-2</v>
      </c>
      <c r="S32" s="31"/>
      <c r="T32" s="32"/>
      <c r="U32" s="33">
        <v>4</v>
      </c>
      <c r="V32" s="34"/>
      <c r="W32" s="31">
        <f>-SQRT(3)*U21*U32*AA7/1000</f>
        <v>-3.7246019958094165E-2</v>
      </c>
      <c r="X32" s="31"/>
      <c r="Y32" s="31"/>
      <c r="Z32" s="31">
        <f>-SQRT(3)*U21*U32*SIN(ACOS(AA7))/1000</f>
        <v>-2.4058554733711688E-2</v>
      </c>
      <c r="AA32" s="31"/>
      <c r="AB32" s="32"/>
      <c r="AC32" s="33">
        <v>4</v>
      </c>
      <c r="AD32" s="34"/>
      <c r="AE32" s="31">
        <f>-SQRT(3)*AC21*AC32*AI7/1000</f>
        <v>-3.9019640962917636E-2</v>
      </c>
      <c r="AF32" s="31"/>
      <c r="AG32" s="31"/>
      <c r="AH32" s="31">
        <f>-SQRT(3)*AC21*AC32*SIN(ACOS(AI7))/1000</f>
        <v>-2.1060571637986237E-2</v>
      </c>
      <c r="AI32" s="31"/>
      <c r="AJ32" s="32"/>
      <c r="AK32" s="33">
        <v>4</v>
      </c>
      <c r="AL32" s="34"/>
      <c r="AM32" s="31">
        <f>-SQRT(3)*AK21*AK32*AQ7/1000</f>
        <v>-3.7246019958094165E-2</v>
      </c>
      <c r="AN32" s="31"/>
      <c r="AO32" s="31"/>
      <c r="AP32" s="31">
        <f>-SQRT(3)*AK21*AK32*SIN(ACOS(AQ7))/1000</f>
        <v>-2.4058554733711688E-2</v>
      </c>
      <c r="AQ32" s="31"/>
      <c r="AR32" s="32"/>
    </row>
    <row r="33" spans="1:44" x14ac:dyDescent="0.2">
      <c r="A33" s="41" t="s">
        <v>100</v>
      </c>
      <c r="B33" s="42"/>
      <c r="C33" s="42"/>
      <c r="D33" s="42"/>
      <c r="E33" s="11"/>
      <c r="F33" s="11"/>
      <c r="G33" s="11"/>
      <c r="H33" s="11"/>
      <c r="I33" s="11"/>
      <c r="J33" s="11"/>
      <c r="K33" s="11"/>
      <c r="L33" s="12"/>
      <c r="M33" s="33">
        <v>8</v>
      </c>
      <c r="N33" s="34"/>
      <c r="O33" s="31">
        <f>-SQRT(3)*M21*M33*S7/1000</f>
        <v>-7.7152472744873454E-2</v>
      </c>
      <c r="P33" s="31"/>
      <c r="Q33" s="31"/>
      <c r="R33" s="31">
        <f>-SQRT(3)*M21*M33*SIN(ACOS(S7))/1000</f>
        <v>-4.3724320277467546E-2</v>
      </c>
      <c r="S33" s="31"/>
      <c r="T33" s="32"/>
      <c r="U33" s="33">
        <v>8</v>
      </c>
      <c r="V33" s="34"/>
      <c r="W33" s="31">
        <f>-SQRT(3)*U21*U33*AA7/1000</f>
        <v>-7.449203991618833E-2</v>
      </c>
      <c r="X33" s="31"/>
      <c r="Y33" s="31"/>
      <c r="Z33" s="31">
        <f>-SQRT(3)*U21*U33*SIN(ACOS(AA7))/1000</f>
        <v>-4.8117109467423376E-2</v>
      </c>
      <c r="AA33" s="31"/>
      <c r="AB33" s="32"/>
      <c r="AC33" s="33">
        <v>8</v>
      </c>
      <c r="AD33" s="34"/>
      <c r="AE33" s="31">
        <f>-SQRT(3)*AC21*AC33*AI7/1000</f>
        <v>-7.8039281925835272E-2</v>
      </c>
      <c r="AF33" s="31"/>
      <c r="AG33" s="31"/>
      <c r="AH33" s="31">
        <f>-SQRT(3)*AC21*AC33*SIN(ACOS(AI7))/1000</f>
        <v>-4.2121143275972474E-2</v>
      </c>
      <c r="AI33" s="31"/>
      <c r="AJ33" s="32"/>
      <c r="AK33" s="33">
        <v>8</v>
      </c>
      <c r="AL33" s="34"/>
      <c r="AM33" s="31">
        <f>-SQRT(3)*AK21*AK33*AQ7/1000</f>
        <v>-7.449203991618833E-2</v>
      </c>
      <c r="AN33" s="31"/>
      <c r="AO33" s="31"/>
      <c r="AP33" s="31">
        <f>-SQRT(3)*AK21*AK33*SIN(ACOS(AQ7))/1000</f>
        <v>-4.8117109467423376E-2</v>
      </c>
      <c r="AQ33" s="31"/>
      <c r="AR33" s="32"/>
    </row>
    <row r="34" spans="1:44" x14ac:dyDescent="0.2">
      <c r="A34" s="41" t="s">
        <v>101</v>
      </c>
      <c r="B34" s="42"/>
      <c r="C34" s="42"/>
      <c r="D34" s="42"/>
      <c r="E34" s="11">
        <v>48.5</v>
      </c>
      <c r="F34" s="11">
        <v>0.5</v>
      </c>
      <c r="G34" s="11">
        <v>48.9</v>
      </c>
      <c r="H34" s="11">
        <v>20</v>
      </c>
      <c r="I34" s="11"/>
      <c r="J34" s="11"/>
      <c r="K34" s="11"/>
      <c r="L34" s="12"/>
      <c r="M34" s="33">
        <v>88</v>
      </c>
      <c r="N34" s="34"/>
      <c r="O34" s="31">
        <f>-SQRT(3)*M21*M34*S7/1000</f>
        <v>-0.84867720019360782</v>
      </c>
      <c r="P34" s="31"/>
      <c r="Q34" s="31"/>
      <c r="R34" s="31">
        <f>-SQRT(3)*M21*M34*SIN(ACOS(S7))/1000</f>
        <v>-0.48096752305214308</v>
      </c>
      <c r="S34" s="31"/>
      <c r="T34" s="32"/>
      <c r="U34" s="33">
        <v>76</v>
      </c>
      <c r="V34" s="34"/>
      <c r="W34" s="31">
        <f>-SQRT(3)*U21*U34*AA7/1000</f>
        <v>-0.70767437920378917</v>
      </c>
      <c r="X34" s="31"/>
      <c r="Y34" s="31"/>
      <c r="Z34" s="31">
        <f>-SQRT(3)*U21*U34*SIN(ACOS(AA7))/1000</f>
        <v>-0.45711253994052209</v>
      </c>
      <c r="AA34" s="31"/>
      <c r="AB34" s="32"/>
      <c r="AC34" s="33">
        <v>87</v>
      </c>
      <c r="AD34" s="34"/>
      <c r="AE34" s="31">
        <f>-SQRT(3)*AC21*AC34*AI7/1000</f>
        <v>-0.8486771909434585</v>
      </c>
      <c r="AF34" s="31"/>
      <c r="AG34" s="31"/>
      <c r="AH34" s="31">
        <f>-SQRT(3)*AC21*AC34*SIN(ACOS(AI7))/1000</f>
        <v>-0.45806743312620063</v>
      </c>
      <c r="AI34" s="31"/>
      <c r="AJ34" s="32"/>
      <c r="AK34" s="33">
        <v>87</v>
      </c>
      <c r="AL34" s="34"/>
      <c r="AM34" s="31">
        <f>-SQRT(3)*AK21*AK34*AQ7/1000</f>
        <v>-0.81010093408854811</v>
      </c>
      <c r="AN34" s="31"/>
      <c r="AO34" s="31"/>
      <c r="AP34" s="31">
        <f>-SQRT(3)*AK21*AK34*SIN(ACOS(AQ7))/1000</f>
        <v>-0.52327356545822923</v>
      </c>
      <c r="AQ34" s="31"/>
      <c r="AR34" s="32"/>
    </row>
    <row r="35" spans="1:44" x14ac:dyDescent="0.2">
      <c r="A35" s="41" t="s">
        <v>102</v>
      </c>
      <c r="B35" s="42"/>
      <c r="C35" s="42"/>
      <c r="D35" s="42"/>
      <c r="E35" s="11">
        <v>48.5</v>
      </c>
      <c r="F35" s="11">
        <v>0.5</v>
      </c>
      <c r="G35" s="11">
        <v>48.9</v>
      </c>
      <c r="H35" s="11">
        <v>20</v>
      </c>
      <c r="I35" s="11"/>
      <c r="J35" s="11"/>
      <c r="K35" s="11"/>
      <c r="L35" s="12"/>
      <c r="M35" s="33">
        <v>40</v>
      </c>
      <c r="N35" s="34"/>
      <c r="O35" s="31">
        <f>-SQRT(3)*M21*M35*S7/1000</f>
        <v>-0.38576236372436723</v>
      </c>
      <c r="P35" s="31"/>
      <c r="Q35" s="31"/>
      <c r="R35" s="31">
        <f>-SQRT(3)*M21*M35*SIN(ACOS(S7))/1000</f>
        <v>-0.21862160138733777</v>
      </c>
      <c r="S35" s="31"/>
      <c r="T35" s="32"/>
      <c r="U35" s="33">
        <v>40</v>
      </c>
      <c r="V35" s="34"/>
      <c r="W35" s="31">
        <f>-SQRT(3)*U21*U35*AA7/1000</f>
        <v>-0.37246019958094168</v>
      </c>
      <c r="X35" s="31"/>
      <c r="Y35" s="31"/>
      <c r="Z35" s="31">
        <f>-SQRT(3)*U21*U35*SIN(ACOS(AA7))/1000</f>
        <v>-0.24058554733711687</v>
      </c>
      <c r="AA35" s="31"/>
      <c r="AB35" s="32"/>
      <c r="AC35" s="33">
        <v>40</v>
      </c>
      <c r="AD35" s="34"/>
      <c r="AE35" s="31">
        <f>-SQRT(3)*AC21*AC35*AI7/1000</f>
        <v>-0.39019640962917634</v>
      </c>
      <c r="AF35" s="31"/>
      <c r="AG35" s="31"/>
      <c r="AH35" s="31">
        <f>-SQRT(3)*AC21*AC35*SIN(ACOS(AI7))/1000</f>
        <v>-0.21060571637986236</v>
      </c>
      <c r="AI35" s="31"/>
      <c r="AJ35" s="32"/>
      <c r="AK35" s="33">
        <v>40</v>
      </c>
      <c r="AL35" s="34"/>
      <c r="AM35" s="31">
        <f>-SQRT(3)*AK21*AK35*AQ7/1000</f>
        <v>-0.37246019958094168</v>
      </c>
      <c r="AN35" s="31"/>
      <c r="AO35" s="31"/>
      <c r="AP35" s="31">
        <f>-SQRT(3)*AK21*AK35*SIN(ACOS(AQ7))/1000</f>
        <v>-0.24058554733711687</v>
      </c>
      <c r="AQ35" s="31"/>
      <c r="AR35" s="32"/>
    </row>
    <row r="36" spans="1:44" x14ac:dyDescent="0.2">
      <c r="A36" s="41" t="s">
        <v>103</v>
      </c>
      <c r="B36" s="42"/>
      <c r="C36" s="42"/>
      <c r="D36" s="42"/>
      <c r="E36" s="11"/>
      <c r="F36" s="11"/>
      <c r="G36" s="11"/>
      <c r="H36" s="11"/>
      <c r="I36" s="11"/>
      <c r="J36" s="11"/>
      <c r="K36" s="11"/>
      <c r="L36" s="12"/>
      <c r="M36" s="33">
        <v>40</v>
      </c>
      <c r="N36" s="34"/>
      <c r="O36" s="31">
        <f>-SQRT(3)*M21*M36*S7/1000</f>
        <v>-0.38576236372436723</v>
      </c>
      <c r="P36" s="31"/>
      <c r="Q36" s="31"/>
      <c r="R36" s="31">
        <f>-SQRT(3)*M21*M36*SIN(ACOS(S7))/1000</f>
        <v>-0.21862160138733777</v>
      </c>
      <c r="S36" s="31"/>
      <c r="T36" s="32"/>
      <c r="U36" s="33">
        <v>40</v>
      </c>
      <c r="V36" s="34"/>
      <c r="W36" s="31">
        <f>-SQRT(3)*U21*U36*AA7/1000</f>
        <v>-0.37246019958094168</v>
      </c>
      <c r="X36" s="31"/>
      <c r="Y36" s="31"/>
      <c r="Z36" s="31">
        <f>-SQRT(3)*U21*U36*SIN(ACOS(AA7))/1000</f>
        <v>-0.24058554733711687</v>
      </c>
      <c r="AA36" s="31"/>
      <c r="AB36" s="32"/>
      <c r="AC36" s="33">
        <v>40</v>
      </c>
      <c r="AD36" s="34"/>
      <c r="AE36" s="31">
        <f>-SQRT(3)*AC21*AC36*AI7/1000</f>
        <v>-0.39019640962917634</v>
      </c>
      <c r="AF36" s="31"/>
      <c r="AG36" s="31"/>
      <c r="AH36" s="31">
        <f>-SQRT(3)*AC21*AC36*SIN(ACOS(AI7))/1000</f>
        <v>-0.21060571637986236</v>
      </c>
      <c r="AI36" s="31"/>
      <c r="AJ36" s="32"/>
      <c r="AK36" s="33">
        <v>30</v>
      </c>
      <c r="AL36" s="34"/>
      <c r="AM36" s="31">
        <f>-SQRT(3)*AK21*AK36*AQ7/1000</f>
        <v>-0.27934514968570623</v>
      </c>
      <c r="AN36" s="31"/>
      <c r="AO36" s="31"/>
      <c r="AP36" s="31">
        <f>-SQRT(3)*AK21*AK36*SIN(ACOS(AQ7))/1000</f>
        <v>-0.18043916050283768</v>
      </c>
      <c r="AQ36" s="31"/>
      <c r="AR36" s="32"/>
    </row>
    <row r="37" spans="1:44" x14ac:dyDescent="0.2">
      <c r="A37" s="41" t="s">
        <v>104</v>
      </c>
      <c r="B37" s="42"/>
      <c r="C37" s="42"/>
      <c r="D37" s="42"/>
      <c r="E37" s="11">
        <v>48.5</v>
      </c>
      <c r="F37" s="11">
        <v>0.5</v>
      </c>
      <c r="G37" s="11">
        <v>48.9</v>
      </c>
      <c r="H37" s="11">
        <v>20</v>
      </c>
      <c r="I37" s="11"/>
      <c r="J37" s="11"/>
      <c r="K37" s="11"/>
      <c r="L37" s="12"/>
      <c r="M37" s="33">
        <v>0</v>
      </c>
      <c r="N37" s="34"/>
      <c r="O37" s="31">
        <f>-SQRT(3)*M21*M37*S7/1000</f>
        <v>0</v>
      </c>
      <c r="P37" s="31"/>
      <c r="Q37" s="31"/>
      <c r="R37" s="31">
        <f>-SQRT(3)*M21*M37*SIN(ACOS(S7))/1000</f>
        <v>0</v>
      </c>
      <c r="S37" s="31"/>
      <c r="T37" s="32"/>
      <c r="U37" s="33">
        <v>0</v>
      </c>
      <c r="V37" s="34"/>
      <c r="W37" s="31">
        <f>-SQRT(3)*U21*U37*AA7/1000</f>
        <v>0</v>
      </c>
      <c r="X37" s="31"/>
      <c r="Y37" s="31"/>
      <c r="Z37" s="31">
        <f>-SQRT(3)*U21*U37*SIN(ACOS(AA7))/1000</f>
        <v>0</v>
      </c>
      <c r="AA37" s="31"/>
      <c r="AB37" s="32"/>
      <c r="AC37" s="33">
        <v>0</v>
      </c>
      <c r="AD37" s="34"/>
      <c r="AE37" s="31">
        <f>-SQRT(3)*AC21*AC37*AI7/1000</f>
        <v>0</v>
      </c>
      <c r="AF37" s="31"/>
      <c r="AG37" s="31"/>
      <c r="AH37" s="31">
        <f>-SQRT(3)*AC21*AC37*SIN(ACOS(AI7))/1000</f>
        <v>0</v>
      </c>
      <c r="AI37" s="31"/>
      <c r="AJ37" s="32"/>
      <c r="AK37" s="33">
        <v>0</v>
      </c>
      <c r="AL37" s="34"/>
      <c r="AM37" s="31">
        <f>-SQRT(3)*AK21*AK37*AQ7/1000</f>
        <v>0</v>
      </c>
      <c r="AN37" s="31"/>
      <c r="AO37" s="31"/>
      <c r="AP37" s="31">
        <f>-SQRT(3)*AK21*AK37*SIN(ACOS(AQ7))/1000</f>
        <v>0</v>
      </c>
      <c r="AQ37" s="31"/>
      <c r="AR37" s="32"/>
    </row>
    <row r="38" spans="1:44" x14ac:dyDescent="0.2">
      <c r="A38" s="41" t="s">
        <v>105</v>
      </c>
      <c r="B38" s="42"/>
      <c r="C38" s="42"/>
      <c r="D38" s="42"/>
      <c r="E38" s="11"/>
      <c r="F38" s="11"/>
      <c r="G38" s="11"/>
      <c r="H38" s="11"/>
      <c r="I38" s="11"/>
      <c r="J38" s="11"/>
      <c r="K38" s="11"/>
      <c r="L38" s="12"/>
      <c r="M38" s="33">
        <v>0</v>
      </c>
      <c r="N38" s="34"/>
      <c r="O38" s="31">
        <f>-SQRT(3)*M21*M38*S7/1000</f>
        <v>0</v>
      </c>
      <c r="P38" s="31"/>
      <c r="Q38" s="31"/>
      <c r="R38" s="31">
        <f>-SQRT(3)*M21*M38*SIN(ACOS(S7))/1000</f>
        <v>0</v>
      </c>
      <c r="S38" s="31"/>
      <c r="T38" s="32"/>
      <c r="U38" s="33">
        <v>0</v>
      </c>
      <c r="V38" s="34"/>
      <c r="W38" s="31">
        <f>-SQRT(3)*U21*U38*AA7/1000</f>
        <v>0</v>
      </c>
      <c r="X38" s="31"/>
      <c r="Y38" s="31"/>
      <c r="Z38" s="31">
        <f>-SQRT(3)*U21*U38*SIN(ACOS(AA7))/1000</f>
        <v>0</v>
      </c>
      <c r="AA38" s="31"/>
      <c r="AB38" s="32"/>
      <c r="AC38" s="33">
        <v>0</v>
      </c>
      <c r="AD38" s="34"/>
      <c r="AE38" s="31">
        <f>-SQRT(3)*AC21*AC38*AI7/1000</f>
        <v>0</v>
      </c>
      <c r="AF38" s="31"/>
      <c r="AG38" s="31"/>
      <c r="AH38" s="31">
        <f>-SQRT(3)*AC21*AC38*SIN(ACOS(AI7))/1000</f>
        <v>0</v>
      </c>
      <c r="AI38" s="31"/>
      <c r="AJ38" s="32"/>
      <c r="AK38" s="33">
        <v>0</v>
      </c>
      <c r="AL38" s="34"/>
      <c r="AM38" s="31">
        <f>-SQRT(3)*AK21*AK38*AQ7/1000</f>
        <v>0</v>
      </c>
      <c r="AN38" s="31"/>
      <c r="AO38" s="31"/>
      <c r="AP38" s="31">
        <f>-SQRT(3)*AK21*AK38*SIN(ACOS(AQ7))/1000</f>
        <v>0</v>
      </c>
      <c r="AQ38" s="31"/>
      <c r="AR38" s="32"/>
    </row>
    <row r="39" spans="1:44" x14ac:dyDescent="0.2">
      <c r="A39" s="41" t="s">
        <v>106</v>
      </c>
      <c r="B39" s="42"/>
      <c r="C39" s="42"/>
      <c r="D39" s="42"/>
      <c r="E39" s="11"/>
      <c r="F39" s="11"/>
      <c r="G39" s="11"/>
      <c r="H39" s="11"/>
      <c r="I39" s="11"/>
      <c r="J39" s="11"/>
      <c r="K39" s="11"/>
      <c r="L39" s="12"/>
      <c r="M39" s="33">
        <v>90</v>
      </c>
      <c r="N39" s="34"/>
      <c r="O39" s="31">
        <f>-SQRT(3)*M21*M39*S7/1000</f>
        <v>-0.86796531837982627</v>
      </c>
      <c r="P39" s="31"/>
      <c r="Q39" s="31"/>
      <c r="R39" s="31">
        <f>-SQRT(3)*M21*M39*SIN(ACOS(S7))/1000</f>
        <v>-0.49189860312150996</v>
      </c>
      <c r="S39" s="31"/>
      <c r="T39" s="32"/>
      <c r="U39" s="33">
        <v>100</v>
      </c>
      <c r="V39" s="34"/>
      <c r="W39" s="31">
        <f>-SQRT(3)*U21*U39*AA7/1000</f>
        <v>-0.93115049895235402</v>
      </c>
      <c r="X39" s="31"/>
      <c r="Y39" s="31"/>
      <c r="Z39" s="31">
        <f>-SQRT(3)*U21*U39*SIN(ACOS(AA7))/1000</f>
        <v>-0.60146386834279209</v>
      </c>
      <c r="AA39" s="31"/>
      <c r="AB39" s="32"/>
      <c r="AC39" s="33">
        <v>105</v>
      </c>
      <c r="AD39" s="34"/>
      <c r="AE39" s="31">
        <f>-SQRT(3)*AC21*AC39*AI7/1000</f>
        <v>-1.0242655752765877</v>
      </c>
      <c r="AF39" s="31"/>
      <c r="AG39" s="31"/>
      <c r="AH39" s="31">
        <f>-SQRT(3)*AC21*AC39*SIN(ACOS(AI7))/1000</f>
        <v>-0.55284000549713863</v>
      </c>
      <c r="AI39" s="31"/>
      <c r="AJ39" s="32"/>
      <c r="AK39" s="33">
        <v>90</v>
      </c>
      <c r="AL39" s="34"/>
      <c r="AM39" s="31">
        <f>-SQRT(3)*AK21*AK39*AQ7/1000</f>
        <v>-0.83803544905711858</v>
      </c>
      <c r="AN39" s="31"/>
      <c r="AO39" s="31"/>
      <c r="AP39" s="31">
        <f>-SQRT(3)*AK21*AK39*SIN(ACOS(AQ7))/1000</f>
        <v>-0.541317481508513</v>
      </c>
      <c r="AQ39" s="31"/>
      <c r="AR39" s="32"/>
    </row>
    <row r="40" spans="1:44" ht="13.5" thickBot="1" x14ac:dyDescent="0.25">
      <c r="A40" s="56" t="s">
        <v>65</v>
      </c>
      <c r="B40" s="57"/>
      <c r="C40" s="57"/>
      <c r="D40" s="57"/>
      <c r="E40" s="58"/>
      <c r="F40" s="58"/>
      <c r="G40" s="58"/>
      <c r="H40" s="58"/>
      <c r="I40" s="58"/>
      <c r="J40" s="58"/>
      <c r="K40" s="58"/>
      <c r="L40" s="59"/>
      <c r="M40" s="47"/>
      <c r="N40" s="48"/>
      <c r="O40" s="45">
        <f>SUM(O27:Q39)</f>
        <v>0</v>
      </c>
      <c r="P40" s="45"/>
      <c r="Q40" s="45"/>
      <c r="R40" s="45">
        <f>SUM(R27:T39)</f>
        <v>0</v>
      </c>
      <c r="S40" s="45"/>
      <c r="T40" s="46"/>
      <c r="U40" s="47"/>
      <c r="V40" s="48"/>
      <c r="W40" s="45">
        <f>SUM(W27:Y39)</f>
        <v>0.43764073450760566</v>
      </c>
      <c r="X40" s="45"/>
      <c r="Y40" s="45"/>
      <c r="Z40" s="45">
        <f>SUM(Z27:AB39)</f>
        <v>0.28268801812111199</v>
      </c>
      <c r="AA40" s="45"/>
      <c r="AB40" s="46"/>
      <c r="AC40" s="47"/>
      <c r="AD40" s="48"/>
      <c r="AE40" s="45">
        <f>SUM(AE27:AG39)</f>
        <v>-8.7794192166564144E-2</v>
      </c>
      <c r="AF40" s="45"/>
      <c r="AG40" s="45"/>
      <c r="AH40" s="45">
        <f>SUM(AH27:AJ39)</f>
        <v>-4.7386286185468918E-2</v>
      </c>
      <c r="AI40" s="45"/>
      <c r="AJ40" s="46"/>
      <c r="AK40" s="47"/>
      <c r="AL40" s="48"/>
      <c r="AM40" s="45">
        <f>SUM(AM27:AO39)</f>
        <v>-2.7934514968570467E-2</v>
      </c>
      <c r="AN40" s="45"/>
      <c r="AO40" s="45"/>
      <c r="AP40" s="45">
        <f>SUM(AP27:AR39)</f>
        <v>-1.8043916050284325E-2</v>
      </c>
      <c r="AQ40" s="45"/>
      <c r="AR40" s="46"/>
    </row>
    <row r="41" spans="1:44" x14ac:dyDescent="0.2">
      <c r="A41" s="49" t="s">
        <v>66</v>
      </c>
      <c r="B41" s="50"/>
      <c r="C41" s="50"/>
      <c r="D41" s="50"/>
      <c r="E41" s="17"/>
      <c r="F41" s="17"/>
      <c r="G41" s="17"/>
      <c r="H41" s="17"/>
      <c r="I41" s="17"/>
      <c r="J41" s="17"/>
      <c r="K41" s="17"/>
      <c r="L41" s="51"/>
      <c r="M41" s="52"/>
      <c r="N41" s="53"/>
      <c r="O41" s="54"/>
      <c r="P41" s="54"/>
      <c r="Q41" s="54"/>
      <c r="R41" s="54"/>
      <c r="S41" s="54"/>
      <c r="T41" s="55"/>
      <c r="U41" s="52"/>
      <c r="V41" s="53"/>
      <c r="W41" s="54"/>
      <c r="X41" s="54"/>
      <c r="Y41" s="54"/>
      <c r="Z41" s="54"/>
      <c r="AA41" s="54"/>
      <c r="AB41" s="55"/>
      <c r="AC41" s="52"/>
      <c r="AD41" s="53"/>
      <c r="AE41" s="54"/>
      <c r="AF41" s="54"/>
      <c r="AG41" s="54"/>
      <c r="AH41" s="54"/>
      <c r="AI41" s="54"/>
      <c r="AJ41" s="55"/>
      <c r="AK41" s="52"/>
      <c r="AL41" s="53"/>
      <c r="AM41" s="54"/>
      <c r="AN41" s="54"/>
      <c r="AO41" s="54"/>
      <c r="AP41" s="54"/>
      <c r="AQ41" s="54"/>
      <c r="AR41" s="55"/>
    </row>
    <row r="42" spans="1:44" x14ac:dyDescent="0.2">
      <c r="A42" s="41" t="s">
        <v>67</v>
      </c>
      <c r="B42" s="42"/>
      <c r="C42" s="42"/>
      <c r="D42" s="42"/>
      <c r="E42" s="11"/>
      <c r="F42" s="11"/>
      <c r="G42" s="11"/>
      <c r="H42" s="11"/>
      <c r="I42" s="11"/>
      <c r="J42" s="11"/>
      <c r="K42" s="11"/>
      <c r="L42" s="12"/>
      <c r="M42" s="43">
        <f>M10</f>
        <v>111</v>
      </c>
      <c r="N42" s="44"/>
      <c r="O42" s="39">
        <f>O10</f>
        <v>1.1935354798745119</v>
      </c>
      <c r="P42" s="39"/>
      <c r="Q42" s="39"/>
      <c r="R42" s="39">
        <f>Q10</f>
        <v>0.29912803847444353</v>
      </c>
      <c r="S42" s="39"/>
      <c r="T42" s="40"/>
      <c r="U42" s="43">
        <f>U10</f>
        <v>106</v>
      </c>
      <c r="V42" s="44"/>
      <c r="W42" s="39">
        <f>W10</f>
        <v>1.1515228420684491</v>
      </c>
      <c r="X42" s="39"/>
      <c r="Y42" s="39"/>
      <c r="Z42" s="39">
        <f>Y10</f>
        <v>0.23382657107793012</v>
      </c>
      <c r="AA42" s="39"/>
      <c r="AB42" s="40"/>
      <c r="AC42" s="43">
        <f>AC10</f>
        <v>102</v>
      </c>
      <c r="AD42" s="44"/>
      <c r="AE42" s="39">
        <f>AE10</f>
        <v>1.0854554484064507</v>
      </c>
      <c r="AF42" s="39"/>
      <c r="AG42" s="39"/>
      <c r="AH42" s="39">
        <f>AG10</f>
        <v>0.31659126271161819</v>
      </c>
      <c r="AI42" s="39"/>
      <c r="AJ42" s="40"/>
      <c r="AK42" s="43">
        <f>AK10</f>
        <v>113</v>
      </c>
      <c r="AL42" s="44"/>
      <c r="AM42" s="39">
        <f>AM10</f>
        <v>1.2025143693130287</v>
      </c>
      <c r="AN42" s="39"/>
      <c r="AO42" s="39"/>
      <c r="AP42" s="39">
        <f>AO10</f>
        <v>0.35073345770993003</v>
      </c>
      <c r="AQ42" s="39"/>
      <c r="AR42" s="40"/>
    </row>
    <row r="43" spans="1:44" x14ac:dyDescent="0.2">
      <c r="A43" s="41" t="s">
        <v>107</v>
      </c>
      <c r="B43" s="42"/>
      <c r="C43" s="42"/>
      <c r="D43" s="42"/>
      <c r="E43" s="11"/>
      <c r="F43" s="11"/>
      <c r="G43" s="11"/>
      <c r="H43" s="11"/>
      <c r="I43" s="11"/>
      <c r="J43" s="11"/>
      <c r="K43" s="11"/>
      <c r="L43" s="12"/>
      <c r="M43" s="33">
        <v>5</v>
      </c>
      <c r="N43" s="34"/>
      <c r="O43" s="31">
        <f>-SQRT(3)*M22*M43*S10/1000</f>
        <v>-5.3762859453806849E-2</v>
      </c>
      <c r="P43" s="31"/>
      <c r="Q43" s="31"/>
      <c r="R43" s="31">
        <f>-SQRT(3)*M22*M43*SIN(ACOS(S10))/1000</f>
        <v>-1.3474235967317276E-2</v>
      </c>
      <c r="S43" s="31"/>
      <c r="T43" s="32"/>
      <c r="U43" s="33">
        <v>5</v>
      </c>
      <c r="V43" s="34"/>
      <c r="W43" s="31">
        <f>-SQRT(3)*U22*U43*AA10/1000</f>
        <v>-5.4317115191907982E-2</v>
      </c>
      <c r="X43" s="31"/>
      <c r="Y43" s="31"/>
      <c r="Z43" s="31">
        <f>-SQRT(3)*U22*U43*SIN(ACOS(AA10))/1000</f>
        <v>-1.1029555239525006E-2</v>
      </c>
      <c r="AA43" s="31"/>
      <c r="AB43" s="32"/>
      <c r="AC43" s="33">
        <v>5</v>
      </c>
      <c r="AD43" s="34"/>
      <c r="AE43" s="31">
        <f>-SQRT(3)*AC22*AC43*AI10/1000</f>
        <v>-5.320860041208092E-2</v>
      </c>
      <c r="AF43" s="31"/>
      <c r="AG43" s="31"/>
      <c r="AH43" s="31">
        <f>-SQRT(3)*AC22*AC43*SIN(ACOS(AI10))/1000</f>
        <v>-1.5519179544687168E-2</v>
      </c>
      <c r="AI43" s="31"/>
      <c r="AJ43" s="32"/>
      <c r="AK43" s="33">
        <v>5</v>
      </c>
      <c r="AL43" s="34"/>
      <c r="AM43" s="31">
        <f>-SQRT(3)*AK22*AK43*AQ10/1000</f>
        <v>-5.320860041208092E-2</v>
      </c>
      <c r="AN43" s="31"/>
      <c r="AO43" s="31"/>
      <c r="AP43" s="31">
        <f>-SQRT(3)*AK22*AK43*SIN(ACOS(AQ10))/1000</f>
        <v>-1.5519179544687168E-2</v>
      </c>
      <c r="AQ43" s="31"/>
      <c r="AR43" s="32"/>
    </row>
    <row r="44" spans="1:44" x14ac:dyDescent="0.2">
      <c r="A44" s="41" t="s">
        <v>108</v>
      </c>
      <c r="B44" s="42"/>
      <c r="C44" s="42"/>
      <c r="D44" s="42"/>
      <c r="E44" s="11"/>
      <c r="F44" s="11"/>
      <c r="G44" s="11"/>
      <c r="H44" s="11"/>
      <c r="I44" s="11"/>
      <c r="J44" s="11"/>
      <c r="K44" s="11"/>
      <c r="L44" s="12"/>
      <c r="M44" s="33">
        <v>1</v>
      </c>
      <c r="N44" s="34"/>
      <c r="O44" s="31">
        <f>-SQRT(3)*M22*M44*S10/1000</f>
        <v>-1.0752571890761368E-2</v>
      </c>
      <c r="P44" s="31"/>
      <c r="Q44" s="31"/>
      <c r="R44" s="31">
        <f>-SQRT(3)*M22*M44*SIN(ACOS(S10))/1000</f>
        <v>-2.6948471934634551E-3</v>
      </c>
      <c r="S44" s="31"/>
      <c r="T44" s="32"/>
      <c r="U44" s="33">
        <v>1</v>
      </c>
      <c r="V44" s="34"/>
      <c r="W44" s="31">
        <f>-SQRT(3)*U22*U44*AA10/1000</f>
        <v>-1.0863423038381595E-2</v>
      </c>
      <c r="X44" s="31"/>
      <c r="Y44" s="31"/>
      <c r="Z44" s="31">
        <f>-SQRT(3)*U22*U44*SIN(ACOS(AA10))/1000</f>
        <v>-2.2059110479050012E-3</v>
      </c>
      <c r="AA44" s="31"/>
      <c r="AB44" s="32"/>
      <c r="AC44" s="33">
        <v>1</v>
      </c>
      <c r="AD44" s="34"/>
      <c r="AE44" s="31">
        <f>-SQRT(3)*AC22*AC44*AI10/1000</f>
        <v>-1.0641720082416184E-2</v>
      </c>
      <c r="AF44" s="31"/>
      <c r="AG44" s="31"/>
      <c r="AH44" s="31">
        <f>-SQRT(3)*AC22*AC44*SIN(ACOS(AI10))/1000</f>
        <v>-3.1038359089374332E-3</v>
      </c>
      <c r="AI44" s="31"/>
      <c r="AJ44" s="32"/>
      <c r="AK44" s="33">
        <v>1</v>
      </c>
      <c r="AL44" s="34"/>
      <c r="AM44" s="31">
        <f>-SQRT(3)*AK22*AK44*AQ10/1000</f>
        <v>-1.0641720082416184E-2</v>
      </c>
      <c r="AN44" s="31"/>
      <c r="AO44" s="31"/>
      <c r="AP44" s="31">
        <f>-SQRT(3)*AK22*AK44*SIN(ACOS(AQ10))/1000</f>
        <v>-3.1038359089374332E-3</v>
      </c>
      <c r="AQ44" s="31"/>
      <c r="AR44" s="32"/>
    </row>
    <row r="45" spans="1:44" x14ac:dyDescent="0.2">
      <c r="A45" s="41" t="s">
        <v>109</v>
      </c>
      <c r="B45" s="42"/>
      <c r="C45" s="42"/>
      <c r="D45" s="42"/>
      <c r="E45" s="11">
        <v>48.5</v>
      </c>
      <c r="F45" s="11">
        <v>0.5</v>
      </c>
      <c r="G45" s="11">
        <v>48.9</v>
      </c>
      <c r="H45" s="11">
        <v>20</v>
      </c>
      <c r="I45" s="11"/>
      <c r="J45" s="11"/>
      <c r="K45" s="11"/>
      <c r="L45" s="12"/>
      <c r="M45" s="33">
        <v>40</v>
      </c>
      <c r="N45" s="34"/>
      <c r="O45" s="31">
        <f>-SQRT(3)*M22*M45*S10/1000</f>
        <v>-0.4301028756304548</v>
      </c>
      <c r="P45" s="31"/>
      <c r="Q45" s="31"/>
      <c r="R45" s="31">
        <f>-SQRT(3)*M22*M45*SIN(ACOS(S10))/1000</f>
        <v>-0.10779388773853821</v>
      </c>
      <c r="S45" s="31"/>
      <c r="T45" s="32"/>
      <c r="U45" s="33">
        <v>0</v>
      </c>
      <c r="V45" s="34"/>
      <c r="W45" s="31">
        <f>-SQRT(3)*U22*U45*AA10/1000</f>
        <v>0</v>
      </c>
      <c r="X45" s="31"/>
      <c r="Y45" s="31"/>
      <c r="Z45" s="31">
        <f>-SQRT(3)*U22*U45*SIN(ACOS(AA10))/1000</f>
        <v>0</v>
      </c>
      <c r="AA45" s="31"/>
      <c r="AB45" s="32"/>
      <c r="AC45" s="33">
        <v>0</v>
      </c>
      <c r="AD45" s="34"/>
      <c r="AE45" s="31">
        <f>-SQRT(3)*AC22*AC45*AI10/1000</f>
        <v>0</v>
      </c>
      <c r="AF45" s="31"/>
      <c r="AG45" s="31"/>
      <c r="AH45" s="31">
        <f>-SQRT(3)*AC22*AC45*SIN(ACOS(AI10))/1000</f>
        <v>0</v>
      </c>
      <c r="AI45" s="31"/>
      <c r="AJ45" s="32"/>
      <c r="AK45" s="33">
        <v>0</v>
      </c>
      <c r="AL45" s="34"/>
      <c r="AM45" s="31">
        <f>-SQRT(3)*AK22*AK45*AQ10/1000</f>
        <v>0</v>
      </c>
      <c r="AN45" s="31"/>
      <c r="AO45" s="31"/>
      <c r="AP45" s="31">
        <f>-SQRT(3)*AK22*AK45*SIN(ACOS(AQ10))/1000</f>
        <v>0</v>
      </c>
      <c r="AQ45" s="31"/>
      <c r="AR45" s="32"/>
    </row>
    <row r="46" spans="1:44" x14ac:dyDescent="0.2">
      <c r="A46" s="41" t="s">
        <v>110</v>
      </c>
      <c r="B46" s="42"/>
      <c r="C46" s="42"/>
      <c r="D46" s="42"/>
      <c r="E46" s="11"/>
      <c r="F46" s="11"/>
      <c r="G46" s="11"/>
      <c r="H46" s="11"/>
      <c r="I46" s="11"/>
      <c r="J46" s="11"/>
      <c r="K46" s="11"/>
      <c r="L46" s="12"/>
      <c r="M46" s="33">
        <v>0</v>
      </c>
      <c r="N46" s="34"/>
      <c r="O46" s="31">
        <f>-SQRT(3)*M22*M46*S10/1000</f>
        <v>0</v>
      </c>
      <c r="P46" s="31"/>
      <c r="Q46" s="31"/>
      <c r="R46" s="31">
        <f>-SQRT(3)*M22*M46*SIN(ACOS(S10))/1000</f>
        <v>0</v>
      </c>
      <c r="S46" s="31"/>
      <c r="T46" s="32"/>
      <c r="U46" s="33">
        <v>0</v>
      </c>
      <c r="V46" s="34"/>
      <c r="W46" s="31">
        <f>-SQRT(3)*U22*U46*AA10/1000</f>
        <v>0</v>
      </c>
      <c r="X46" s="31"/>
      <c r="Y46" s="31"/>
      <c r="Z46" s="31">
        <f>-SQRT(3)*U22*U46*SIN(ACOS(AA10))/1000</f>
        <v>0</v>
      </c>
      <c r="AA46" s="31"/>
      <c r="AB46" s="32"/>
      <c r="AC46" s="33">
        <v>0</v>
      </c>
      <c r="AD46" s="34"/>
      <c r="AE46" s="31">
        <f>-SQRT(3)*AC22*AC46*AI10/1000</f>
        <v>0</v>
      </c>
      <c r="AF46" s="31"/>
      <c r="AG46" s="31"/>
      <c r="AH46" s="31">
        <f>-SQRT(3)*AC22*AC46*SIN(ACOS(AI10))/1000</f>
        <v>0</v>
      </c>
      <c r="AI46" s="31"/>
      <c r="AJ46" s="32"/>
      <c r="AK46" s="33">
        <v>0</v>
      </c>
      <c r="AL46" s="34"/>
      <c r="AM46" s="31">
        <f>-SQRT(3)*AK22*AK46*AQ10/1000</f>
        <v>0</v>
      </c>
      <c r="AN46" s="31"/>
      <c r="AO46" s="31"/>
      <c r="AP46" s="31">
        <f>-SQRT(3)*AK22*AK46*SIN(ACOS(AQ10))/1000</f>
        <v>0</v>
      </c>
      <c r="AQ46" s="31"/>
      <c r="AR46" s="32"/>
    </row>
    <row r="47" spans="1:44" x14ac:dyDescent="0.2">
      <c r="A47" s="41" t="s">
        <v>111</v>
      </c>
      <c r="B47" s="42"/>
      <c r="C47" s="42"/>
      <c r="D47" s="42"/>
      <c r="E47" s="11"/>
      <c r="F47" s="11"/>
      <c r="G47" s="11"/>
      <c r="H47" s="11"/>
      <c r="I47" s="11"/>
      <c r="J47" s="11"/>
      <c r="K47" s="11"/>
      <c r="L47" s="12"/>
      <c r="M47" s="33">
        <v>0</v>
      </c>
      <c r="N47" s="34"/>
      <c r="O47" s="31">
        <f>-SQRT(3)*M22*M47*S10/1000</f>
        <v>0</v>
      </c>
      <c r="P47" s="31"/>
      <c r="Q47" s="31"/>
      <c r="R47" s="31">
        <f>-SQRT(3)*M22*M47*SIN(ACOS(S10))/1000</f>
        <v>0</v>
      </c>
      <c r="S47" s="31"/>
      <c r="T47" s="32"/>
      <c r="U47" s="33">
        <v>1</v>
      </c>
      <c r="V47" s="34"/>
      <c r="W47" s="31">
        <f>-SQRT(3)*U22*U47*AA10/1000</f>
        <v>-1.0863423038381595E-2</v>
      </c>
      <c r="X47" s="31"/>
      <c r="Y47" s="31"/>
      <c r="Z47" s="31">
        <f>-SQRT(3)*U22*U47*SIN(ACOS(AA10))/1000</f>
        <v>-2.2059110479050012E-3</v>
      </c>
      <c r="AA47" s="31"/>
      <c r="AB47" s="32"/>
      <c r="AC47" s="33">
        <v>1</v>
      </c>
      <c r="AD47" s="34"/>
      <c r="AE47" s="31">
        <f>-SQRT(3)*AC22*AC47*AI10/1000</f>
        <v>-1.0641720082416184E-2</v>
      </c>
      <c r="AF47" s="31"/>
      <c r="AG47" s="31"/>
      <c r="AH47" s="31">
        <f>-SQRT(3)*AC22*AC47*SIN(ACOS(AI10))/1000</f>
        <v>-3.1038359089374332E-3</v>
      </c>
      <c r="AI47" s="31"/>
      <c r="AJ47" s="32"/>
      <c r="AK47" s="33">
        <v>1</v>
      </c>
      <c r="AL47" s="34"/>
      <c r="AM47" s="31">
        <f>-SQRT(3)*AK22*AK47*AQ10/1000</f>
        <v>-1.0641720082416184E-2</v>
      </c>
      <c r="AN47" s="31"/>
      <c r="AO47" s="31"/>
      <c r="AP47" s="31">
        <f>-SQRT(3)*AK22*AK47*SIN(ACOS(AQ10))/1000</f>
        <v>-3.1038359089374332E-3</v>
      </c>
      <c r="AQ47" s="31"/>
      <c r="AR47" s="32"/>
    </row>
    <row r="48" spans="1:44" x14ac:dyDescent="0.2">
      <c r="A48" s="41" t="s">
        <v>112</v>
      </c>
      <c r="B48" s="42"/>
      <c r="C48" s="42"/>
      <c r="D48" s="42"/>
      <c r="E48" s="11"/>
      <c r="F48" s="11"/>
      <c r="G48" s="11"/>
      <c r="H48" s="11"/>
      <c r="I48" s="11"/>
      <c r="J48" s="11"/>
      <c r="K48" s="11"/>
      <c r="L48" s="12"/>
      <c r="M48" s="33">
        <v>0</v>
      </c>
      <c r="N48" s="34"/>
      <c r="O48" s="31">
        <f>-SQRT(3)*M22*M48*S10/1000</f>
        <v>0</v>
      </c>
      <c r="P48" s="31"/>
      <c r="Q48" s="31"/>
      <c r="R48" s="31">
        <f>-SQRT(3)*M22*M48*SIN(ACOS(S10))/1000</f>
        <v>0</v>
      </c>
      <c r="S48" s="31"/>
      <c r="T48" s="32"/>
      <c r="U48" s="33">
        <v>30</v>
      </c>
      <c r="V48" s="34"/>
      <c r="W48" s="31">
        <f>-SQRT(3)*U22*U48*AA10/1000</f>
        <v>-0.32590269115144788</v>
      </c>
      <c r="X48" s="31"/>
      <c r="Y48" s="31"/>
      <c r="Z48" s="31">
        <f>-SQRT(3)*U22*U48*SIN(ACOS(AA10))/1000</f>
        <v>-6.6177331437150044E-2</v>
      </c>
      <c r="AA48" s="31"/>
      <c r="AB48" s="32"/>
      <c r="AC48" s="33">
        <v>30</v>
      </c>
      <c r="AD48" s="34"/>
      <c r="AE48" s="31">
        <f>-SQRT(3)*AC22*AC48*AI10/1000</f>
        <v>-0.31925160247248552</v>
      </c>
      <c r="AF48" s="31"/>
      <c r="AG48" s="31"/>
      <c r="AH48" s="31">
        <f>-SQRT(3)*AC22*AC48*SIN(ACOS(AI10))/1000</f>
        <v>-9.3115077268123E-2</v>
      </c>
      <c r="AI48" s="31"/>
      <c r="AJ48" s="32"/>
      <c r="AK48" s="33">
        <v>30</v>
      </c>
      <c r="AL48" s="34"/>
      <c r="AM48" s="31">
        <f>-SQRT(3)*AK22*AK48*AQ10/1000</f>
        <v>-0.31925160247248552</v>
      </c>
      <c r="AN48" s="31"/>
      <c r="AO48" s="31"/>
      <c r="AP48" s="31">
        <f>-SQRT(3)*AK22*AK48*SIN(ACOS(AQ10))/1000</f>
        <v>-9.3115077268123E-2</v>
      </c>
      <c r="AQ48" s="31"/>
      <c r="AR48" s="32"/>
    </row>
    <row r="49" spans="1:44" x14ac:dyDescent="0.2">
      <c r="A49" s="41" t="s">
        <v>113</v>
      </c>
      <c r="B49" s="42"/>
      <c r="C49" s="42"/>
      <c r="D49" s="42"/>
      <c r="E49" s="11"/>
      <c r="F49" s="11"/>
      <c r="G49" s="11"/>
      <c r="H49" s="11"/>
      <c r="I49" s="11"/>
      <c r="J49" s="11"/>
      <c r="K49" s="11"/>
      <c r="L49" s="12"/>
      <c r="M49" s="33">
        <v>1</v>
      </c>
      <c r="N49" s="34"/>
      <c r="O49" s="31">
        <f>-SQRT(3)*M22*M49*S10/1000</f>
        <v>-1.0752571890761368E-2</v>
      </c>
      <c r="P49" s="31"/>
      <c r="Q49" s="31"/>
      <c r="R49" s="31">
        <f>-SQRT(3)*M22*M49*SIN(ACOS(S10))/1000</f>
        <v>-2.6948471934634551E-3</v>
      </c>
      <c r="S49" s="31"/>
      <c r="T49" s="32"/>
      <c r="U49" s="33">
        <v>1</v>
      </c>
      <c r="V49" s="34"/>
      <c r="W49" s="31">
        <f>-SQRT(3)*U22*U49*AA10/1000</f>
        <v>-1.0863423038381595E-2</v>
      </c>
      <c r="X49" s="31"/>
      <c r="Y49" s="31"/>
      <c r="Z49" s="31">
        <f>-SQRT(3)*U22*U49*SIN(ACOS(AA10))/1000</f>
        <v>-2.2059110479050012E-3</v>
      </c>
      <c r="AA49" s="31"/>
      <c r="AB49" s="32"/>
      <c r="AC49" s="33">
        <v>1</v>
      </c>
      <c r="AD49" s="34"/>
      <c r="AE49" s="31">
        <f>-SQRT(3)*AC22*AC49*AI10/1000</f>
        <v>-1.0641720082416184E-2</v>
      </c>
      <c r="AF49" s="31"/>
      <c r="AG49" s="31"/>
      <c r="AH49" s="31">
        <f>-SQRT(3)*AC22*AC49*SIN(ACOS(AI10))/1000</f>
        <v>-3.1038359089374332E-3</v>
      </c>
      <c r="AI49" s="31"/>
      <c r="AJ49" s="32"/>
      <c r="AK49" s="33">
        <v>1</v>
      </c>
      <c r="AL49" s="34"/>
      <c r="AM49" s="31">
        <f>-SQRT(3)*AK22*AK49*AQ10/1000</f>
        <v>-1.0641720082416184E-2</v>
      </c>
      <c r="AN49" s="31"/>
      <c r="AO49" s="31"/>
      <c r="AP49" s="31">
        <f>-SQRT(3)*AK22*AK49*SIN(ACOS(AQ10))/1000</f>
        <v>-3.1038359089374332E-3</v>
      </c>
      <c r="AQ49" s="31"/>
      <c r="AR49" s="32"/>
    </row>
    <row r="50" spans="1:44" x14ac:dyDescent="0.2">
      <c r="A50" s="41" t="s">
        <v>114</v>
      </c>
      <c r="B50" s="42"/>
      <c r="C50" s="42"/>
      <c r="D50" s="42"/>
      <c r="E50" s="11"/>
      <c r="F50" s="11"/>
      <c r="G50" s="11"/>
      <c r="H50" s="11"/>
      <c r="I50" s="11"/>
      <c r="J50" s="11"/>
      <c r="K50" s="11"/>
      <c r="L50" s="12"/>
      <c r="M50" s="33">
        <v>0</v>
      </c>
      <c r="N50" s="34"/>
      <c r="O50" s="31">
        <f>-SQRT(3)*M22*M50*S10/1000</f>
        <v>0</v>
      </c>
      <c r="P50" s="31"/>
      <c r="Q50" s="31"/>
      <c r="R50" s="31">
        <f>-SQRT(3)*M22*M50*SIN(ACOS(S10))/1000</f>
        <v>0</v>
      </c>
      <c r="S50" s="31"/>
      <c r="T50" s="32"/>
      <c r="U50" s="33">
        <v>0</v>
      </c>
      <c r="V50" s="34"/>
      <c r="W50" s="31">
        <f>-SQRT(3)*U22*U50*AA10/1000</f>
        <v>0</v>
      </c>
      <c r="X50" s="31"/>
      <c r="Y50" s="31"/>
      <c r="Z50" s="31">
        <f>-SQRT(3)*U22*U50*SIN(ACOS(AA10))/1000</f>
        <v>0</v>
      </c>
      <c r="AA50" s="31"/>
      <c r="AB50" s="32"/>
      <c r="AC50" s="33">
        <v>0</v>
      </c>
      <c r="AD50" s="34"/>
      <c r="AE50" s="31">
        <f>-SQRT(3)*AC22*AC50*AI10/1000</f>
        <v>0</v>
      </c>
      <c r="AF50" s="31"/>
      <c r="AG50" s="31"/>
      <c r="AH50" s="31">
        <f>-SQRT(3)*AC22*AC50*SIN(ACOS(AI10))/1000</f>
        <v>0</v>
      </c>
      <c r="AI50" s="31"/>
      <c r="AJ50" s="32"/>
      <c r="AK50" s="33">
        <v>0</v>
      </c>
      <c r="AL50" s="34"/>
      <c r="AM50" s="31">
        <f>-SQRT(3)*AK22*AK50*AQ10/1000</f>
        <v>0</v>
      </c>
      <c r="AN50" s="31"/>
      <c r="AO50" s="31"/>
      <c r="AP50" s="31">
        <f>-SQRT(3)*AK22*AK50*SIN(ACOS(AQ10))/1000</f>
        <v>0</v>
      </c>
      <c r="AQ50" s="31"/>
      <c r="AR50" s="32"/>
    </row>
    <row r="51" spans="1:44" x14ac:dyDescent="0.2">
      <c r="A51" s="41" t="s">
        <v>115</v>
      </c>
      <c r="B51" s="42"/>
      <c r="C51" s="42"/>
      <c r="D51" s="42"/>
      <c r="E51" s="11"/>
      <c r="F51" s="11"/>
      <c r="G51" s="11"/>
      <c r="H51" s="11"/>
      <c r="I51" s="11"/>
      <c r="J51" s="11"/>
      <c r="K51" s="11"/>
      <c r="L51" s="12"/>
      <c r="M51" s="33">
        <v>14</v>
      </c>
      <c r="N51" s="34"/>
      <c r="O51" s="31">
        <f>-SQRT(3)*M22*M51*S10/1000</f>
        <v>-0.15053600647065918</v>
      </c>
      <c r="P51" s="31"/>
      <c r="Q51" s="31"/>
      <c r="R51" s="31">
        <f>-SQRT(3)*M22*M51*SIN(ACOS(S10))/1000</f>
        <v>-3.7727860708488374E-2</v>
      </c>
      <c r="S51" s="31"/>
      <c r="T51" s="32"/>
      <c r="U51" s="33">
        <v>14</v>
      </c>
      <c r="V51" s="34"/>
      <c r="W51" s="31">
        <f>-SQRT(3)*U22*U51*AA10/1000</f>
        <v>-0.15208792253734235</v>
      </c>
      <c r="X51" s="31"/>
      <c r="Y51" s="31"/>
      <c r="Z51" s="31">
        <f>-SQRT(3)*U22*U51*SIN(ACOS(AA10))/1000</f>
        <v>-3.0882754670670021E-2</v>
      </c>
      <c r="AA51" s="31"/>
      <c r="AB51" s="32"/>
      <c r="AC51" s="33">
        <v>14</v>
      </c>
      <c r="AD51" s="34"/>
      <c r="AE51" s="31">
        <f>-SQRT(3)*AC22*AC51*AI10/1000</f>
        <v>-0.14898408115382658</v>
      </c>
      <c r="AF51" s="31"/>
      <c r="AG51" s="31"/>
      <c r="AH51" s="31">
        <f>-SQRT(3)*AC22*AC51*SIN(ACOS(AI10))/1000</f>
        <v>-4.3453702725124069E-2</v>
      </c>
      <c r="AI51" s="31"/>
      <c r="AJ51" s="32"/>
      <c r="AK51" s="33">
        <v>14</v>
      </c>
      <c r="AL51" s="34"/>
      <c r="AM51" s="31">
        <f>-SQRT(3)*AK22*AK51*AQ10/1000</f>
        <v>-0.14898408115382658</v>
      </c>
      <c r="AN51" s="31"/>
      <c r="AO51" s="31"/>
      <c r="AP51" s="31">
        <f>-SQRT(3)*AK22*AK51*SIN(ACOS(AQ10))/1000</f>
        <v>-4.3453702725124069E-2</v>
      </c>
      <c r="AQ51" s="31"/>
      <c r="AR51" s="32"/>
    </row>
    <row r="52" spans="1:44" x14ac:dyDescent="0.2">
      <c r="A52" s="41" t="s">
        <v>116</v>
      </c>
      <c r="B52" s="42"/>
      <c r="C52" s="42"/>
      <c r="D52" s="42"/>
      <c r="E52" s="11"/>
      <c r="F52" s="11"/>
      <c r="G52" s="11"/>
      <c r="H52" s="11"/>
      <c r="I52" s="11"/>
      <c r="J52" s="11"/>
      <c r="K52" s="11"/>
      <c r="L52" s="12"/>
      <c r="M52" s="33">
        <v>27</v>
      </c>
      <c r="N52" s="34"/>
      <c r="O52" s="31">
        <f>-SQRT(3)*M22*M52*S10/1000</f>
        <v>-0.29031944105055696</v>
      </c>
      <c r="P52" s="31"/>
      <c r="Q52" s="31"/>
      <c r="R52" s="31">
        <f>-SQRT(3)*M22*M52*SIN(ACOS(S10))/1000</f>
        <v>-7.2760874223513294E-2</v>
      </c>
      <c r="S52" s="31"/>
      <c r="T52" s="32"/>
      <c r="U52" s="33">
        <v>29</v>
      </c>
      <c r="V52" s="34"/>
      <c r="W52" s="31">
        <f>-SQRT(3)*U22*U52*AA10/1000</f>
        <v>-0.31503926811306632</v>
      </c>
      <c r="X52" s="31"/>
      <c r="Y52" s="31"/>
      <c r="Z52" s="31">
        <f>-SQRT(3)*U22*U52*SIN(ACOS(AA10))/1000</f>
        <v>-6.397142038924504E-2</v>
      </c>
      <c r="AA52" s="31"/>
      <c r="AB52" s="32"/>
      <c r="AC52" s="33">
        <v>30</v>
      </c>
      <c r="AD52" s="34"/>
      <c r="AE52" s="31">
        <f>-SQRT(3)*AC22*AC52*AI10/1000</f>
        <v>-0.31925160247248552</v>
      </c>
      <c r="AF52" s="31"/>
      <c r="AG52" s="31"/>
      <c r="AH52" s="31">
        <f>-SQRT(3)*AC22*AC52*SIN(ACOS(AI10))/1000</f>
        <v>-9.3115077268123E-2</v>
      </c>
      <c r="AI52" s="31"/>
      <c r="AJ52" s="32"/>
      <c r="AK52" s="33">
        <v>29</v>
      </c>
      <c r="AL52" s="34"/>
      <c r="AM52" s="31">
        <f>-SQRT(3)*AK22*AK52*AQ10/1000</f>
        <v>-0.30860988239006937</v>
      </c>
      <c r="AN52" s="31"/>
      <c r="AO52" s="31"/>
      <c r="AP52" s="31">
        <f>-SQRT(3)*AK22*AK52*SIN(ACOS(AQ10))/1000</f>
        <v>-9.0011241359185576E-2</v>
      </c>
      <c r="AQ52" s="31"/>
      <c r="AR52" s="32"/>
    </row>
    <row r="53" spans="1:44" x14ac:dyDescent="0.2">
      <c r="A53" s="41" t="s">
        <v>117</v>
      </c>
      <c r="B53" s="42"/>
      <c r="C53" s="42"/>
      <c r="D53" s="42"/>
      <c r="E53" s="11"/>
      <c r="F53" s="11"/>
      <c r="G53" s="11"/>
      <c r="H53" s="11"/>
      <c r="I53" s="11"/>
      <c r="J53" s="11"/>
      <c r="K53" s="11"/>
      <c r="L53" s="12"/>
      <c r="M53" s="33">
        <v>7</v>
      </c>
      <c r="N53" s="34"/>
      <c r="O53" s="31">
        <f>-SQRT(3)*M22*M53*S10/1000</f>
        <v>-7.5268003235329589E-2</v>
      </c>
      <c r="P53" s="31"/>
      <c r="Q53" s="31"/>
      <c r="R53" s="31">
        <f>-SQRT(3)*M22*M53*SIN(ACOS(S10))/1000</f>
        <v>-1.8863930354244187E-2</v>
      </c>
      <c r="S53" s="31"/>
      <c r="T53" s="32"/>
      <c r="U53" s="33">
        <v>12</v>
      </c>
      <c r="V53" s="34"/>
      <c r="W53" s="31">
        <f>-SQRT(3)*U22*U53*AA10/1000</f>
        <v>-0.13036107646057915</v>
      </c>
      <c r="X53" s="31"/>
      <c r="Y53" s="31"/>
      <c r="Z53" s="31">
        <f>-SQRT(3)*U22*U53*SIN(ACOS(AA10))/1000</f>
        <v>-2.6470932574860016E-2</v>
      </c>
      <c r="AA53" s="31"/>
      <c r="AB53" s="32"/>
      <c r="AC53" s="33">
        <v>11</v>
      </c>
      <c r="AD53" s="34"/>
      <c r="AE53" s="31">
        <f>-SQRT(3)*AC22*AC53*AI10/1000</f>
        <v>-0.11705892090657802</v>
      </c>
      <c r="AF53" s="31"/>
      <c r="AG53" s="31"/>
      <c r="AH53" s="31">
        <f>-SQRT(3)*AC22*AC53*SIN(ACOS(AI10))/1000</f>
        <v>-3.4142194998311767E-2</v>
      </c>
      <c r="AI53" s="31"/>
      <c r="AJ53" s="32"/>
      <c r="AK53" s="33">
        <v>11</v>
      </c>
      <c r="AL53" s="34"/>
      <c r="AM53" s="31">
        <f>-SQRT(3)*AK22*AK53*AQ10/1000</f>
        <v>-0.11705892090657802</v>
      </c>
      <c r="AN53" s="31"/>
      <c r="AO53" s="31"/>
      <c r="AP53" s="31">
        <f>-SQRT(3)*AK22*AK53*SIN(ACOS(AQ10))/1000</f>
        <v>-3.4142194998311767E-2</v>
      </c>
      <c r="AQ53" s="31"/>
      <c r="AR53" s="32"/>
    </row>
    <row r="54" spans="1:44" x14ac:dyDescent="0.2">
      <c r="A54" s="41" t="s">
        <v>118</v>
      </c>
      <c r="B54" s="42"/>
      <c r="C54" s="42"/>
      <c r="D54" s="42"/>
      <c r="E54" s="11"/>
      <c r="F54" s="11"/>
      <c r="G54" s="11"/>
      <c r="H54" s="11"/>
      <c r="I54" s="11"/>
      <c r="J54" s="11"/>
      <c r="K54" s="11"/>
      <c r="L54" s="12"/>
      <c r="M54" s="33">
        <v>7</v>
      </c>
      <c r="N54" s="34"/>
      <c r="O54" s="31">
        <f>-SQRT(3)*M22*M54*S10/1000</f>
        <v>-7.5268003235329589E-2</v>
      </c>
      <c r="P54" s="31"/>
      <c r="Q54" s="31"/>
      <c r="R54" s="31">
        <f>-SQRT(3)*M22*M54*SIN(ACOS(S10))/1000</f>
        <v>-1.8863930354244187E-2</v>
      </c>
      <c r="S54" s="31"/>
      <c r="T54" s="32"/>
      <c r="U54" s="33">
        <v>10</v>
      </c>
      <c r="V54" s="34"/>
      <c r="W54" s="31">
        <f>-SQRT(3)*U22*U54*AA10/1000</f>
        <v>-0.10863423038381596</v>
      </c>
      <c r="X54" s="31"/>
      <c r="Y54" s="31"/>
      <c r="Z54" s="31">
        <f>-SQRT(3)*U22*U54*SIN(ACOS(AA10))/1000</f>
        <v>-2.2059110479050011E-2</v>
      </c>
      <c r="AA54" s="31"/>
      <c r="AB54" s="32"/>
      <c r="AC54" s="33">
        <v>10</v>
      </c>
      <c r="AD54" s="34"/>
      <c r="AE54" s="31">
        <f>-SQRT(3)*AC22*AC54*AI10/1000</f>
        <v>-0.10641720082416184</v>
      </c>
      <c r="AF54" s="31"/>
      <c r="AG54" s="31"/>
      <c r="AH54" s="31">
        <f>-SQRT(3)*AC22*AC54*SIN(ACOS(AI10))/1000</f>
        <v>-3.1038359089374336E-2</v>
      </c>
      <c r="AI54" s="31"/>
      <c r="AJ54" s="32"/>
      <c r="AK54" s="33">
        <v>10</v>
      </c>
      <c r="AL54" s="34"/>
      <c r="AM54" s="31">
        <f>-SQRT(3)*AK22*AK54*AQ10/1000</f>
        <v>-0.10641720082416184</v>
      </c>
      <c r="AN54" s="31"/>
      <c r="AO54" s="31"/>
      <c r="AP54" s="31">
        <f>-SQRT(3)*AK22*AK54*SIN(ACOS(AQ10))/1000</f>
        <v>-3.1038359089374336E-2</v>
      </c>
      <c r="AQ54" s="31"/>
      <c r="AR54" s="32"/>
    </row>
    <row r="55" spans="1:44" ht="13.5" thickBot="1" x14ac:dyDescent="0.25">
      <c r="A55" s="35" t="s">
        <v>77</v>
      </c>
      <c r="B55" s="36"/>
      <c r="C55" s="36"/>
      <c r="D55" s="36"/>
      <c r="E55" s="37"/>
      <c r="F55" s="37"/>
      <c r="G55" s="37"/>
      <c r="H55" s="37"/>
      <c r="I55" s="37"/>
      <c r="J55" s="37"/>
      <c r="K55" s="37"/>
      <c r="L55" s="38"/>
      <c r="M55" s="29"/>
      <c r="N55" s="30"/>
      <c r="O55" s="24">
        <f>SUM(O42:Q54)</f>
        <v>9.677314701685219E-2</v>
      </c>
      <c r="P55" s="24"/>
      <c r="Q55" s="24"/>
      <c r="R55" s="24">
        <f>SUM(R42:T54)</f>
        <v>2.4253624741171046E-2</v>
      </c>
      <c r="S55" s="24"/>
      <c r="T55" s="25"/>
      <c r="U55" s="29"/>
      <c r="V55" s="30"/>
      <c r="W55" s="24">
        <f>SUM(W42:Y54)</f>
        <v>3.2590269115144857E-2</v>
      </c>
      <c r="X55" s="24"/>
      <c r="Y55" s="24"/>
      <c r="Z55" s="24">
        <f>SUM(Z42:AB54)</f>
        <v>6.6177331437150093E-3</v>
      </c>
      <c r="AA55" s="24"/>
      <c r="AB55" s="25"/>
      <c r="AC55" s="29"/>
      <c r="AD55" s="30"/>
      <c r="AE55" s="24">
        <f>SUM(AE42:AG54)</f>
        <v>-1.0641720082416289E-2</v>
      </c>
      <c r="AF55" s="24"/>
      <c r="AG55" s="24"/>
      <c r="AH55" s="24">
        <f>SUM(AH42:AJ54)</f>
        <v>-3.1038359089374315E-3</v>
      </c>
      <c r="AI55" s="24"/>
      <c r="AJ55" s="25"/>
      <c r="AK55" s="29"/>
      <c r="AL55" s="30"/>
      <c r="AM55" s="24">
        <f>SUM(AM42:AO54)</f>
        <v>0.11705892090657785</v>
      </c>
      <c r="AN55" s="24"/>
      <c r="AO55" s="24"/>
      <c r="AP55" s="24">
        <f>SUM(AP42:AR54)</f>
        <v>3.414219499831183E-2</v>
      </c>
      <c r="AQ55" s="24"/>
      <c r="AR55" s="25"/>
    </row>
    <row r="56" spans="1:44" ht="13.5" thickBot="1" x14ac:dyDescent="0.25">
      <c r="A56" s="26" t="s">
        <v>78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8"/>
      <c r="M56" s="15"/>
      <c r="N56" s="16"/>
      <c r="O56" s="13">
        <f>SUM(O27:Q39)+SUM(O42:Q54)</f>
        <v>9.677314701685219E-2</v>
      </c>
      <c r="P56" s="13"/>
      <c r="Q56" s="13"/>
      <c r="R56" s="13">
        <f>SUM(R27:T39)+SUM(R42:T54)</f>
        <v>2.4253624741171046E-2</v>
      </c>
      <c r="S56" s="13"/>
      <c r="T56" s="14"/>
      <c r="U56" s="15"/>
      <c r="V56" s="16"/>
      <c r="W56" s="13">
        <f>SUM(W27:Y39)+SUM(W42:Y54)</f>
        <v>0.4702310036227505</v>
      </c>
      <c r="X56" s="13"/>
      <c r="Y56" s="13"/>
      <c r="Z56" s="13">
        <f>SUM(Z27:AB39)+SUM(Z42:AB54)</f>
        <v>0.28930575126482699</v>
      </c>
      <c r="AA56" s="13"/>
      <c r="AB56" s="14"/>
      <c r="AC56" s="15"/>
      <c r="AD56" s="16"/>
      <c r="AE56" s="13">
        <f>SUM(AE27:AG39)+SUM(AE42:AG54)</f>
        <v>-9.8435912248980434E-2</v>
      </c>
      <c r="AF56" s="13"/>
      <c r="AG56" s="13"/>
      <c r="AH56" s="13">
        <f>SUM(AH27:AJ39)+SUM(AH42:AJ54)</f>
        <v>-5.0490122094406349E-2</v>
      </c>
      <c r="AI56" s="13"/>
      <c r="AJ56" s="14"/>
      <c r="AK56" s="15"/>
      <c r="AL56" s="16"/>
      <c r="AM56" s="13">
        <f>SUM(AM27:AO39)+SUM(AM42:AO54)</f>
        <v>8.9124405938007384E-2</v>
      </c>
      <c r="AN56" s="13"/>
      <c r="AO56" s="13"/>
      <c r="AP56" s="13">
        <f>SUM(AP27:AR39)+SUM(AP42:AR54)</f>
        <v>1.6098278948027504E-2</v>
      </c>
      <c r="AQ56" s="13"/>
      <c r="AR56" s="14"/>
    </row>
    <row r="57" spans="1:44" ht="13.5" thickBo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</row>
    <row r="58" spans="1:44" ht="13.5" thickBot="1" x14ac:dyDescent="0.25">
      <c r="A58" s="18" t="s">
        <v>79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1" t="s">
        <v>80</v>
      </c>
      <c r="N58" s="22"/>
      <c r="O58" s="22"/>
      <c r="P58" s="22"/>
      <c r="Q58" s="22"/>
      <c r="R58" s="22"/>
      <c r="S58" s="22"/>
      <c r="T58" s="23"/>
      <c r="U58" s="21" t="s">
        <v>119</v>
      </c>
      <c r="V58" s="22"/>
      <c r="W58" s="22"/>
      <c r="X58" s="22"/>
      <c r="Y58" s="22"/>
      <c r="Z58" s="22"/>
      <c r="AA58" s="22"/>
      <c r="AB58" s="23"/>
      <c r="AC58" s="21"/>
      <c r="AD58" s="22"/>
      <c r="AE58" s="22"/>
      <c r="AF58" s="22"/>
      <c r="AG58" s="22"/>
      <c r="AH58" s="22"/>
      <c r="AI58" s="22"/>
      <c r="AJ58" s="23"/>
      <c r="AK58" s="21"/>
      <c r="AL58" s="22"/>
      <c r="AM58" s="22"/>
      <c r="AN58" s="22"/>
      <c r="AO58" s="22"/>
      <c r="AP58" s="22"/>
      <c r="AQ58" s="22"/>
      <c r="AR58" s="23"/>
    </row>
  </sheetData>
  <mergeCells count="667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AC16:AE16"/>
    <mergeCell ref="AF16:AG16"/>
    <mergeCell ref="AH16:AJ16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23:AR23"/>
    <mergeCell ref="A24:D25"/>
    <mergeCell ref="E24:F24"/>
    <mergeCell ref="G24:H24"/>
    <mergeCell ref="I24:J24"/>
    <mergeCell ref="K24:L24"/>
    <mergeCell ref="M24:N25"/>
    <mergeCell ref="O24:Q25"/>
    <mergeCell ref="R24:T25"/>
    <mergeCell ref="U24:V25"/>
    <mergeCell ref="AM24:AO25"/>
    <mergeCell ref="AP24:AR25"/>
    <mergeCell ref="A26:D26"/>
    <mergeCell ref="E26:AR26"/>
    <mergeCell ref="A27:D27"/>
    <mergeCell ref="M27:N27"/>
    <mergeCell ref="O27:Q27"/>
    <mergeCell ref="R27:T27"/>
    <mergeCell ref="U27:V27"/>
    <mergeCell ref="W27:Y27"/>
    <mergeCell ref="W24:Y25"/>
    <mergeCell ref="Z24:AB25"/>
    <mergeCell ref="AC24:AD25"/>
    <mergeCell ref="AE24:AG25"/>
    <mergeCell ref="AH24:AJ25"/>
    <mergeCell ref="AK24:AL25"/>
    <mergeCell ref="AP27:AR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Z27:AB27"/>
    <mergeCell ref="AC27:AD27"/>
    <mergeCell ref="AE27:AG27"/>
    <mergeCell ref="AH27:AJ27"/>
    <mergeCell ref="AK27:AL27"/>
    <mergeCell ref="AM27:AO27"/>
    <mergeCell ref="AH28:AJ28"/>
    <mergeCell ref="AK28:AL28"/>
    <mergeCell ref="AM28:AO28"/>
    <mergeCell ref="AP28:AR28"/>
    <mergeCell ref="A29:D29"/>
    <mergeCell ref="M29:N29"/>
    <mergeCell ref="O29:Q29"/>
    <mergeCell ref="R29:T29"/>
    <mergeCell ref="U29:V29"/>
    <mergeCell ref="W29:Y29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W31:Y31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5:AR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Z37:AB37"/>
    <mergeCell ref="AC37:AD37"/>
    <mergeCell ref="AE37:AG37"/>
    <mergeCell ref="AH37:AJ37"/>
    <mergeCell ref="AK37:AL37"/>
    <mergeCell ref="AM37:AO37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H40:AJ40"/>
    <mergeCell ref="AK40:AL40"/>
    <mergeCell ref="AM40:AO40"/>
    <mergeCell ref="AP40:AR40"/>
    <mergeCell ref="A41:D41"/>
    <mergeCell ref="E41:AR41"/>
    <mergeCell ref="AP39:AR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4:AR54"/>
    <mergeCell ref="A55:L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5:AJ55"/>
    <mergeCell ref="AK55:AL55"/>
    <mergeCell ref="AM55:AO55"/>
    <mergeCell ref="AP55:AR55"/>
    <mergeCell ref="A56:L56"/>
    <mergeCell ref="M56:N56"/>
    <mergeCell ref="O56:Q56"/>
    <mergeCell ref="R56:T56"/>
    <mergeCell ref="U56:V56"/>
    <mergeCell ref="W56:Y56"/>
    <mergeCell ref="AP56:AR56"/>
    <mergeCell ref="A57:AR57"/>
    <mergeCell ref="A58:L58"/>
    <mergeCell ref="M58:T58"/>
    <mergeCell ref="U58:AB58"/>
    <mergeCell ref="AC58:AJ58"/>
    <mergeCell ref="AK58:AR58"/>
    <mergeCell ref="Z56:AB56"/>
    <mergeCell ref="AC56:AD56"/>
    <mergeCell ref="AE56:AG56"/>
    <mergeCell ref="AH56:AJ56"/>
    <mergeCell ref="AK56:AL56"/>
    <mergeCell ref="AM56:AO5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44" width="3.28515625" style="1" customWidth="1"/>
    <col min="45" max="16384" width="9.140625" style="1"/>
  </cols>
  <sheetData>
    <row r="1" spans="1:44" ht="30" customHeight="1" x14ac:dyDescent="0.2">
      <c r="A1" s="183" t="s">
        <v>120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</row>
    <row r="2" spans="1:44" ht="30" customHeight="1" thickBot="1" x14ac:dyDescent="0.2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</row>
    <row r="3" spans="1:44" ht="24.95" customHeight="1" thickBo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>
        <v>0.16666666666666666</v>
      </c>
      <c r="N3" s="186"/>
      <c r="O3" s="186"/>
      <c r="P3" s="186"/>
      <c r="Q3" s="186"/>
      <c r="R3" s="186"/>
      <c r="S3" s="186"/>
      <c r="T3" s="186"/>
      <c r="U3" s="185">
        <v>0.45833333333333331</v>
      </c>
      <c r="V3" s="186"/>
      <c r="W3" s="186"/>
      <c r="X3" s="186"/>
      <c r="Y3" s="186"/>
      <c r="Z3" s="186"/>
      <c r="AA3" s="186"/>
      <c r="AB3" s="186"/>
      <c r="AC3" s="185">
        <v>0.75</v>
      </c>
      <c r="AD3" s="186"/>
      <c r="AE3" s="186"/>
      <c r="AF3" s="186"/>
      <c r="AG3" s="186"/>
      <c r="AH3" s="186"/>
      <c r="AI3" s="186"/>
      <c r="AJ3" s="186"/>
      <c r="AK3" s="185">
        <v>0.83333333333333337</v>
      </c>
      <c r="AL3" s="186"/>
      <c r="AM3" s="186"/>
      <c r="AN3" s="186"/>
      <c r="AO3" s="186"/>
      <c r="AP3" s="186"/>
      <c r="AQ3" s="186"/>
      <c r="AR3" s="186"/>
    </row>
    <row r="4" spans="1:44" ht="30" customHeight="1" thickBot="1" x14ac:dyDescent="0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</row>
    <row r="5" spans="1:44" ht="15.75" customHeight="1" thickBot="1" x14ac:dyDescent="0.25">
      <c r="A5" s="2" t="s">
        <v>3</v>
      </c>
      <c r="B5" s="3" t="s">
        <v>4</v>
      </c>
      <c r="C5" s="3" t="s">
        <v>5</v>
      </c>
      <c r="D5" s="4" t="s">
        <v>6</v>
      </c>
      <c r="E5" s="102" t="s">
        <v>7</v>
      </c>
      <c r="F5" s="181"/>
      <c r="G5" s="180" t="s">
        <v>8</v>
      </c>
      <c r="H5" s="181"/>
      <c r="I5" s="180" t="s">
        <v>9</v>
      </c>
      <c r="J5" s="181"/>
      <c r="K5" s="180" t="s">
        <v>10</v>
      </c>
      <c r="L5" s="104"/>
      <c r="M5" s="102" t="s">
        <v>11</v>
      </c>
      <c r="N5" s="181"/>
      <c r="O5" s="180" t="s">
        <v>12</v>
      </c>
      <c r="P5" s="181"/>
      <c r="Q5" s="180" t="s">
        <v>13</v>
      </c>
      <c r="R5" s="181"/>
      <c r="S5" s="180" t="s">
        <v>14</v>
      </c>
      <c r="T5" s="104"/>
      <c r="U5" s="102" t="s">
        <v>11</v>
      </c>
      <c r="V5" s="181"/>
      <c r="W5" s="180" t="s">
        <v>12</v>
      </c>
      <c r="X5" s="181"/>
      <c r="Y5" s="180" t="s">
        <v>13</v>
      </c>
      <c r="Z5" s="181"/>
      <c r="AA5" s="180" t="s">
        <v>14</v>
      </c>
      <c r="AB5" s="104"/>
      <c r="AC5" s="102" t="s">
        <v>11</v>
      </c>
      <c r="AD5" s="181"/>
      <c r="AE5" s="180" t="s">
        <v>12</v>
      </c>
      <c r="AF5" s="181"/>
      <c r="AG5" s="180" t="s">
        <v>13</v>
      </c>
      <c r="AH5" s="181"/>
      <c r="AI5" s="180" t="s">
        <v>14</v>
      </c>
      <c r="AJ5" s="104"/>
      <c r="AK5" s="102" t="s">
        <v>11</v>
      </c>
      <c r="AL5" s="181"/>
      <c r="AM5" s="180" t="s">
        <v>12</v>
      </c>
      <c r="AN5" s="181"/>
      <c r="AO5" s="180" t="s">
        <v>13</v>
      </c>
      <c r="AP5" s="181"/>
      <c r="AQ5" s="180" t="s">
        <v>14</v>
      </c>
      <c r="AR5" s="104"/>
    </row>
    <row r="6" spans="1:44" x14ac:dyDescent="0.2">
      <c r="A6" s="5" t="s">
        <v>15</v>
      </c>
      <c r="B6" s="6">
        <v>2.5</v>
      </c>
      <c r="C6" s="7">
        <v>6.0000000521540642E-3</v>
      </c>
      <c r="D6" s="8">
        <v>2.9999999329447746E-2</v>
      </c>
      <c r="E6" s="93">
        <v>35</v>
      </c>
      <c r="F6" s="94"/>
      <c r="G6" s="187" t="s">
        <v>92</v>
      </c>
      <c r="H6" s="187"/>
      <c r="I6" s="177">
        <v>2.199999988079071E-2</v>
      </c>
      <c r="J6" s="177"/>
      <c r="K6" s="177">
        <v>6.3000001907348633</v>
      </c>
      <c r="L6" s="178"/>
      <c r="M6" s="179">
        <v>0</v>
      </c>
      <c r="N6" s="176"/>
      <c r="O6" s="164">
        <f>M16</f>
        <v>6.0000000521540642E-3</v>
      </c>
      <c r="P6" s="164"/>
      <c r="Q6" s="164">
        <f>R16</f>
        <v>2.9999999329447746E-2</v>
      </c>
      <c r="R6" s="164"/>
      <c r="S6" s="165">
        <f>IF(O6=0,0,COS(ATAN(Q6/O6)))</f>
        <v>0.19611614099226701</v>
      </c>
      <c r="T6" s="166"/>
      <c r="U6" s="175">
        <v>0</v>
      </c>
      <c r="V6" s="176"/>
      <c r="W6" s="164">
        <f>U16</f>
        <v>6.0000000521540642E-3</v>
      </c>
      <c r="X6" s="164"/>
      <c r="Y6" s="164">
        <f>Z16</f>
        <v>2.9999999329447746E-2</v>
      </c>
      <c r="Z6" s="164"/>
      <c r="AA6" s="165">
        <f>IF(W6=0,0,COS(ATAN(Y6/W6)))</f>
        <v>0.19611614099226701</v>
      </c>
      <c r="AB6" s="166"/>
      <c r="AC6" s="175">
        <v>0</v>
      </c>
      <c r="AD6" s="176"/>
      <c r="AE6" s="164">
        <f>AC16</f>
        <v>6.0000000521540642E-3</v>
      </c>
      <c r="AF6" s="164"/>
      <c r="AG6" s="164">
        <f>AH16</f>
        <v>2.9999999329447746E-2</v>
      </c>
      <c r="AH6" s="164"/>
      <c r="AI6" s="165">
        <f>IF(AE6=0,0,COS(ATAN(AG6/AE6)))</f>
        <v>0.19611614099226701</v>
      </c>
      <c r="AJ6" s="166"/>
      <c r="AK6" s="175">
        <v>0</v>
      </c>
      <c r="AL6" s="176"/>
      <c r="AM6" s="164">
        <f>AK16</f>
        <v>6.0000000521540642E-3</v>
      </c>
      <c r="AN6" s="164"/>
      <c r="AO6" s="164">
        <f>AP16</f>
        <v>2.9999999329447746E-2</v>
      </c>
      <c r="AP6" s="164"/>
      <c r="AQ6" s="165">
        <f>IF(AM6=0,0,COS(ATAN(AO6/AM6)))</f>
        <v>0.19611614099226701</v>
      </c>
      <c r="AR6" s="166"/>
    </row>
    <row r="7" spans="1:44" x14ac:dyDescent="0.2">
      <c r="A7" s="167"/>
      <c r="B7" s="168"/>
      <c r="C7" s="168"/>
      <c r="D7" s="169"/>
      <c r="E7" s="86">
        <v>6</v>
      </c>
      <c r="F7" s="87"/>
      <c r="G7" s="88" t="s">
        <v>16</v>
      </c>
      <c r="H7" s="88"/>
      <c r="I7" s="172">
        <f>I6</f>
        <v>2.199999988079071E-2</v>
      </c>
      <c r="J7" s="172"/>
      <c r="K7" s="172">
        <f>K6</f>
        <v>6.3000001907348633</v>
      </c>
      <c r="L7" s="173"/>
      <c r="M7" s="174">
        <v>0</v>
      </c>
      <c r="N7" s="34"/>
      <c r="O7" s="31">
        <f>SQRT(3)*M21*M7*S7/1000</f>
        <v>0</v>
      </c>
      <c r="P7" s="31"/>
      <c r="Q7" s="31">
        <f>SQRT(3)*M21*M7*SIN(ACOS(S7))/1000</f>
        <v>0</v>
      </c>
      <c r="R7" s="31"/>
      <c r="S7" s="161">
        <v>0.70999997854232788</v>
      </c>
      <c r="T7" s="162"/>
      <c r="U7" s="33">
        <v>0</v>
      </c>
      <c r="V7" s="34"/>
      <c r="W7" s="31">
        <f>SQRT(3)*U21*U7*AA7/1000</f>
        <v>0</v>
      </c>
      <c r="X7" s="31"/>
      <c r="Y7" s="31">
        <f>SQRT(3)*U21*U7*SIN(ACOS(AA7))/1000</f>
        <v>0</v>
      </c>
      <c r="Z7" s="31"/>
      <c r="AA7" s="161">
        <v>0.72000002861022949</v>
      </c>
      <c r="AB7" s="162"/>
      <c r="AC7" s="33">
        <v>0</v>
      </c>
      <c r="AD7" s="34"/>
      <c r="AE7" s="31">
        <f>SQRT(3)*AC21*AC7*AI7/1000</f>
        <v>0</v>
      </c>
      <c r="AF7" s="31"/>
      <c r="AG7" s="31">
        <f>SQRT(3)*AC21*AC7*SIN(ACOS(AI7))/1000</f>
        <v>0</v>
      </c>
      <c r="AH7" s="31"/>
      <c r="AI7" s="161">
        <v>0.72000002861022949</v>
      </c>
      <c r="AJ7" s="162"/>
      <c r="AK7" s="33">
        <v>0</v>
      </c>
      <c r="AL7" s="34"/>
      <c r="AM7" s="31">
        <f>SQRT(3)*AK21*AK7*AQ7/1000</f>
        <v>0</v>
      </c>
      <c r="AN7" s="31"/>
      <c r="AO7" s="31">
        <f>SQRT(3)*AK21*AK7*SIN(ACOS(AQ7))/1000</f>
        <v>0</v>
      </c>
      <c r="AP7" s="31"/>
      <c r="AQ7" s="161">
        <v>0.73000001907348633</v>
      </c>
      <c r="AR7" s="162"/>
    </row>
    <row r="8" spans="1:44" ht="15.75" customHeight="1" thickBot="1" x14ac:dyDescent="0.25">
      <c r="A8" s="170"/>
      <c r="B8" s="171"/>
      <c r="C8" s="171"/>
      <c r="D8" s="171"/>
      <c r="E8" s="157" t="s">
        <v>17</v>
      </c>
      <c r="F8" s="158"/>
      <c r="G8" s="158"/>
      <c r="H8" s="158"/>
      <c r="I8" s="158"/>
      <c r="J8" s="158"/>
      <c r="K8" s="158"/>
      <c r="L8" s="163"/>
      <c r="M8" s="158">
        <v>2</v>
      </c>
      <c r="N8" s="158"/>
      <c r="O8" s="158"/>
      <c r="P8" s="142" t="s">
        <v>18</v>
      </c>
      <c r="Q8" s="142"/>
      <c r="R8" s="155"/>
      <c r="S8" s="155"/>
      <c r="T8" s="156"/>
      <c r="U8" s="157">
        <v>2</v>
      </c>
      <c r="V8" s="158"/>
      <c r="W8" s="158"/>
      <c r="X8" s="142" t="s">
        <v>18</v>
      </c>
      <c r="Y8" s="142"/>
      <c r="Z8" s="155"/>
      <c r="AA8" s="155"/>
      <c r="AB8" s="156"/>
      <c r="AC8" s="157">
        <v>2</v>
      </c>
      <c r="AD8" s="158"/>
      <c r="AE8" s="158"/>
      <c r="AF8" s="142" t="s">
        <v>18</v>
      </c>
      <c r="AG8" s="142"/>
      <c r="AH8" s="155"/>
      <c r="AI8" s="155"/>
      <c r="AJ8" s="156"/>
      <c r="AK8" s="157">
        <v>2</v>
      </c>
      <c r="AL8" s="158"/>
      <c r="AM8" s="158"/>
      <c r="AN8" s="142" t="s">
        <v>18</v>
      </c>
      <c r="AO8" s="142"/>
      <c r="AP8" s="155"/>
      <c r="AQ8" s="155"/>
      <c r="AR8" s="156"/>
    </row>
    <row r="9" spans="1:44" x14ac:dyDescent="0.2">
      <c r="A9" s="5" t="s">
        <v>19</v>
      </c>
      <c r="B9" s="6">
        <v>2.5</v>
      </c>
      <c r="C9" s="7">
        <v>6.0000000521540642E-3</v>
      </c>
      <c r="D9" s="8">
        <v>3.2999999821186066E-2</v>
      </c>
      <c r="E9" s="93">
        <v>35</v>
      </c>
      <c r="F9" s="94"/>
      <c r="G9" s="187" t="s">
        <v>92</v>
      </c>
      <c r="H9" s="187"/>
      <c r="I9" s="177">
        <v>2.0000000949949026E-3</v>
      </c>
      <c r="J9" s="177"/>
      <c r="K9" s="177">
        <v>6.3000001907348633</v>
      </c>
      <c r="L9" s="178"/>
      <c r="M9" s="179">
        <v>0</v>
      </c>
      <c r="N9" s="176"/>
      <c r="O9" s="164">
        <f>M17</f>
        <v>6.0000000521540642E-3</v>
      </c>
      <c r="P9" s="164"/>
      <c r="Q9" s="164">
        <f>R17</f>
        <v>3.2999999821186066E-2</v>
      </c>
      <c r="R9" s="164"/>
      <c r="S9" s="165">
        <f>IF(O9=0,0,COS(ATAN(Q9/O9)))</f>
        <v>0.17888544064345049</v>
      </c>
      <c r="T9" s="166"/>
      <c r="U9" s="175">
        <v>0</v>
      </c>
      <c r="V9" s="176"/>
      <c r="W9" s="164">
        <f>U17</f>
        <v>6.0000000521540642E-3</v>
      </c>
      <c r="X9" s="164"/>
      <c r="Y9" s="164">
        <f>Z17</f>
        <v>3.2999999821186066E-2</v>
      </c>
      <c r="Z9" s="164"/>
      <c r="AA9" s="165">
        <f>IF(W9=0,0,COS(ATAN(Y9/W9)))</f>
        <v>0.17888544064345049</v>
      </c>
      <c r="AB9" s="166"/>
      <c r="AC9" s="175">
        <v>0</v>
      </c>
      <c r="AD9" s="176"/>
      <c r="AE9" s="164">
        <f>AC17</f>
        <v>6.0000000521540642E-3</v>
      </c>
      <c r="AF9" s="164"/>
      <c r="AG9" s="164">
        <f>AH17</f>
        <v>3.2999999821186066E-2</v>
      </c>
      <c r="AH9" s="164"/>
      <c r="AI9" s="165">
        <f>IF(AE9=0,0,COS(ATAN(AG9/AE9)))</f>
        <v>0.17888544064345049</v>
      </c>
      <c r="AJ9" s="166"/>
      <c r="AK9" s="175">
        <v>0</v>
      </c>
      <c r="AL9" s="176"/>
      <c r="AM9" s="164">
        <f>AK17</f>
        <v>6.0000000521540642E-3</v>
      </c>
      <c r="AN9" s="164"/>
      <c r="AO9" s="164">
        <f>AP17</f>
        <v>3.2999999821186066E-2</v>
      </c>
      <c r="AP9" s="164"/>
      <c r="AQ9" s="165">
        <f>IF(AM9=0,0,COS(ATAN(AO9/AM9)))</f>
        <v>0.17888544064345049</v>
      </c>
      <c r="AR9" s="166"/>
    </row>
    <row r="10" spans="1:44" x14ac:dyDescent="0.2">
      <c r="A10" s="167"/>
      <c r="B10" s="168"/>
      <c r="C10" s="168"/>
      <c r="D10" s="169"/>
      <c r="E10" s="86">
        <v>6</v>
      </c>
      <c r="F10" s="87"/>
      <c r="G10" s="88" t="s">
        <v>20</v>
      </c>
      <c r="H10" s="88"/>
      <c r="I10" s="172">
        <f>I9</f>
        <v>2.0000000949949026E-3</v>
      </c>
      <c r="J10" s="172"/>
      <c r="K10" s="172">
        <f>K9</f>
        <v>6.3000001907348633</v>
      </c>
      <c r="L10" s="173"/>
      <c r="M10" s="174">
        <v>0</v>
      </c>
      <c r="N10" s="34"/>
      <c r="O10" s="31">
        <f>SQRT(3)*M22*M10*S10/1000</f>
        <v>0</v>
      </c>
      <c r="P10" s="31"/>
      <c r="Q10" s="31">
        <f>SQRT(3)*M22*M10*SIN(ACOS(S10))/1000</f>
        <v>0</v>
      </c>
      <c r="R10" s="31"/>
      <c r="S10" s="161">
        <v>0.5899999737739563</v>
      </c>
      <c r="T10" s="162"/>
      <c r="U10" s="33">
        <v>0</v>
      </c>
      <c r="V10" s="34"/>
      <c r="W10" s="31">
        <f>SQRT(3)*U22*U10*AA10/1000</f>
        <v>0</v>
      </c>
      <c r="X10" s="31"/>
      <c r="Y10" s="31">
        <f>SQRT(3)*U22*U10*SIN(ACOS(AA10))/1000</f>
        <v>0</v>
      </c>
      <c r="Z10" s="31"/>
      <c r="AA10" s="161">
        <v>0.61000001430511475</v>
      </c>
      <c r="AB10" s="162"/>
      <c r="AC10" s="33">
        <v>0</v>
      </c>
      <c r="AD10" s="34"/>
      <c r="AE10" s="31">
        <f>SQRT(3)*AC22*AC10*AI10/1000</f>
        <v>0</v>
      </c>
      <c r="AF10" s="31"/>
      <c r="AG10" s="31">
        <f>SQRT(3)*AC22*AC10*SIN(ACOS(AI10))/1000</f>
        <v>0</v>
      </c>
      <c r="AH10" s="31"/>
      <c r="AI10" s="161">
        <v>0.60000002384185791</v>
      </c>
      <c r="AJ10" s="162"/>
      <c r="AK10" s="33">
        <v>0</v>
      </c>
      <c r="AL10" s="34"/>
      <c r="AM10" s="31">
        <f>SQRT(3)*AK22*AK10*AQ10/1000</f>
        <v>0</v>
      </c>
      <c r="AN10" s="31"/>
      <c r="AO10" s="31">
        <f>SQRT(3)*AK22*AK10*SIN(ACOS(AQ10))/1000</f>
        <v>0</v>
      </c>
      <c r="AP10" s="31"/>
      <c r="AQ10" s="161">
        <v>0.57999998331069946</v>
      </c>
      <c r="AR10" s="162"/>
    </row>
    <row r="11" spans="1:44" ht="15.75" customHeight="1" thickBot="1" x14ac:dyDescent="0.25">
      <c r="A11" s="170"/>
      <c r="B11" s="171"/>
      <c r="C11" s="171"/>
      <c r="D11" s="171"/>
      <c r="E11" s="157" t="s">
        <v>17</v>
      </c>
      <c r="F11" s="158"/>
      <c r="G11" s="158"/>
      <c r="H11" s="158"/>
      <c r="I11" s="158"/>
      <c r="J11" s="158"/>
      <c r="K11" s="158"/>
      <c r="L11" s="163"/>
      <c r="M11" s="158">
        <v>2</v>
      </c>
      <c r="N11" s="158"/>
      <c r="O11" s="158"/>
      <c r="P11" s="142" t="s">
        <v>18</v>
      </c>
      <c r="Q11" s="142"/>
      <c r="R11" s="155"/>
      <c r="S11" s="155"/>
      <c r="T11" s="156"/>
      <c r="U11" s="157">
        <v>2</v>
      </c>
      <c r="V11" s="158"/>
      <c r="W11" s="158"/>
      <c r="X11" s="142" t="s">
        <v>18</v>
      </c>
      <c r="Y11" s="142"/>
      <c r="Z11" s="155"/>
      <c r="AA11" s="155"/>
      <c r="AB11" s="156"/>
      <c r="AC11" s="157">
        <v>2</v>
      </c>
      <c r="AD11" s="158"/>
      <c r="AE11" s="158"/>
      <c r="AF11" s="142" t="s">
        <v>18</v>
      </c>
      <c r="AG11" s="142"/>
      <c r="AH11" s="155"/>
      <c r="AI11" s="155"/>
      <c r="AJ11" s="156"/>
      <c r="AK11" s="157">
        <v>2</v>
      </c>
      <c r="AL11" s="158"/>
      <c r="AM11" s="158"/>
      <c r="AN11" s="142" t="s">
        <v>18</v>
      </c>
      <c r="AO11" s="142"/>
      <c r="AP11" s="155"/>
      <c r="AQ11" s="155"/>
      <c r="AR11" s="156"/>
    </row>
    <row r="12" spans="1:44" x14ac:dyDescent="0.2">
      <c r="A12" s="68" t="s">
        <v>21</v>
      </c>
      <c r="B12" s="61"/>
      <c r="C12" s="61"/>
      <c r="D12" s="61"/>
      <c r="E12" s="159" t="s">
        <v>22</v>
      </c>
      <c r="F12" s="95"/>
      <c r="G12" s="95"/>
      <c r="H12" s="95"/>
      <c r="I12" s="95"/>
      <c r="J12" s="95"/>
      <c r="K12" s="95"/>
      <c r="L12" s="96"/>
      <c r="M12" s="160">
        <f>SUM(M6,M9)</f>
        <v>0</v>
      </c>
      <c r="N12" s="149"/>
      <c r="O12" s="153">
        <f>SUM(O6,O9)</f>
        <v>1.2000000104308128E-2</v>
      </c>
      <c r="P12" s="149"/>
      <c r="Q12" s="153">
        <f>SUM(Q6,Q9)</f>
        <v>6.2999999150633812E-2</v>
      </c>
      <c r="R12" s="149"/>
      <c r="S12" s="149"/>
      <c r="T12" s="150"/>
      <c r="U12" s="154">
        <f>SUM(U6,U9)</f>
        <v>0</v>
      </c>
      <c r="V12" s="149"/>
      <c r="W12" s="153">
        <f>SUM(W6,W9)</f>
        <v>1.2000000104308128E-2</v>
      </c>
      <c r="X12" s="149"/>
      <c r="Y12" s="153">
        <f>SUM(Y6,Y9)</f>
        <v>6.2999999150633812E-2</v>
      </c>
      <c r="Z12" s="149"/>
      <c r="AA12" s="149"/>
      <c r="AB12" s="150"/>
      <c r="AC12" s="154">
        <f>SUM(AC6,AC9)</f>
        <v>0</v>
      </c>
      <c r="AD12" s="149"/>
      <c r="AE12" s="153">
        <f>SUM(AE6,AE9)</f>
        <v>1.2000000104308128E-2</v>
      </c>
      <c r="AF12" s="149"/>
      <c r="AG12" s="153">
        <f>SUM(AG6,AG9)</f>
        <v>6.2999999150633812E-2</v>
      </c>
      <c r="AH12" s="149"/>
      <c r="AI12" s="149"/>
      <c r="AJ12" s="150"/>
      <c r="AK12" s="154">
        <f>SUM(AK6,AK9)</f>
        <v>0</v>
      </c>
      <c r="AL12" s="149"/>
      <c r="AM12" s="153">
        <f>SUM(AM6,AM9)</f>
        <v>1.2000000104308128E-2</v>
      </c>
      <c r="AN12" s="149"/>
      <c r="AO12" s="153">
        <f>SUM(AO6,AO9)</f>
        <v>6.2999999150633812E-2</v>
      </c>
      <c r="AP12" s="149"/>
      <c r="AQ12" s="149"/>
      <c r="AR12" s="150"/>
    </row>
    <row r="13" spans="1:44" ht="13.5" thickBot="1" x14ac:dyDescent="0.25">
      <c r="A13" s="69"/>
      <c r="B13" s="64"/>
      <c r="C13" s="64"/>
      <c r="D13" s="64"/>
      <c r="E13" s="151" t="s">
        <v>23</v>
      </c>
      <c r="F13" s="81"/>
      <c r="G13" s="81"/>
      <c r="H13" s="81"/>
      <c r="I13" s="81"/>
      <c r="J13" s="81"/>
      <c r="K13" s="81"/>
      <c r="L13" s="82"/>
      <c r="M13" s="152">
        <f>SUM(M7,M10)</f>
        <v>0</v>
      </c>
      <c r="N13" s="147"/>
      <c r="O13" s="45">
        <f>SUM(O7,O10)</f>
        <v>0</v>
      </c>
      <c r="P13" s="147"/>
      <c r="Q13" s="45">
        <f>SUM(Q7,Q10)</f>
        <v>0</v>
      </c>
      <c r="R13" s="147"/>
      <c r="S13" s="147"/>
      <c r="T13" s="148"/>
      <c r="U13" s="47">
        <f>SUM(U7,U10)</f>
        <v>0</v>
      </c>
      <c r="V13" s="147"/>
      <c r="W13" s="45">
        <f>SUM(W7,W10)</f>
        <v>0</v>
      </c>
      <c r="X13" s="147"/>
      <c r="Y13" s="45">
        <f>SUM(Y7,Y10)</f>
        <v>0</v>
      </c>
      <c r="Z13" s="147"/>
      <c r="AA13" s="147"/>
      <c r="AB13" s="148"/>
      <c r="AC13" s="47">
        <f>SUM(AC7,AC10)</f>
        <v>0</v>
      </c>
      <c r="AD13" s="147"/>
      <c r="AE13" s="45">
        <f>SUM(AE7,AE10)</f>
        <v>0</v>
      </c>
      <c r="AF13" s="147"/>
      <c r="AG13" s="45">
        <f>SUM(AG7,AG10)</f>
        <v>0</v>
      </c>
      <c r="AH13" s="147"/>
      <c r="AI13" s="147"/>
      <c r="AJ13" s="148"/>
      <c r="AK13" s="47">
        <f>SUM(AK7,AK10)</f>
        <v>0</v>
      </c>
      <c r="AL13" s="147"/>
      <c r="AM13" s="45">
        <f>SUM(AM7,AM10)</f>
        <v>0</v>
      </c>
      <c r="AN13" s="147"/>
      <c r="AO13" s="45">
        <f>SUM(AO7,AO10)</f>
        <v>0</v>
      </c>
      <c r="AP13" s="147"/>
      <c r="AQ13" s="147"/>
      <c r="AR13" s="148"/>
    </row>
    <row r="14" spans="1:44" x14ac:dyDescent="0.2">
      <c r="A14" s="68" t="s">
        <v>24</v>
      </c>
      <c r="B14" s="61"/>
      <c r="C14" s="61"/>
      <c r="D14" s="61"/>
      <c r="E14" s="61" t="s">
        <v>25</v>
      </c>
      <c r="F14" s="61"/>
      <c r="G14" s="61"/>
      <c r="H14" s="61"/>
      <c r="I14" s="136" t="s">
        <v>15</v>
      </c>
      <c r="J14" s="137"/>
      <c r="K14" s="137"/>
      <c r="L14" s="138"/>
      <c r="M14" s="145">
        <f>I6*(POWER(O7,2)+POWER(Q7,2))/POWER(B6,2)</f>
        <v>0</v>
      </c>
      <c r="N14" s="145"/>
      <c r="O14" s="145"/>
      <c r="P14" s="146" t="s">
        <v>26</v>
      </c>
      <c r="Q14" s="146"/>
      <c r="R14" s="139">
        <f>K6*(POWER(O7,2)+POWER(Q7,2))/(100*B6)</f>
        <v>0</v>
      </c>
      <c r="S14" s="139"/>
      <c r="T14" s="140"/>
      <c r="U14" s="144">
        <f>I6*(POWER(W7,2)+POWER(Y7,2))/POWER(B6,2)</f>
        <v>0</v>
      </c>
      <c r="V14" s="145"/>
      <c r="W14" s="145"/>
      <c r="X14" s="146" t="s">
        <v>26</v>
      </c>
      <c r="Y14" s="146"/>
      <c r="Z14" s="139">
        <f>K6*(POWER(W7,2)+POWER(Y7,2))/(100*B6)</f>
        <v>0</v>
      </c>
      <c r="AA14" s="139"/>
      <c r="AB14" s="140"/>
      <c r="AC14" s="144">
        <f>I6*(POWER(AE7,2)+POWER(AG7,2))/POWER(B6,2)</f>
        <v>0</v>
      </c>
      <c r="AD14" s="145"/>
      <c r="AE14" s="145"/>
      <c r="AF14" s="146" t="s">
        <v>26</v>
      </c>
      <c r="AG14" s="146"/>
      <c r="AH14" s="139">
        <f>K6*(POWER(AE7,2)+POWER(AG7,2))/(100*B6)</f>
        <v>0</v>
      </c>
      <c r="AI14" s="139"/>
      <c r="AJ14" s="140"/>
      <c r="AK14" s="144">
        <f>I6*(POWER(AM7,2)+POWER(AO7,2))/POWER(B6,2)</f>
        <v>0</v>
      </c>
      <c r="AL14" s="145"/>
      <c r="AM14" s="145"/>
      <c r="AN14" s="146" t="s">
        <v>26</v>
      </c>
      <c r="AO14" s="146"/>
      <c r="AP14" s="139">
        <f>K6*(POWER(AM7,2)+POWER(AO7,2))/(100*B6)</f>
        <v>0</v>
      </c>
      <c r="AQ14" s="139"/>
      <c r="AR14" s="140"/>
    </row>
    <row r="15" spans="1:44" ht="13.5" thickBot="1" x14ac:dyDescent="0.25">
      <c r="A15" s="69"/>
      <c r="B15" s="64"/>
      <c r="C15" s="64"/>
      <c r="D15" s="64"/>
      <c r="E15" s="64"/>
      <c r="F15" s="64"/>
      <c r="G15" s="64"/>
      <c r="H15" s="64"/>
      <c r="I15" s="141" t="s">
        <v>19</v>
      </c>
      <c r="J15" s="142"/>
      <c r="K15" s="142"/>
      <c r="L15" s="143"/>
      <c r="M15" s="127">
        <f>I9*(POWER(O10,2)+POWER(Q10,2))/POWER(B9,2)</f>
        <v>0</v>
      </c>
      <c r="N15" s="127"/>
      <c r="O15" s="127"/>
      <c r="P15" s="128" t="s">
        <v>26</v>
      </c>
      <c r="Q15" s="128"/>
      <c r="R15" s="124">
        <f>K9*(POWER(O10,2)+POWER(Q10,2))/(100*B9)</f>
        <v>0</v>
      </c>
      <c r="S15" s="124"/>
      <c r="T15" s="125"/>
      <c r="U15" s="126">
        <f>I9*(POWER(W10,2)+POWER(Y10,2))/POWER(B9,2)</f>
        <v>0</v>
      </c>
      <c r="V15" s="127"/>
      <c r="W15" s="127"/>
      <c r="X15" s="128" t="s">
        <v>26</v>
      </c>
      <c r="Y15" s="128"/>
      <c r="Z15" s="124">
        <f>K9*(POWER(W10,2)+POWER(Y10,2))/(100*B9)</f>
        <v>0</v>
      </c>
      <c r="AA15" s="124"/>
      <c r="AB15" s="125"/>
      <c r="AC15" s="126">
        <f>I9*(POWER(AE10,2)+POWER(AG10,2))/POWER(B9,2)</f>
        <v>0</v>
      </c>
      <c r="AD15" s="127"/>
      <c r="AE15" s="127"/>
      <c r="AF15" s="128" t="s">
        <v>26</v>
      </c>
      <c r="AG15" s="128"/>
      <c r="AH15" s="124">
        <f>K9*(POWER(AE10,2)+POWER(AG10,2))/(100*B9)</f>
        <v>0</v>
      </c>
      <c r="AI15" s="124"/>
      <c r="AJ15" s="125"/>
      <c r="AK15" s="126">
        <f>I9*(POWER(AM10,2)+POWER(AO10,2))/POWER(B9,2)</f>
        <v>0</v>
      </c>
      <c r="AL15" s="127"/>
      <c r="AM15" s="127"/>
      <c r="AN15" s="128" t="s">
        <v>26</v>
      </c>
      <c r="AO15" s="128"/>
      <c r="AP15" s="124">
        <f>K9*(POWER(AM10,2)+POWER(AO10,2))/(100*B9)</f>
        <v>0</v>
      </c>
      <c r="AQ15" s="124"/>
      <c r="AR15" s="125"/>
    </row>
    <row r="16" spans="1:44" x14ac:dyDescent="0.2">
      <c r="A16" s="129" t="s">
        <v>27</v>
      </c>
      <c r="B16" s="130"/>
      <c r="C16" s="130"/>
      <c r="D16" s="130"/>
      <c r="E16" s="61" t="s">
        <v>28</v>
      </c>
      <c r="F16" s="61"/>
      <c r="G16" s="61"/>
      <c r="H16" s="61"/>
      <c r="I16" s="136" t="s">
        <v>15</v>
      </c>
      <c r="J16" s="137"/>
      <c r="K16" s="137"/>
      <c r="L16" s="138"/>
      <c r="M16" s="117">
        <f>SUM(O7:P7)+C6+M14</f>
        <v>6.0000000521540642E-3</v>
      </c>
      <c r="N16" s="117"/>
      <c r="O16" s="117"/>
      <c r="P16" s="118" t="s">
        <v>26</v>
      </c>
      <c r="Q16" s="118"/>
      <c r="R16" s="119">
        <f>SUM(Q7:R7)+D6+R14</f>
        <v>2.9999999329447746E-2</v>
      </c>
      <c r="S16" s="119"/>
      <c r="T16" s="120"/>
      <c r="U16" s="116">
        <f>SUM(W7:X7)+C6+U14</f>
        <v>6.0000000521540642E-3</v>
      </c>
      <c r="V16" s="117"/>
      <c r="W16" s="117"/>
      <c r="X16" s="118" t="s">
        <v>26</v>
      </c>
      <c r="Y16" s="118"/>
      <c r="Z16" s="119">
        <f>SUM(Y7:Z7)+D6+Z14</f>
        <v>2.9999999329447746E-2</v>
      </c>
      <c r="AA16" s="119"/>
      <c r="AB16" s="120"/>
      <c r="AC16" s="116">
        <f>SUM(AE7:AF7)+C6+AC14</f>
        <v>6.0000000521540642E-3</v>
      </c>
      <c r="AD16" s="117"/>
      <c r="AE16" s="117"/>
      <c r="AF16" s="118" t="s">
        <v>26</v>
      </c>
      <c r="AG16" s="118"/>
      <c r="AH16" s="119">
        <f>SUM(AG7:AH7)+D6+AH14</f>
        <v>2.9999999329447746E-2</v>
      </c>
      <c r="AI16" s="119"/>
      <c r="AJ16" s="120"/>
      <c r="AK16" s="116">
        <f>SUM(AM7:AN7)+C6+AK14</f>
        <v>6.0000000521540642E-3</v>
      </c>
      <c r="AL16" s="117"/>
      <c r="AM16" s="117"/>
      <c r="AN16" s="118" t="s">
        <v>26</v>
      </c>
      <c r="AO16" s="118"/>
      <c r="AP16" s="119">
        <f>SUM(AO7:AP7)+D6+AP14</f>
        <v>2.9999999329447746E-2</v>
      </c>
      <c r="AQ16" s="119"/>
      <c r="AR16" s="120"/>
    </row>
    <row r="17" spans="1:44" x14ac:dyDescent="0.2">
      <c r="A17" s="131"/>
      <c r="B17" s="132"/>
      <c r="C17" s="132"/>
      <c r="D17" s="132"/>
      <c r="E17" s="135"/>
      <c r="F17" s="135"/>
      <c r="G17" s="135"/>
      <c r="H17" s="135"/>
      <c r="I17" s="121" t="s">
        <v>19</v>
      </c>
      <c r="J17" s="122"/>
      <c r="K17" s="122"/>
      <c r="L17" s="123"/>
      <c r="M17" s="112">
        <f>SUM(O10:P10)+C9+M15</f>
        <v>6.0000000521540642E-3</v>
      </c>
      <c r="N17" s="112"/>
      <c r="O17" s="112"/>
      <c r="P17" s="113" t="s">
        <v>26</v>
      </c>
      <c r="Q17" s="113"/>
      <c r="R17" s="114">
        <f>SUM(Q10:R10)+D9+R15</f>
        <v>3.2999999821186066E-2</v>
      </c>
      <c r="S17" s="114"/>
      <c r="T17" s="115"/>
      <c r="U17" s="111">
        <f>SUM(W10:X10)+C9+U15</f>
        <v>6.0000000521540642E-3</v>
      </c>
      <c r="V17" s="112"/>
      <c r="W17" s="112"/>
      <c r="X17" s="113" t="s">
        <v>26</v>
      </c>
      <c r="Y17" s="113"/>
      <c r="Z17" s="114">
        <f>SUM(Y10:Z10)+D9+Z15</f>
        <v>3.2999999821186066E-2</v>
      </c>
      <c r="AA17" s="114"/>
      <c r="AB17" s="115"/>
      <c r="AC17" s="111">
        <f>SUM(AE10:AF10)+C9+AC15</f>
        <v>6.0000000521540642E-3</v>
      </c>
      <c r="AD17" s="112"/>
      <c r="AE17" s="112"/>
      <c r="AF17" s="113" t="s">
        <v>26</v>
      </c>
      <c r="AG17" s="113"/>
      <c r="AH17" s="114">
        <f>SUM(AG10:AH10)+D9+AH15</f>
        <v>3.2999999821186066E-2</v>
      </c>
      <c r="AI17" s="114"/>
      <c r="AJ17" s="115"/>
      <c r="AK17" s="111">
        <f>SUM(AM10:AN10)+C9+AK15</f>
        <v>6.0000000521540642E-3</v>
      </c>
      <c r="AL17" s="112"/>
      <c r="AM17" s="112"/>
      <c r="AN17" s="113" t="s">
        <v>26</v>
      </c>
      <c r="AO17" s="113"/>
      <c r="AP17" s="114">
        <f>SUM(AO10:AP10)+D9+AP15</f>
        <v>3.2999999821186066E-2</v>
      </c>
      <c r="AQ17" s="114"/>
      <c r="AR17" s="115"/>
    </row>
    <row r="18" spans="1:44" ht="13.5" thickBot="1" x14ac:dyDescent="0.25">
      <c r="A18" s="133"/>
      <c r="B18" s="134"/>
      <c r="C18" s="134"/>
      <c r="D18" s="134"/>
      <c r="E18" s="64"/>
      <c r="F18" s="64"/>
      <c r="G18" s="64"/>
      <c r="H18" s="64"/>
      <c r="I18" s="108" t="s">
        <v>29</v>
      </c>
      <c r="J18" s="109"/>
      <c r="K18" s="109"/>
      <c r="L18" s="110"/>
      <c r="M18" s="106">
        <f>SUM(M16,M17)</f>
        <v>1.2000000104308128E-2</v>
      </c>
      <c r="N18" s="106"/>
      <c r="O18" s="106"/>
      <c r="P18" s="107" t="s">
        <v>26</v>
      </c>
      <c r="Q18" s="107"/>
      <c r="R18" s="97">
        <f>SUM(R16,R17)</f>
        <v>6.2999999150633812E-2</v>
      </c>
      <c r="S18" s="97"/>
      <c r="T18" s="98"/>
      <c r="U18" s="105">
        <f>SUM(U16,U17)</f>
        <v>1.2000000104308128E-2</v>
      </c>
      <c r="V18" s="106"/>
      <c r="W18" s="106"/>
      <c r="X18" s="107" t="s">
        <v>26</v>
      </c>
      <c r="Y18" s="107"/>
      <c r="Z18" s="97">
        <f>SUM(Z16,Z17)</f>
        <v>6.2999999150633812E-2</v>
      </c>
      <c r="AA18" s="97"/>
      <c r="AB18" s="98"/>
      <c r="AC18" s="105">
        <f>SUM(AC16,AC17)</f>
        <v>1.2000000104308128E-2</v>
      </c>
      <c r="AD18" s="106"/>
      <c r="AE18" s="106"/>
      <c r="AF18" s="107" t="s">
        <v>26</v>
      </c>
      <c r="AG18" s="107"/>
      <c r="AH18" s="97">
        <f>SUM(AH16,AH17)</f>
        <v>6.2999999150633812E-2</v>
      </c>
      <c r="AI18" s="97"/>
      <c r="AJ18" s="98"/>
      <c r="AK18" s="105">
        <f>SUM(AK16,AK17)</f>
        <v>1.2000000104308128E-2</v>
      </c>
      <c r="AL18" s="106"/>
      <c r="AM18" s="106"/>
      <c r="AN18" s="107" t="s">
        <v>26</v>
      </c>
      <c r="AO18" s="107"/>
      <c r="AP18" s="97">
        <f>SUM(AP16,AP17)</f>
        <v>6.2999999150633812E-2</v>
      </c>
      <c r="AQ18" s="97"/>
      <c r="AR18" s="98"/>
    </row>
    <row r="19" spans="1:44" ht="30" customHeight="1" thickBot="1" x14ac:dyDescent="0.25">
      <c r="A19" s="70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1:44" ht="15.75" customHeight="1" thickBot="1" x14ac:dyDescent="0.25">
      <c r="A20" s="99" t="s">
        <v>7</v>
      </c>
      <c r="B20" s="100"/>
      <c r="C20" s="100" t="s">
        <v>3</v>
      </c>
      <c r="D20" s="100"/>
      <c r="E20" s="100" t="s">
        <v>31</v>
      </c>
      <c r="F20" s="100"/>
      <c r="G20" s="100"/>
      <c r="H20" s="100"/>
      <c r="I20" s="100"/>
      <c r="J20" s="100"/>
      <c r="K20" s="100"/>
      <c r="L20" s="101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93">
        <v>6</v>
      </c>
      <c r="B21" s="94"/>
      <c r="C21" s="94" t="s">
        <v>16</v>
      </c>
      <c r="D21" s="94"/>
      <c r="E21" s="95" t="s">
        <v>35</v>
      </c>
      <c r="F21" s="95"/>
      <c r="G21" s="95"/>
      <c r="H21" s="95"/>
      <c r="I21" s="95"/>
      <c r="J21" s="95"/>
      <c r="K21" s="95"/>
      <c r="L21" s="96"/>
      <c r="M21" s="90">
        <v>6.3000001907348633</v>
      </c>
      <c r="N21" s="91"/>
      <c r="O21" s="91"/>
      <c r="P21" s="91"/>
      <c r="Q21" s="91"/>
      <c r="R21" s="91"/>
      <c r="S21" s="91"/>
      <c r="T21" s="92"/>
      <c r="U21" s="90">
        <v>6.3000001907348633</v>
      </c>
      <c r="V21" s="91"/>
      <c r="W21" s="91"/>
      <c r="X21" s="91"/>
      <c r="Y21" s="91"/>
      <c r="Z21" s="91"/>
      <c r="AA21" s="91"/>
      <c r="AB21" s="92"/>
      <c r="AC21" s="90">
        <v>6.1999998092651367</v>
      </c>
      <c r="AD21" s="91"/>
      <c r="AE21" s="91"/>
      <c r="AF21" s="91"/>
      <c r="AG21" s="91"/>
      <c r="AH21" s="91"/>
      <c r="AI21" s="91"/>
      <c r="AJ21" s="92"/>
      <c r="AK21" s="90">
        <v>6.3000001907348633</v>
      </c>
      <c r="AL21" s="91"/>
      <c r="AM21" s="91"/>
      <c r="AN21" s="91"/>
      <c r="AO21" s="91"/>
      <c r="AP21" s="91"/>
      <c r="AQ21" s="91"/>
      <c r="AR21" s="92"/>
    </row>
    <row r="22" spans="1:44" ht="13.5" thickBot="1" x14ac:dyDescent="0.25">
      <c r="A22" s="79">
        <v>6</v>
      </c>
      <c r="B22" s="80"/>
      <c r="C22" s="80" t="s">
        <v>20</v>
      </c>
      <c r="D22" s="80"/>
      <c r="E22" s="81" t="s">
        <v>36</v>
      </c>
      <c r="F22" s="81"/>
      <c r="G22" s="81"/>
      <c r="H22" s="81"/>
      <c r="I22" s="81"/>
      <c r="J22" s="81"/>
      <c r="K22" s="81"/>
      <c r="L22" s="82"/>
      <c r="M22" s="83">
        <v>6.1999998092651367</v>
      </c>
      <c r="N22" s="84"/>
      <c r="O22" s="84"/>
      <c r="P22" s="84"/>
      <c r="Q22" s="84"/>
      <c r="R22" s="84"/>
      <c r="S22" s="84"/>
      <c r="T22" s="85"/>
      <c r="U22" s="83">
        <v>6.1999998092651367</v>
      </c>
      <c r="V22" s="84"/>
      <c r="W22" s="84"/>
      <c r="X22" s="84"/>
      <c r="Y22" s="84"/>
      <c r="Z22" s="84"/>
      <c r="AA22" s="84"/>
      <c r="AB22" s="85"/>
      <c r="AC22" s="83">
        <v>6.3000001907348633</v>
      </c>
      <c r="AD22" s="84"/>
      <c r="AE22" s="84"/>
      <c r="AF22" s="84"/>
      <c r="AG22" s="84"/>
      <c r="AH22" s="84"/>
      <c r="AI22" s="84"/>
      <c r="AJ22" s="85"/>
      <c r="AK22" s="83">
        <v>6.1999998092651367</v>
      </c>
      <c r="AL22" s="84"/>
      <c r="AM22" s="84"/>
      <c r="AN22" s="84"/>
      <c r="AO22" s="84"/>
      <c r="AP22" s="84"/>
      <c r="AQ22" s="84"/>
      <c r="AR22" s="85"/>
    </row>
    <row r="23" spans="1:44" ht="30" customHeight="1" thickBot="1" x14ac:dyDescent="0.25">
      <c r="A23" s="70" t="s">
        <v>37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1:44" ht="15" customHeight="1" x14ac:dyDescent="0.2">
      <c r="A24" s="71" t="s">
        <v>3</v>
      </c>
      <c r="B24" s="72"/>
      <c r="C24" s="72"/>
      <c r="D24" s="72"/>
      <c r="E24" s="72" t="s">
        <v>38</v>
      </c>
      <c r="F24" s="72"/>
      <c r="G24" s="72" t="s">
        <v>39</v>
      </c>
      <c r="H24" s="72"/>
      <c r="I24" s="72" t="s">
        <v>40</v>
      </c>
      <c r="J24" s="72"/>
      <c r="K24" s="72" t="s">
        <v>41</v>
      </c>
      <c r="L24" s="75"/>
      <c r="M24" s="68" t="s">
        <v>11</v>
      </c>
      <c r="N24" s="62"/>
      <c r="O24" s="60" t="s">
        <v>12</v>
      </c>
      <c r="P24" s="61"/>
      <c r="Q24" s="62"/>
      <c r="R24" s="60" t="s">
        <v>13</v>
      </c>
      <c r="S24" s="61"/>
      <c r="T24" s="66"/>
      <c r="U24" s="68" t="s">
        <v>11</v>
      </c>
      <c r="V24" s="62"/>
      <c r="W24" s="60" t="s">
        <v>12</v>
      </c>
      <c r="X24" s="61"/>
      <c r="Y24" s="62"/>
      <c r="Z24" s="60" t="s">
        <v>13</v>
      </c>
      <c r="AA24" s="61"/>
      <c r="AB24" s="66"/>
      <c r="AC24" s="68" t="s">
        <v>11</v>
      </c>
      <c r="AD24" s="62"/>
      <c r="AE24" s="60" t="s">
        <v>12</v>
      </c>
      <c r="AF24" s="61"/>
      <c r="AG24" s="62"/>
      <c r="AH24" s="60" t="s">
        <v>13</v>
      </c>
      <c r="AI24" s="61"/>
      <c r="AJ24" s="66"/>
      <c r="AK24" s="68" t="s">
        <v>11</v>
      </c>
      <c r="AL24" s="62"/>
      <c r="AM24" s="60" t="s">
        <v>12</v>
      </c>
      <c r="AN24" s="61"/>
      <c r="AO24" s="62"/>
      <c r="AP24" s="60" t="s">
        <v>13</v>
      </c>
      <c r="AQ24" s="61"/>
      <c r="AR24" s="66"/>
    </row>
    <row r="25" spans="1:44" ht="15.75" customHeight="1" thickBot="1" x14ac:dyDescent="0.25">
      <c r="A25" s="73"/>
      <c r="B25" s="74"/>
      <c r="C25" s="74"/>
      <c r="D25" s="74"/>
      <c r="E25" s="9" t="s">
        <v>42</v>
      </c>
      <c r="F25" s="9" t="s">
        <v>43</v>
      </c>
      <c r="G25" s="9" t="s">
        <v>42</v>
      </c>
      <c r="H25" s="9" t="s">
        <v>43</v>
      </c>
      <c r="I25" s="9" t="s">
        <v>42</v>
      </c>
      <c r="J25" s="9" t="s">
        <v>43</v>
      </c>
      <c r="K25" s="9" t="s">
        <v>42</v>
      </c>
      <c r="L25" s="10" t="s">
        <v>43</v>
      </c>
      <c r="M25" s="69"/>
      <c r="N25" s="65"/>
      <c r="O25" s="63"/>
      <c r="P25" s="64"/>
      <c r="Q25" s="65"/>
      <c r="R25" s="63"/>
      <c r="S25" s="64"/>
      <c r="T25" s="67"/>
      <c r="U25" s="69"/>
      <c r="V25" s="65"/>
      <c r="W25" s="63"/>
      <c r="X25" s="64"/>
      <c r="Y25" s="65"/>
      <c r="Z25" s="63"/>
      <c r="AA25" s="64"/>
      <c r="AB25" s="67"/>
      <c r="AC25" s="69"/>
      <c r="AD25" s="65"/>
      <c r="AE25" s="63"/>
      <c r="AF25" s="64"/>
      <c r="AG25" s="65"/>
      <c r="AH25" s="63"/>
      <c r="AI25" s="64"/>
      <c r="AJ25" s="67"/>
      <c r="AK25" s="69"/>
      <c r="AL25" s="65"/>
      <c r="AM25" s="63"/>
      <c r="AN25" s="64"/>
      <c r="AO25" s="65"/>
      <c r="AP25" s="63"/>
      <c r="AQ25" s="64"/>
      <c r="AR25" s="67"/>
    </row>
    <row r="26" spans="1:44" x14ac:dyDescent="0.2">
      <c r="A26" s="49" t="s">
        <v>53</v>
      </c>
      <c r="B26" s="50"/>
      <c r="C26" s="50"/>
      <c r="D26" s="50"/>
      <c r="E26" s="17"/>
      <c r="F26" s="17"/>
      <c r="G26" s="17"/>
      <c r="H26" s="17"/>
      <c r="I26" s="17"/>
      <c r="J26" s="17"/>
      <c r="K26" s="17"/>
      <c r="L26" s="51"/>
      <c r="M26" s="52"/>
      <c r="N26" s="53"/>
      <c r="O26" s="54"/>
      <c r="P26" s="54"/>
      <c r="Q26" s="54"/>
      <c r="R26" s="54"/>
      <c r="S26" s="54"/>
      <c r="T26" s="55"/>
      <c r="U26" s="52"/>
      <c r="V26" s="53"/>
      <c r="W26" s="54"/>
      <c r="X26" s="54"/>
      <c r="Y26" s="54"/>
      <c r="Z26" s="54"/>
      <c r="AA26" s="54"/>
      <c r="AB26" s="55"/>
      <c r="AC26" s="52"/>
      <c r="AD26" s="53"/>
      <c r="AE26" s="54"/>
      <c r="AF26" s="54"/>
      <c r="AG26" s="54"/>
      <c r="AH26" s="54"/>
      <c r="AI26" s="54"/>
      <c r="AJ26" s="55"/>
      <c r="AK26" s="52"/>
      <c r="AL26" s="53"/>
      <c r="AM26" s="54"/>
      <c r="AN26" s="54"/>
      <c r="AO26" s="54"/>
      <c r="AP26" s="54"/>
      <c r="AQ26" s="54"/>
      <c r="AR26" s="55"/>
    </row>
    <row r="27" spans="1:44" x14ac:dyDescent="0.2">
      <c r="A27" s="41" t="s">
        <v>54</v>
      </c>
      <c r="B27" s="42"/>
      <c r="C27" s="42"/>
      <c r="D27" s="42"/>
      <c r="E27" s="11"/>
      <c r="F27" s="11"/>
      <c r="G27" s="11"/>
      <c r="H27" s="11"/>
      <c r="I27" s="11"/>
      <c r="J27" s="11"/>
      <c r="K27" s="11"/>
      <c r="L27" s="12"/>
      <c r="M27" s="43">
        <f>M7</f>
        <v>0</v>
      </c>
      <c r="N27" s="44"/>
      <c r="O27" s="39">
        <f>O7</f>
        <v>0</v>
      </c>
      <c r="P27" s="39"/>
      <c r="Q27" s="39"/>
      <c r="R27" s="39">
        <f>Q7</f>
        <v>0</v>
      </c>
      <c r="S27" s="39"/>
      <c r="T27" s="40"/>
      <c r="U27" s="43">
        <f>U7</f>
        <v>0</v>
      </c>
      <c r="V27" s="44"/>
      <c r="W27" s="39">
        <f>W7</f>
        <v>0</v>
      </c>
      <c r="X27" s="39"/>
      <c r="Y27" s="39"/>
      <c r="Z27" s="39">
        <f>Y7</f>
        <v>0</v>
      </c>
      <c r="AA27" s="39"/>
      <c r="AB27" s="40"/>
      <c r="AC27" s="43">
        <f>AC7</f>
        <v>0</v>
      </c>
      <c r="AD27" s="44"/>
      <c r="AE27" s="39">
        <f>AE7</f>
        <v>0</v>
      </c>
      <c r="AF27" s="39"/>
      <c r="AG27" s="39"/>
      <c r="AH27" s="39">
        <f>AG7</f>
        <v>0</v>
      </c>
      <c r="AI27" s="39"/>
      <c r="AJ27" s="40"/>
      <c r="AK27" s="43">
        <f>AK7</f>
        <v>0</v>
      </c>
      <c r="AL27" s="44"/>
      <c r="AM27" s="39">
        <f>AM7</f>
        <v>0</v>
      </c>
      <c r="AN27" s="39"/>
      <c r="AO27" s="39"/>
      <c r="AP27" s="39">
        <f>AO7</f>
        <v>0</v>
      </c>
      <c r="AQ27" s="39"/>
      <c r="AR27" s="40"/>
    </row>
    <row r="28" spans="1:44" x14ac:dyDescent="0.2">
      <c r="A28" s="41" t="s">
        <v>121</v>
      </c>
      <c r="B28" s="42"/>
      <c r="C28" s="42"/>
      <c r="D28" s="42"/>
      <c r="E28" s="11"/>
      <c r="F28" s="11"/>
      <c r="G28" s="11"/>
      <c r="H28" s="11"/>
      <c r="I28" s="11"/>
      <c r="J28" s="11"/>
      <c r="K28" s="11"/>
      <c r="L28" s="12"/>
      <c r="M28" s="43" t="s">
        <v>59</v>
      </c>
      <c r="N28" s="44"/>
      <c r="O28" s="39">
        <v>0</v>
      </c>
      <c r="P28" s="39"/>
      <c r="Q28" s="39"/>
      <c r="R28" s="39">
        <v>0</v>
      </c>
      <c r="S28" s="39"/>
      <c r="T28" s="40"/>
      <c r="U28" s="43" t="s">
        <v>59</v>
      </c>
      <c r="V28" s="44"/>
      <c r="W28" s="39">
        <v>0</v>
      </c>
      <c r="X28" s="39"/>
      <c r="Y28" s="39"/>
      <c r="Z28" s="39">
        <v>0</v>
      </c>
      <c r="AA28" s="39"/>
      <c r="AB28" s="40"/>
      <c r="AC28" s="43" t="s">
        <v>59</v>
      </c>
      <c r="AD28" s="44"/>
      <c r="AE28" s="39">
        <v>0</v>
      </c>
      <c r="AF28" s="39"/>
      <c r="AG28" s="39"/>
      <c r="AH28" s="39">
        <v>0</v>
      </c>
      <c r="AI28" s="39"/>
      <c r="AJ28" s="40"/>
      <c r="AK28" s="43" t="s">
        <v>59</v>
      </c>
      <c r="AL28" s="44"/>
      <c r="AM28" s="39">
        <v>0</v>
      </c>
      <c r="AN28" s="39"/>
      <c r="AO28" s="39"/>
      <c r="AP28" s="39">
        <v>0</v>
      </c>
      <c r="AQ28" s="39"/>
      <c r="AR28" s="40"/>
    </row>
    <row r="29" spans="1:44" x14ac:dyDescent="0.2">
      <c r="A29" s="41" t="s">
        <v>122</v>
      </c>
      <c r="B29" s="42"/>
      <c r="C29" s="42"/>
      <c r="D29" s="42"/>
      <c r="E29" s="11">
        <v>48.5</v>
      </c>
      <c r="F29" s="11">
        <v>0.5</v>
      </c>
      <c r="G29" s="11">
        <v>48.9</v>
      </c>
      <c r="H29" s="11">
        <v>25</v>
      </c>
      <c r="I29" s="11"/>
      <c r="J29" s="11"/>
      <c r="K29" s="11"/>
      <c r="L29" s="12"/>
      <c r="M29" s="33">
        <v>0</v>
      </c>
      <c r="N29" s="34"/>
      <c r="O29" s="31">
        <f>-SQRT(3)*M21*M29*S7/1000</f>
        <v>0</v>
      </c>
      <c r="P29" s="31"/>
      <c r="Q29" s="31"/>
      <c r="R29" s="31">
        <f>-SQRT(3)*M21*M29*SIN(ACOS(S7))/1000</f>
        <v>0</v>
      </c>
      <c r="S29" s="31"/>
      <c r="T29" s="32"/>
      <c r="U29" s="33">
        <v>0</v>
      </c>
      <c r="V29" s="34"/>
      <c r="W29" s="31">
        <f>-SQRT(3)*U21*U29*AA7/1000</f>
        <v>0</v>
      </c>
      <c r="X29" s="31"/>
      <c r="Y29" s="31"/>
      <c r="Z29" s="31">
        <f>-SQRT(3)*U21*U29*SIN(ACOS(AA7))/1000</f>
        <v>0</v>
      </c>
      <c r="AA29" s="31"/>
      <c r="AB29" s="32"/>
      <c r="AC29" s="33">
        <v>0</v>
      </c>
      <c r="AD29" s="34"/>
      <c r="AE29" s="31">
        <f>-SQRT(3)*AC21*AC29*AI7/1000</f>
        <v>0</v>
      </c>
      <c r="AF29" s="31"/>
      <c r="AG29" s="31"/>
      <c r="AH29" s="31">
        <f>-SQRT(3)*AC21*AC29*SIN(ACOS(AI7))/1000</f>
        <v>0</v>
      </c>
      <c r="AI29" s="31"/>
      <c r="AJ29" s="32"/>
      <c r="AK29" s="33">
        <v>0</v>
      </c>
      <c r="AL29" s="34"/>
      <c r="AM29" s="31">
        <f>-SQRT(3)*AK21*AK29*AQ7/1000</f>
        <v>0</v>
      </c>
      <c r="AN29" s="31"/>
      <c r="AO29" s="31"/>
      <c r="AP29" s="31">
        <f>-SQRT(3)*AK21*AK29*SIN(ACOS(AQ7))/1000</f>
        <v>0</v>
      </c>
      <c r="AQ29" s="31"/>
      <c r="AR29" s="32"/>
    </row>
    <row r="30" spans="1:44" x14ac:dyDescent="0.2">
      <c r="A30" s="41" t="s">
        <v>123</v>
      </c>
      <c r="B30" s="42"/>
      <c r="C30" s="42"/>
      <c r="D30" s="42"/>
      <c r="E30" s="11"/>
      <c r="F30" s="11"/>
      <c r="G30" s="11"/>
      <c r="H30" s="11"/>
      <c r="I30" s="11"/>
      <c r="J30" s="11"/>
      <c r="K30" s="11"/>
      <c r="L30" s="12"/>
      <c r="M30" s="33" t="s">
        <v>59</v>
      </c>
      <c r="N30" s="34"/>
      <c r="O30" s="39">
        <v>0</v>
      </c>
      <c r="P30" s="39"/>
      <c r="Q30" s="39"/>
      <c r="R30" s="39">
        <v>0</v>
      </c>
      <c r="S30" s="39"/>
      <c r="T30" s="40"/>
      <c r="U30" s="33" t="s">
        <v>59</v>
      </c>
      <c r="V30" s="34"/>
      <c r="W30" s="39">
        <v>0</v>
      </c>
      <c r="X30" s="39"/>
      <c r="Y30" s="39"/>
      <c r="Z30" s="39">
        <v>0</v>
      </c>
      <c r="AA30" s="39"/>
      <c r="AB30" s="40"/>
      <c r="AC30" s="33" t="s">
        <v>59</v>
      </c>
      <c r="AD30" s="34"/>
      <c r="AE30" s="39">
        <v>0</v>
      </c>
      <c r="AF30" s="39"/>
      <c r="AG30" s="39"/>
      <c r="AH30" s="39">
        <v>0</v>
      </c>
      <c r="AI30" s="39"/>
      <c r="AJ30" s="40"/>
      <c r="AK30" s="33" t="s">
        <v>59</v>
      </c>
      <c r="AL30" s="34"/>
      <c r="AM30" s="39">
        <v>0</v>
      </c>
      <c r="AN30" s="39"/>
      <c r="AO30" s="39"/>
      <c r="AP30" s="39">
        <v>0</v>
      </c>
      <c r="AQ30" s="39"/>
      <c r="AR30" s="40"/>
    </row>
    <row r="31" spans="1:44" x14ac:dyDescent="0.2">
      <c r="A31" s="41" t="s">
        <v>124</v>
      </c>
      <c r="B31" s="42"/>
      <c r="C31" s="42"/>
      <c r="D31" s="42"/>
      <c r="E31" s="11">
        <v>48.5</v>
      </c>
      <c r="F31" s="11">
        <v>0.5</v>
      </c>
      <c r="G31" s="11">
        <v>48.9</v>
      </c>
      <c r="H31" s="11">
        <v>25</v>
      </c>
      <c r="I31" s="11"/>
      <c r="J31" s="11"/>
      <c r="K31" s="11"/>
      <c r="L31" s="12"/>
      <c r="M31" s="33">
        <v>0</v>
      </c>
      <c r="N31" s="34"/>
      <c r="O31" s="31">
        <f>-SQRT(3)*M21*M31*S7/1000</f>
        <v>0</v>
      </c>
      <c r="P31" s="31"/>
      <c r="Q31" s="31"/>
      <c r="R31" s="31">
        <f>-SQRT(3)*M21*M31*SIN(ACOS(S7))/1000</f>
        <v>0</v>
      </c>
      <c r="S31" s="31"/>
      <c r="T31" s="32"/>
      <c r="U31" s="33">
        <v>0</v>
      </c>
      <c r="V31" s="34"/>
      <c r="W31" s="31">
        <f>-SQRT(3)*U21*U31*AA7/1000</f>
        <v>0</v>
      </c>
      <c r="X31" s="31"/>
      <c r="Y31" s="31"/>
      <c r="Z31" s="31">
        <f>-SQRT(3)*U21*U31*SIN(ACOS(AA7))/1000</f>
        <v>0</v>
      </c>
      <c r="AA31" s="31"/>
      <c r="AB31" s="32"/>
      <c r="AC31" s="33">
        <v>0</v>
      </c>
      <c r="AD31" s="34"/>
      <c r="AE31" s="31">
        <f>-SQRT(3)*AC21*AC31*AI7/1000</f>
        <v>0</v>
      </c>
      <c r="AF31" s="31"/>
      <c r="AG31" s="31"/>
      <c r="AH31" s="31">
        <f>-SQRT(3)*AC21*AC31*SIN(ACOS(AI7))/1000</f>
        <v>0</v>
      </c>
      <c r="AI31" s="31"/>
      <c r="AJ31" s="32"/>
      <c r="AK31" s="33">
        <v>0</v>
      </c>
      <c r="AL31" s="34"/>
      <c r="AM31" s="31">
        <f>-SQRT(3)*AK21*AK31*AQ7/1000</f>
        <v>0</v>
      </c>
      <c r="AN31" s="31"/>
      <c r="AO31" s="31"/>
      <c r="AP31" s="31">
        <f>-SQRT(3)*AK21*AK31*SIN(ACOS(AQ7))/1000</f>
        <v>0</v>
      </c>
      <c r="AQ31" s="31"/>
      <c r="AR31" s="32"/>
    </row>
    <row r="32" spans="1:44" ht="13.5" thickBot="1" x14ac:dyDescent="0.25">
      <c r="A32" s="56" t="s">
        <v>65</v>
      </c>
      <c r="B32" s="57"/>
      <c r="C32" s="57"/>
      <c r="D32" s="57"/>
      <c r="E32" s="58"/>
      <c r="F32" s="58"/>
      <c r="G32" s="58"/>
      <c r="H32" s="58"/>
      <c r="I32" s="58"/>
      <c r="J32" s="58"/>
      <c r="K32" s="58"/>
      <c r="L32" s="59"/>
      <c r="M32" s="47"/>
      <c r="N32" s="48"/>
      <c r="O32" s="45">
        <f>SUM(O27:Q31)</f>
        <v>0</v>
      </c>
      <c r="P32" s="45"/>
      <c r="Q32" s="45"/>
      <c r="R32" s="45">
        <f>SUM(R27:T31)</f>
        <v>0</v>
      </c>
      <c r="S32" s="45"/>
      <c r="T32" s="46"/>
      <c r="U32" s="47"/>
      <c r="V32" s="48"/>
      <c r="W32" s="45">
        <f>SUM(W27:Y31)</f>
        <v>0</v>
      </c>
      <c r="X32" s="45"/>
      <c r="Y32" s="45"/>
      <c r="Z32" s="45">
        <f>SUM(Z27:AB31)</f>
        <v>0</v>
      </c>
      <c r="AA32" s="45"/>
      <c r="AB32" s="46"/>
      <c r="AC32" s="47"/>
      <c r="AD32" s="48"/>
      <c r="AE32" s="45">
        <f>SUM(AE27:AG31)</f>
        <v>0</v>
      </c>
      <c r="AF32" s="45"/>
      <c r="AG32" s="45"/>
      <c r="AH32" s="45">
        <f>SUM(AH27:AJ31)</f>
        <v>0</v>
      </c>
      <c r="AI32" s="45"/>
      <c r="AJ32" s="46"/>
      <c r="AK32" s="47"/>
      <c r="AL32" s="48"/>
      <c r="AM32" s="45">
        <f>SUM(AM27:AO31)</f>
        <v>0</v>
      </c>
      <c r="AN32" s="45"/>
      <c r="AO32" s="45"/>
      <c r="AP32" s="45">
        <f>SUM(AP27:AR31)</f>
        <v>0</v>
      </c>
      <c r="AQ32" s="45"/>
      <c r="AR32" s="46"/>
    </row>
    <row r="33" spans="1:44" x14ac:dyDescent="0.2">
      <c r="A33" s="49" t="s">
        <v>66</v>
      </c>
      <c r="B33" s="50"/>
      <c r="C33" s="50"/>
      <c r="D33" s="50"/>
      <c r="E33" s="17"/>
      <c r="F33" s="17"/>
      <c r="G33" s="17"/>
      <c r="H33" s="17"/>
      <c r="I33" s="17"/>
      <c r="J33" s="17"/>
      <c r="K33" s="17"/>
      <c r="L33" s="51"/>
      <c r="M33" s="52"/>
      <c r="N33" s="53"/>
      <c r="O33" s="54"/>
      <c r="P33" s="54"/>
      <c r="Q33" s="54"/>
      <c r="R33" s="54"/>
      <c r="S33" s="54"/>
      <c r="T33" s="55"/>
      <c r="U33" s="52"/>
      <c r="V33" s="53"/>
      <c r="W33" s="54"/>
      <c r="X33" s="54"/>
      <c r="Y33" s="54"/>
      <c r="Z33" s="54"/>
      <c r="AA33" s="54"/>
      <c r="AB33" s="55"/>
      <c r="AC33" s="52"/>
      <c r="AD33" s="53"/>
      <c r="AE33" s="54"/>
      <c r="AF33" s="54"/>
      <c r="AG33" s="54"/>
      <c r="AH33" s="54"/>
      <c r="AI33" s="54"/>
      <c r="AJ33" s="55"/>
      <c r="AK33" s="52"/>
      <c r="AL33" s="53"/>
      <c r="AM33" s="54"/>
      <c r="AN33" s="54"/>
      <c r="AO33" s="54"/>
      <c r="AP33" s="54"/>
      <c r="AQ33" s="54"/>
      <c r="AR33" s="55"/>
    </row>
    <row r="34" spans="1:44" x14ac:dyDescent="0.2">
      <c r="A34" s="41" t="s">
        <v>67</v>
      </c>
      <c r="B34" s="42"/>
      <c r="C34" s="42"/>
      <c r="D34" s="42"/>
      <c r="E34" s="11"/>
      <c r="F34" s="11"/>
      <c r="G34" s="11"/>
      <c r="H34" s="11"/>
      <c r="I34" s="11"/>
      <c r="J34" s="11"/>
      <c r="K34" s="11"/>
      <c r="L34" s="12"/>
      <c r="M34" s="43">
        <f>M10</f>
        <v>0</v>
      </c>
      <c r="N34" s="44"/>
      <c r="O34" s="39">
        <f>O10</f>
        <v>0</v>
      </c>
      <c r="P34" s="39"/>
      <c r="Q34" s="39"/>
      <c r="R34" s="39">
        <f>Q10</f>
        <v>0</v>
      </c>
      <c r="S34" s="39"/>
      <c r="T34" s="40"/>
      <c r="U34" s="43">
        <f>U10</f>
        <v>0</v>
      </c>
      <c r="V34" s="44"/>
      <c r="W34" s="39">
        <f>W10</f>
        <v>0</v>
      </c>
      <c r="X34" s="39"/>
      <c r="Y34" s="39"/>
      <c r="Z34" s="39">
        <f>Y10</f>
        <v>0</v>
      </c>
      <c r="AA34" s="39"/>
      <c r="AB34" s="40"/>
      <c r="AC34" s="43">
        <f>AC10</f>
        <v>0</v>
      </c>
      <c r="AD34" s="44"/>
      <c r="AE34" s="39">
        <f>AE10</f>
        <v>0</v>
      </c>
      <c r="AF34" s="39"/>
      <c r="AG34" s="39"/>
      <c r="AH34" s="39">
        <f>AG10</f>
        <v>0</v>
      </c>
      <c r="AI34" s="39"/>
      <c r="AJ34" s="40"/>
      <c r="AK34" s="43">
        <f>AK10</f>
        <v>0</v>
      </c>
      <c r="AL34" s="44"/>
      <c r="AM34" s="39">
        <f>AM10</f>
        <v>0</v>
      </c>
      <c r="AN34" s="39"/>
      <c r="AO34" s="39"/>
      <c r="AP34" s="39">
        <f>AO10</f>
        <v>0</v>
      </c>
      <c r="AQ34" s="39"/>
      <c r="AR34" s="40"/>
    </row>
    <row r="35" spans="1:44" x14ac:dyDescent="0.2">
      <c r="A35" s="41" t="s">
        <v>125</v>
      </c>
      <c r="B35" s="42"/>
      <c r="C35" s="42"/>
      <c r="D35" s="42"/>
      <c r="E35" s="11"/>
      <c r="F35" s="11"/>
      <c r="G35" s="11"/>
      <c r="H35" s="11"/>
      <c r="I35" s="11"/>
      <c r="J35" s="11"/>
      <c r="K35" s="11"/>
      <c r="L35" s="12"/>
      <c r="M35" s="43" t="s">
        <v>59</v>
      </c>
      <c r="N35" s="44"/>
      <c r="O35" s="39">
        <v>0</v>
      </c>
      <c r="P35" s="39"/>
      <c r="Q35" s="39"/>
      <c r="R35" s="39">
        <v>0</v>
      </c>
      <c r="S35" s="39"/>
      <c r="T35" s="40"/>
      <c r="U35" s="43" t="s">
        <v>59</v>
      </c>
      <c r="V35" s="44"/>
      <c r="W35" s="39">
        <v>0</v>
      </c>
      <c r="X35" s="39"/>
      <c r="Y35" s="39"/>
      <c r="Z35" s="39">
        <v>0</v>
      </c>
      <c r="AA35" s="39"/>
      <c r="AB35" s="40"/>
      <c r="AC35" s="43" t="s">
        <v>59</v>
      </c>
      <c r="AD35" s="44"/>
      <c r="AE35" s="39">
        <v>0</v>
      </c>
      <c r="AF35" s="39"/>
      <c r="AG35" s="39"/>
      <c r="AH35" s="39">
        <v>0</v>
      </c>
      <c r="AI35" s="39"/>
      <c r="AJ35" s="40"/>
      <c r="AK35" s="43" t="s">
        <v>59</v>
      </c>
      <c r="AL35" s="44"/>
      <c r="AM35" s="39">
        <v>0</v>
      </c>
      <c r="AN35" s="39"/>
      <c r="AO35" s="39"/>
      <c r="AP35" s="39">
        <v>0</v>
      </c>
      <c r="AQ35" s="39"/>
      <c r="AR35" s="40"/>
    </row>
    <row r="36" spans="1:44" x14ac:dyDescent="0.2">
      <c r="A36" s="41" t="s">
        <v>126</v>
      </c>
      <c r="B36" s="42"/>
      <c r="C36" s="42"/>
      <c r="D36" s="42"/>
      <c r="E36" s="11"/>
      <c r="F36" s="11"/>
      <c r="G36" s="11"/>
      <c r="H36" s="11"/>
      <c r="I36" s="11"/>
      <c r="J36" s="11"/>
      <c r="K36" s="11"/>
      <c r="L36" s="12"/>
      <c r="M36" s="33">
        <v>0</v>
      </c>
      <c r="N36" s="34"/>
      <c r="O36" s="31">
        <f>-SQRT(3)*M22*M36*S10/1000</f>
        <v>0</v>
      </c>
      <c r="P36" s="31"/>
      <c r="Q36" s="31"/>
      <c r="R36" s="31">
        <f>-SQRT(3)*M22*M36*SIN(ACOS(S10))/1000</f>
        <v>0</v>
      </c>
      <c r="S36" s="31"/>
      <c r="T36" s="32"/>
      <c r="U36" s="33">
        <v>0</v>
      </c>
      <c r="V36" s="34"/>
      <c r="W36" s="31">
        <f>-SQRT(3)*U22*U36*AA10/1000</f>
        <v>0</v>
      </c>
      <c r="X36" s="31"/>
      <c r="Y36" s="31"/>
      <c r="Z36" s="31">
        <f>-SQRT(3)*U22*U36*SIN(ACOS(AA10))/1000</f>
        <v>0</v>
      </c>
      <c r="AA36" s="31"/>
      <c r="AB36" s="32"/>
      <c r="AC36" s="33">
        <v>0</v>
      </c>
      <c r="AD36" s="34"/>
      <c r="AE36" s="31">
        <f>-SQRT(3)*AC22*AC36*AI10/1000</f>
        <v>0</v>
      </c>
      <c r="AF36" s="31"/>
      <c r="AG36" s="31"/>
      <c r="AH36" s="31">
        <f>-SQRT(3)*AC22*AC36*SIN(ACOS(AI10))/1000</f>
        <v>0</v>
      </c>
      <c r="AI36" s="31"/>
      <c r="AJ36" s="32"/>
      <c r="AK36" s="33">
        <v>0</v>
      </c>
      <c r="AL36" s="34"/>
      <c r="AM36" s="31">
        <f>-SQRT(3)*AK22*AK36*AQ10/1000</f>
        <v>0</v>
      </c>
      <c r="AN36" s="31"/>
      <c r="AO36" s="31"/>
      <c r="AP36" s="31">
        <f>-SQRT(3)*AK22*AK36*SIN(ACOS(AQ10))/1000</f>
        <v>0</v>
      </c>
      <c r="AQ36" s="31"/>
      <c r="AR36" s="32"/>
    </row>
    <row r="37" spans="1:44" x14ac:dyDescent="0.2">
      <c r="A37" s="41" t="s">
        <v>127</v>
      </c>
      <c r="B37" s="42"/>
      <c r="C37" s="42"/>
      <c r="D37" s="42"/>
      <c r="E37" s="11"/>
      <c r="F37" s="11"/>
      <c r="G37" s="11"/>
      <c r="H37" s="11"/>
      <c r="I37" s="11"/>
      <c r="J37" s="11"/>
      <c r="K37" s="11"/>
      <c r="L37" s="12"/>
      <c r="M37" s="33">
        <v>0</v>
      </c>
      <c r="N37" s="34"/>
      <c r="O37" s="31">
        <f>-SQRT(3)*M22*M37*S10/1000</f>
        <v>0</v>
      </c>
      <c r="P37" s="31"/>
      <c r="Q37" s="31"/>
      <c r="R37" s="31">
        <f>-SQRT(3)*M22*M37*SIN(ACOS(S10))/1000</f>
        <v>0</v>
      </c>
      <c r="S37" s="31"/>
      <c r="T37" s="32"/>
      <c r="U37" s="33">
        <v>0</v>
      </c>
      <c r="V37" s="34"/>
      <c r="W37" s="31">
        <f>-SQRT(3)*U22*U37*AA10/1000</f>
        <v>0</v>
      </c>
      <c r="X37" s="31"/>
      <c r="Y37" s="31"/>
      <c r="Z37" s="31">
        <f>-SQRT(3)*U22*U37*SIN(ACOS(AA10))/1000</f>
        <v>0</v>
      </c>
      <c r="AA37" s="31"/>
      <c r="AB37" s="32"/>
      <c r="AC37" s="33">
        <v>1</v>
      </c>
      <c r="AD37" s="34"/>
      <c r="AE37" s="31">
        <f>-SQRT(3)*AC22*AC37*AI10/1000</f>
        <v>-6.5471525109882956E-3</v>
      </c>
      <c r="AF37" s="31"/>
      <c r="AG37" s="31"/>
      <c r="AH37" s="31">
        <f>-SQRT(3)*AC22*AC37*SIN(ACOS(AI10))/1000</f>
        <v>-8.7295361393167712E-3</v>
      </c>
      <c r="AI37" s="31"/>
      <c r="AJ37" s="32"/>
      <c r="AK37" s="33">
        <v>2</v>
      </c>
      <c r="AL37" s="34"/>
      <c r="AM37" s="31">
        <f>-SQRT(3)*AK22*AK37*AQ10/1000</f>
        <v>-1.2456908666371622E-2</v>
      </c>
      <c r="AN37" s="31"/>
      <c r="AO37" s="31"/>
      <c r="AP37" s="31">
        <f>-SQRT(3)*AK22*AK37*SIN(ACOS(AQ10))/1000</f>
        <v>-1.7495868029232739E-2</v>
      </c>
      <c r="AQ37" s="31"/>
      <c r="AR37" s="32"/>
    </row>
    <row r="38" spans="1:44" x14ac:dyDescent="0.2">
      <c r="A38" s="41" t="s">
        <v>128</v>
      </c>
      <c r="B38" s="42"/>
      <c r="C38" s="42"/>
      <c r="D38" s="42"/>
      <c r="E38" s="11"/>
      <c r="F38" s="11"/>
      <c r="G38" s="11"/>
      <c r="H38" s="11"/>
      <c r="I38" s="11"/>
      <c r="J38" s="11"/>
      <c r="K38" s="11"/>
      <c r="L38" s="12"/>
      <c r="M38" s="33">
        <v>0</v>
      </c>
      <c r="N38" s="34"/>
      <c r="O38" s="31">
        <f>-SQRT(3)*M22*M38*S10/1000</f>
        <v>0</v>
      </c>
      <c r="P38" s="31"/>
      <c r="Q38" s="31"/>
      <c r="R38" s="31">
        <f>-SQRT(3)*M22*M38*SIN(ACOS(S10))/1000</f>
        <v>0</v>
      </c>
      <c r="S38" s="31"/>
      <c r="T38" s="32"/>
      <c r="U38" s="33">
        <v>0</v>
      </c>
      <c r="V38" s="34"/>
      <c r="W38" s="31">
        <f>-SQRT(3)*U22*U38*AA10/1000</f>
        <v>0</v>
      </c>
      <c r="X38" s="31"/>
      <c r="Y38" s="31"/>
      <c r="Z38" s="31">
        <f>-SQRT(3)*U22*U38*SIN(ACOS(AA10))/1000</f>
        <v>0</v>
      </c>
      <c r="AA38" s="31"/>
      <c r="AB38" s="32"/>
      <c r="AC38" s="33">
        <v>0</v>
      </c>
      <c r="AD38" s="34"/>
      <c r="AE38" s="31">
        <f>-SQRT(3)*AC22*AC38*AI10/1000</f>
        <v>0</v>
      </c>
      <c r="AF38" s="31"/>
      <c r="AG38" s="31"/>
      <c r="AH38" s="31">
        <f>-SQRT(3)*AC22*AC38*SIN(ACOS(AI10))/1000</f>
        <v>0</v>
      </c>
      <c r="AI38" s="31"/>
      <c r="AJ38" s="32"/>
      <c r="AK38" s="33">
        <v>0</v>
      </c>
      <c r="AL38" s="34"/>
      <c r="AM38" s="31">
        <f>-SQRT(3)*AK22*AK38*AQ10/1000</f>
        <v>0</v>
      </c>
      <c r="AN38" s="31"/>
      <c r="AO38" s="31"/>
      <c r="AP38" s="31">
        <f>-SQRT(3)*AK22*AK38*SIN(ACOS(AQ10))/1000</f>
        <v>0</v>
      </c>
      <c r="AQ38" s="31"/>
      <c r="AR38" s="32"/>
    </row>
    <row r="39" spans="1:44" x14ac:dyDescent="0.2">
      <c r="A39" s="41" t="s">
        <v>129</v>
      </c>
      <c r="B39" s="42"/>
      <c r="C39" s="42"/>
      <c r="D39" s="42"/>
      <c r="E39" s="11">
        <v>48.5</v>
      </c>
      <c r="F39" s="11">
        <v>0.5</v>
      </c>
      <c r="G39" s="11">
        <v>48.9</v>
      </c>
      <c r="H39" s="11">
        <v>25</v>
      </c>
      <c r="I39" s="11"/>
      <c r="J39" s="11"/>
      <c r="K39" s="11"/>
      <c r="L39" s="12"/>
      <c r="M39" s="33">
        <v>0</v>
      </c>
      <c r="N39" s="34"/>
      <c r="O39" s="31">
        <f>-SQRT(3)*M22*M39*S10/1000</f>
        <v>0</v>
      </c>
      <c r="P39" s="31"/>
      <c r="Q39" s="31"/>
      <c r="R39" s="31">
        <f>-SQRT(3)*M22*M39*SIN(ACOS(S10))/1000</f>
        <v>0</v>
      </c>
      <c r="S39" s="31"/>
      <c r="T39" s="32"/>
      <c r="U39" s="33">
        <v>0</v>
      </c>
      <c r="V39" s="34"/>
      <c r="W39" s="31">
        <f>-SQRT(3)*U22*U39*AA10/1000</f>
        <v>0</v>
      </c>
      <c r="X39" s="31"/>
      <c r="Y39" s="31"/>
      <c r="Z39" s="31">
        <f>-SQRT(3)*U22*U39*SIN(ACOS(AA10))/1000</f>
        <v>0</v>
      </c>
      <c r="AA39" s="31"/>
      <c r="AB39" s="32"/>
      <c r="AC39" s="33">
        <v>0</v>
      </c>
      <c r="AD39" s="34"/>
      <c r="AE39" s="31">
        <f>-SQRT(3)*AC22*AC39*AI10/1000</f>
        <v>0</v>
      </c>
      <c r="AF39" s="31"/>
      <c r="AG39" s="31"/>
      <c r="AH39" s="31">
        <f>-SQRT(3)*AC22*AC39*SIN(ACOS(AI10))/1000</f>
        <v>0</v>
      </c>
      <c r="AI39" s="31"/>
      <c r="AJ39" s="32"/>
      <c r="AK39" s="33">
        <v>0</v>
      </c>
      <c r="AL39" s="34"/>
      <c r="AM39" s="31">
        <f>-SQRT(3)*AK22*AK39*AQ10/1000</f>
        <v>0</v>
      </c>
      <c r="AN39" s="31"/>
      <c r="AO39" s="31"/>
      <c r="AP39" s="31">
        <f>-SQRT(3)*AK22*AK39*SIN(ACOS(AQ10))/1000</f>
        <v>0</v>
      </c>
      <c r="AQ39" s="31"/>
      <c r="AR39" s="32"/>
    </row>
    <row r="40" spans="1:44" x14ac:dyDescent="0.2">
      <c r="A40" s="41" t="s">
        <v>130</v>
      </c>
      <c r="B40" s="42"/>
      <c r="C40" s="42"/>
      <c r="D40" s="42"/>
      <c r="E40" s="11"/>
      <c r="F40" s="11"/>
      <c r="G40" s="11"/>
      <c r="H40" s="11"/>
      <c r="I40" s="11"/>
      <c r="J40" s="11"/>
      <c r="K40" s="11"/>
      <c r="L40" s="12"/>
      <c r="M40" s="33">
        <v>0</v>
      </c>
      <c r="N40" s="34"/>
      <c r="O40" s="31">
        <f>-SQRT(3)*M22*M40*S10/1000</f>
        <v>0</v>
      </c>
      <c r="P40" s="31"/>
      <c r="Q40" s="31"/>
      <c r="R40" s="31">
        <f>-SQRT(3)*M22*M40*SIN(ACOS(S10))/1000</f>
        <v>0</v>
      </c>
      <c r="S40" s="31"/>
      <c r="T40" s="32"/>
      <c r="U40" s="33">
        <v>0</v>
      </c>
      <c r="V40" s="34"/>
      <c r="W40" s="31">
        <f>-SQRT(3)*U22*U40*AA10/1000</f>
        <v>0</v>
      </c>
      <c r="X40" s="31"/>
      <c r="Y40" s="31"/>
      <c r="Z40" s="31">
        <f>-SQRT(3)*U22*U40*SIN(ACOS(AA10))/1000</f>
        <v>0</v>
      </c>
      <c r="AA40" s="31"/>
      <c r="AB40" s="32"/>
      <c r="AC40" s="33">
        <v>0</v>
      </c>
      <c r="AD40" s="34"/>
      <c r="AE40" s="31">
        <f>-SQRT(3)*AC22*AC40*AI10/1000</f>
        <v>0</v>
      </c>
      <c r="AF40" s="31"/>
      <c r="AG40" s="31"/>
      <c r="AH40" s="31">
        <f>-SQRT(3)*AC22*AC40*SIN(ACOS(AI10))/1000</f>
        <v>0</v>
      </c>
      <c r="AI40" s="31"/>
      <c r="AJ40" s="32"/>
      <c r="AK40" s="33">
        <v>0</v>
      </c>
      <c r="AL40" s="34"/>
      <c r="AM40" s="31">
        <f>-SQRT(3)*AK22*AK40*AQ10/1000</f>
        <v>0</v>
      </c>
      <c r="AN40" s="31"/>
      <c r="AO40" s="31"/>
      <c r="AP40" s="31">
        <f>-SQRT(3)*AK22*AK40*SIN(ACOS(AQ10))/1000</f>
        <v>0</v>
      </c>
      <c r="AQ40" s="31"/>
      <c r="AR40" s="32"/>
    </row>
    <row r="41" spans="1:44" x14ac:dyDescent="0.2">
      <c r="A41" s="41" t="s">
        <v>131</v>
      </c>
      <c r="B41" s="42"/>
      <c r="C41" s="42"/>
      <c r="D41" s="42"/>
      <c r="E41" s="11"/>
      <c r="F41" s="11"/>
      <c r="G41" s="11"/>
      <c r="H41" s="11"/>
      <c r="I41" s="11"/>
      <c r="J41" s="11"/>
      <c r="K41" s="11"/>
      <c r="L41" s="12"/>
      <c r="M41" s="33">
        <v>0</v>
      </c>
      <c r="N41" s="34"/>
      <c r="O41" s="31">
        <f>-SQRT(3)*M22*M41*S10/1000</f>
        <v>0</v>
      </c>
      <c r="P41" s="31"/>
      <c r="Q41" s="31"/>
      <c r="R41" s="31">
        <f>-SQRT(3)*M22*M41*SIN(ACOS(S10))/1000</f>
        <v>0</v>
      </c>
      <c r="S41" s="31"/>
      <c r="T41" s="32"/>
      <c r="U41" s="33">
        <v>0</v>
      </c>
      <c r="V41" s="34"/>
      <c r="W41" s="31">
        <f>-SQRT(3)*U22*U41*AA10/1000</f>
        <v>0</v>
      </c>
      <c r="X41" s="31"/>
      <c r="Y41" s="31"/>
      <c r="Z41" s="31">
        <f>-SQRT(3)*U22*U41*SIN(ACOS(AA10))/1000</f>
        <v>0</v>
      </c>
      <c r="AA41" s="31"/>
      <c r="AB41" s="32"/>
      <c r="AC41" s="33">
        <v>0</v>
      </c>
      <c r="AD41" s="34"/>
      <c r="AE41" s="31">
        <f>-SQRT(3)*AC22*AC41*AI10/1000</f>
        <v>0</v>
      </c>
      <c r="AF41" s="31"/>
      <c r="AG41" s="31"/>
      <c r="AH41" s="31">
        <f>-SQRT(3)*AC22*AC41*SIN(ACOS(AI10))/1000</f>
        <v>0</v>
      </c>
      <c r="AI41" s="31"/>
      <c r="AJ41" s="32"/>
      <c r="AK41" s="33">
        <v>0</v>
      </c>
      <c r="AL41" s="34"/>
      <c r="AM41" s="31">
        <f>-SQRT(3)*AK22*AK41*AQ10/1000</f>
        <v>0</v>
      </c>
      <c r="AN41" s="31"/>
      <c r="AO41" s="31"/>
      <c r="AP41" s="31">
        <f>-SQRT(3)*AK22*AK41*SIN(ACOS(AQ10))/1000</f>
        <v>0</v>
      </c>
      <c r="AQ41" s="31"/>
      <c r="AR41" s="32"/>
    </row>
    <row r="42" spans="1:44" ht="13.5" thickBot="1" x14ac:dyDescent="0.25">
      <c r="A42" s="35" t="s">
        <v>77</v>
      </c>
      <c r="B42" s="36"/>
      <c r="C42" s="36"/>
      <c r="D42" s="36"/>
      <c r="E42" s="37"/>
      <c r="F42" s="37"/>
      <c r="G42" s="37"/>
      <c r="H42" s="37"/>
      <c r="I42" s="37"/>
      <c r="J42" s="37"/>
      <c r="K42" s="37"/>
      <c r="L42" s="38"/>
      <c r="M42" s="29"/>
      <c r="N42" s="30"/>
      <c r="O42" s="24">
        <f>SUM(O34:Q41)</f>
        <v>0</v>
      </c>
      <c r="P42" s="24"/>
      <c r="Q42" s="24"/>
      <c r="R42" s="24">
        <f>SUM(R34:T41)</f>
        <v>0</v>
      </c>
      <c r="S42" s="24"/>
      <c r="T42" s="25"/>
      <c r="U42" s="29"/>
      <c r="V42" s="30"/>
      <c r="W42" s="24">
        <f>SUM(W34:Y41)</f>
        <v>0</v>
      </c>
      <c r="X42" s="24"/>
      <c r="Y42" s="24"/>
      <c r="Z42" s="24">
        <f>SUM(Z34:AB41)</f>
        <v>0</v>
      </c>
      <c r="AA42" s="24"/>
      <c r="AB42" s="25"/>
      <c r="AC42" s="29"/>
      <c r="AD42" s="30"/>
      <c r="AE42" s="24">
        <f>SUM(AE34:AG41)</f>
        <v>-6.5471525109882956E-3</v>
      </c>
      <c r="AF42" s="24"/>
      <c r="AG42" s="24"/>
      <c r="AH42" s="24">
        <f>SUM(AH34:AJ41)</f>
        <v>-8.7295361393167712E-3</v>
      </c>
      <c r="AI42" s="24"/>
      <c r="AJ42" s="25"/>
      <c r="AK42" s="29"/>
      <c r="AL42" s="30"/>
      <c r="AM42" s="24">
        <f>SUM(AM34:AO41)</f>
        <v>-1.2456908666371622E-2</v>
      </c>
      <c r="AN42" s="24"/>
      <c r="AO42" s="24"/>
      <c r="AP42" s="24">
        <f>SUM(AP34:AR41)</f>
        <v>-1.7495868029232739E-2</v>
      </c>
      <c r="AQ42" s="24"/>
      <c r="AR42" s="25"/>
    </row>
    <row r="43" spans="1:44" ht="13.5" thickBot="1" x14ac:dyDescent="0.25">
      <c r="A43" s="26" t="s">
        <v>78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15"/>
      <c r="N43" s="16"/>
      <c r="O43" s="13">
        <f>SUM(O27:Q31)+SUM(O34:Q41)</f>
        <v>0</v>
      </c>
      <c r="P43" s="13"/>
      <c r="Q43" s="13"/>
      <c r="R43" s="13">
        <f>SUM(R27:T31)+SUM(R34:T41)</f>
        <v>0</v>
      </c>
      <c r="S43" s="13"/>
      <c r="T43" s="14"/>
      <c r="U43" s="15"/>
      <c r="V43" s="16"/>
      <c r="W43" s="13">
        <f>SUM(W27:Y31)+SUM(W34:Y41)</f>
        <v>0</v>
      </c>
      <c r="X43" s="13"/>
      <c r="Y43" s="13"/>
      <c r="Z43" s="13">
        <f>SUM(Z27:AB31)+SUM(Z34:AB41)</f>
        <v>0</v>
      </c>
      <c r="AA43" s="13"/>
      <c r="AB43" s="14"/>
      <c r="AC43" s="15"/>
      <c r="AD43" s="16"/>
      <c r="AE43" s="13">
        <f>SUM(AE27:AG31)+SUM(AE34:AG41)</f>
        <v>-6.5471525109882956E-3</v>
      </c>
      <c r="AF43" s="13"/>
      <c r="AG43" s="13"/>
      <c r="AH43" s="13">
        <f>SUM(AH27:AJ31)+SUM(AH34:AJ41)</f>
        <v>-8.7295361393167712E-3</v>
      </c>
      <c r="AI43" s="13"/>
      <c r="AJ43" s="14"/>
      <c r="AK43" s="15"/>
      <c r="AL43" s="16"/>
      <c r="AM43" s="13">
        <f>SUM(AM27:AO31)+SUM(AM34:AO41)</f>
        <v>-1.2456908666371622E-2</v>
      </c>
      <c r="AN43" s="13"/>
      <c r="AO43" s="13"/>
      <c r="AP43" s="13">
        <f>SUM(AP27:AR31)+SUM(AP34:AR41)</f>
        <v>-1.7495868029232739E-2</v>
      </c>
      <c r="AQ43" s="13"/>
      <c r="AR43" s="14"/>
    </row>
    <row r="44" spans="1:44" ht="13.5" thickBo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1:44" ht="13.5" thickBot="1" x14ac:dyDescent="0.25">
      <c r="A45" s="18" t="s">
        <v>79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1" t="s">
        <v>80</v>
      </c>
      <c r="N45" s="22"/>
      <c r="O45" s="22"/>
      <c r="P45" s="22"/>
      <c r="Q45" s="22"/>
      <c r="R45" s="22"/>
      <c r="S45" s="22"/>
      <c r="T45" s="23"/>
      <c r="U45" s="21" t="s">
        <v>90</v>
      </c>
      <c r="V45" s="22"/>
      <c r="W45" s="22"/>
      <c r="X45" s="22"/>
      <c r="Y45" s="22"/>
      <c r="Z45" s="22"/>
      <c r="AA45" s="22"/>
      <c r="AB45" s="23"/>
      <c r="AC45" s="21"/>
      <c r="AD45" s="22"/>
      <c r="AE45" s="22"/>
      <c r="AF45" s="22"/>
      <c r="AG45" s="22"/>
      <c r="AH45" s="22"/>
      <c r="AI45" s="22"/>
      <c r="AJ45" s="23"/>
      <c r="AK45" s="21"/>
      <c r="AL45" s="22"/>
      <c r="AM45" s="22"/>
      <c r="AN45" s="22"/>
      <c r="AO45" s="22"/>
      <c r="AP45" s="22"/>
      <c r="AQ45" s="22"/>
      <c r="AR45" s="23"/>
    </row>
  </sheetData>
  <mergeCells count="498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AC16:AE16"/>
    <mergeCell ref="AF16:AG16"/>
    <mergeCell ref="AH16:AJ16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23:AR23"/>
    <mergeCell ref="A24:D25"/>
    <mergeCell ref="E24:F24"/>
    <mergeCell ref="G24:H24"/>
    <mergeCell ref="I24:J24"/>
    <mergeCell ref="K24:L24"/>
    <mergeCell ref="M24:N25"/>
    <mergeCell ref="O24:Q25"/>
    <mergeCell ref="R24:T25"/>
    <mergeCell ref="U24:V25"/>
    <mergeCell ref="AM24:AO25"/>
    <mergeCell ref="AP24:AR25"/>
    <mergeCell ref="A26:D26"/>
    <mergeCell ref="E26:AR26"/>
    <mergeCell ref="A27:D27"/>
    <mergeCell ref="M27:N27"/>
    <mergeCell ref="O27:Q27"/>
    <mergeCell ref="R27:T27"/>
    <mergeCell ref="U27:V27"/>
    <mergeCell ref="W27:Y27"/>
    <mergeCell ref="W24:Y25"/>
    <mergeCell ref="Z24:AB25"/>
    <mergeCell ref="AC24:AD25"/>
    <mergeCell ref="AE24:AG25"/>
    <mergeCell ref="AH24:AJ25"/>
    <mergeCell ref="AK24:AL25"/>
    <mergeCell ref="AP27:AR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Z27:AB27"/>
    <mergeCell ref="AC27:AD27"/>
    <mergeCell ref="AE27:AG27"/>
    <mergeCell ref="AH27:AJ27"/>
    <mergeCell ref="AK27:AL27"/>
    <mergeCell ref="AM27:AO27"/>
    <mergeCell ref="AH28:AJ28"/>
    <mergeCell ref="AK28:AL28"/>
    <mergeCell ref="AM28:AO28"/>
    <mergeCell ref="AP28:AR28"/>
    <mergeCell ref="A29:D29"/>
    <mergeCell ref="M29:N29"/>
    <mergeCell ref="O29:Q29"/>
    <mergeCell ref="R29:T29"/>
    <mergeCell ref="U29:V29"/>
    <mergeCell ref="W29:Y29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W31:Y31"/>
    <mergeCell ref="AH32:AJ32"/>
    <mergeCell ref="AK32:AL32"/>
    <mergeCell ref="AM32:AO32"/>
    <mergeCell ref="AP32:AR32"/>
    <mergeCell ref="A33:D33"/>
    <mergeCell ref="E33:AR33"/>
    <mergeCell ref="AP31:AR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AE35:AG35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W36:Y36"/>
    <mergeCell ref="AP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AE37:AG37"/>
    <mergeCell ref="Z36:AB36"/>
    <mergeCell ref="AC36:AD36"/>
    <mergeCell ref="AE36:AG36"/>
    <mergeCell ref="AH36:AJ36"/>
    <mergeCell ref="AK36:AL36"/>
    <mergeCell ref="AM36:AO36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W38:Y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2:L42"/>
    <mergeCell ref="M42:N42"/>
    <mergeCell ref="O42:Q42"/>
    <mergeCell ref="R42:T42"/>
    <mergeCell ref="U42:V42"/>
    <mergeCell ref="W42:Y42"/>
    <mergeCell ref="AP42:AR42"/>
    <mergeCell ref="A43:L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3:AJ43"/>
    <mergeCell ref="AK43:AL43"/>
    <mergeCell ref="AM43:AO43"/>
    <mergeCell ref="AP43:AR43"/>
    <mergeCell ref="A44:AR44"/>
    <mergeCell ref="A45:L45"/>
    <mergeCell ref="M45:T45"/>
    <mergeCell ref="U45:AB45"/>
    <mergeCell ref="AC45:AJ45"/>
    <mergeCell ref="AK45:AR4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"/>
  <sheetViews>
    <sheetView workbookViewId="0">
      <pane ySplit="3" topLeftCell="A4" activePane="bottomLeft" state="frozenSplit"/>
      <selection pane="bottomLeft" activeCell="A32" sqref="A32:L32"/>
    </sheetView>
  </sheetViews>
  <sheetFormatPr defaultRowHeight="12.75" x14ac:dyDescent="0.2"/>
  <cols>
    <col min="1" max="4" width="7.140625" style="189" customWidth="1"/>
    <col min="5" max="12" width="5.28515625" style="189" customWidth="1"/>
    <col min="13" max="44" width="3.28515625" style="189" customWidth="1"/>
    <col min="45" max="16384" width="9.140625" style="189"/>
  </cols>
  <sheetData>
    <row r="1" spans="1:44" ht="30" customHeight="1" x14ac:dyDescent="0.2">
      <c r="A1" s="188" t="s">
        <v>286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ht="30" customHeight="1" thickBot="1" x14ac:dyDescent="0.2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</row>
    <row r="3" spans="1:44" ht="24.95" customHeight="1" thickBo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>
        <v>0.16666666666666666</v>
      </c>
      <c r="N3" s="192"/>
      <c r="O3" s="192"/>
      <c r="P3" s="192"/>
      <c r="Q3" s="192"/>
      <c r="R3" s="192"/>
      <c r="S3" s="192"/>
      <c r="T3" s="192"/>
      <c r="U3" s="191">
        <v>0.45833333333333331</v>
      </c>
      <c r="V3" s="192"/>
      <c r="W3" s="192"/>
      <c r="X3" s="192"/>
      <c r="Y3" s="192"/>
      <c r="Z3" s="192"/>
      <c r="AA3" s="192"/>
      <c r="AB3" s="192"/>
      <c r="AC3" s="191">
        <v>0.75</v>
      </c>
      <c r="AD3" s="192"/>
      <c r="AE3" s="192"/>
      <c r="AF3" s="192"/>
      <c r="AG3" s="192"/>
      <c r="AH3" s="192"/>
      <c r="AI3" s="192"/>
      <c r="AJ3" s="192"/>
      <c r="AK3" s="191">
        <v>0.83333333333333337</v>
      </c>
      <c r="AL3" s="192"/>
      <c r="AM3" s="192"/>
      <c r="AN3" s="192"/>
      <c r="AO3" s="192"/>
      <c r="AP3" s="192"/>
      <c r="AQ3" s="192"/>
      <c r="AR3" s="192"/>
    </row>
    <row r="4" spans="1:44" ht="30" customHeight="1" thickBot="1" x14ac:dyDescent="0.25">
      <c r="A4" s="193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</row>
    <row r="5" spans="1:44" ht="15.75" customHeight="1" thickBot="1" x14ac:dyDescent="0.25">
      <c r="A5" s="194" t="s">
        <v>3</v>
      </c>
      <c r="B5" s="195" t="s">
        <v>4</v>
      </c>
      <c r="C5" s="195" t="s">
        <v>5</v>
      </c>
      <c r="D5" s="196" t="s">
        <v>6</v>
      </c>
      <c r="E5" s="197" t="s">
        <v>7</v>
      </c>
      <c r="F5" s="198"/>
      <c r="G5" s="199" t="s">
        <v>8</v>
      </c>
      <c r="H5" s="198"/>
      <c r="I5" s="199" t="s">
        <v>9</v>
      </c>
      <c r="J5" s="198"/>
      <c r="K5" s="199" t="s">
        <v>10</v>
      </c>
      <c r="L5" s="200"/>
      <c r="M5" s="197" t="s">
        <v>11</v>
      </c>
      <c r="N5" s="198"/>
      <c r="O5" s="199" t="s">
        <v>12</v>
      </c>
      <c r="P5" s="198"/>
      <c r="Q5" s="199" t="s">
        <v>13</v>
      </c>
      <c r="R5" s="198"/>
      <c r="S5" s="199" t="s">
        <v>14</v>
      </c>
      <c r="T5" s="200"/>
      <c r="U5" s="197" t="s">
        <v>11</v>
      </c>
      <c r="V5" s="198"/>
      <c r="W5" s="199" t="s">
        <v>12</v>
      </c>
      <c r="X5" s="198"/>
      <c r="Y5" s="199" t="s">
        <v>13</v>
      </c>
      <c r="Z5" s="198"/>
      <c r="AA5" s="199" t="s">
        <v>14</v>
      </c>
      <c r="AB5" s="200"/>
      <c r="AC5" s="197" t="s">
        <v>11</v>
      </c>
      <c r="AD5" s="198"/>
      <c r="AE5" s="199" t="s">
        <v>12</v>
      </c>
      <c r="AF5" s="198"/>
      <c r="AG5" s="199" t="s">
        <v>13</v>
      </c>
      <c r="AH5" s="198"/>
      <c r="AI5" s="199" t="s">
        <v>14</v>
      </c>
      <c r="AJ5" s="200"/>
      <c r="AK5" s="197" t="s">
        <v>11</v>
      </c>
      <c r="AL5" s="198"/>
      <c r="AM5" s="199" t="s">
        <v>12</v>
      </c>
      <c r="AN5" s="198"/>
      <c r="AO5" s="199" t="s">
        <v>13</v>
      </c>
      <c r="AP5" s="198"/>
      <c r="AQ5" s="199" t="s">
        <v>14</v>
      </c>
      <c r="AR5" s="200"/>
    </row>
    <row r="6" spans="1:44" x14ac:dyDescent="0.2">
      <c r="A6" s="201" t="s">
        <v>15</v>
      </c>
      <c r="B6" s="202">
        <v>40</v>
      </c>
      <c r="C6" s="203">
        <v>6.8999998271465302E-2</v>
      </c>
      <c r="D6" s="204">
        <v>0.54000002145767212</v>
      </c>
      <c r="E6" s="205">
        <v>110</v>
      </c>
      <c r="F6" s="206"/>
      <c r="G6" s="241" t="s">
        <v>16</v>
      </c>
      <c r="H6" s="241"/>
      <c r="I6" s="208">
        <v>0.18700000643730164</v>
      </c>
      <c r="J6" s="208"/>
      <c r="K6" s="208">
        <v>10.029999732971191</v>
      </c>
      <c r="L6" s="209"/>
      <c r="M6" s="378">
        <f>IF(OR(M21=0,O6=0),0,ABS(1000*O6/(SQRT(3)*M21*COS(ATAN(Q6/O6)))))</f>
        <v>19.676157722602461</v>
      </c>
      <c r="N6" s="379"/>
      <c r="O6" s="380">
        <f>M16</f>
        <v>2.950514812884903</v>
      </c>
      <c r="P6" s="380"/>
      <c r="Q6" s="380">
        <f>R16</f>
        <v>2.7324973090058329</v>
      </c>
      <c r="R6" s="380"/>
      <c r="S6" s="213">
        <f>IF(O6=0,0,COS(ATAN(Q6/O6)))</f>
        <v>0.73369383439480718</v>
      </c>
      <c r="T6" s="214"/>
      <c r="U6" s="381">
        <f>IF(OR(U21=0,W6=0),0,ABS(1000*W6/(SQRT(3)*U21*COS(ATAN(Y6/W6)))))</f>
        <v>30.328884078725149</v>
      </c>
      <c r="V6" s="379"/>
      <c r="W6" s="380">
        <f>U16</f>
        <v>5.1129381802921632</v>
      </c>
      <c r="X6" s="380"/>
      <c r="Y6" s="380">
        <f>Z16</f>
        <v>3.5044928543378449</v>
      </c>
      <c r="Z6" s="380"/>
      <c r="AA6" s="213">
        <f>IF(W6=0,0,COS(ATAN(Y6/W6)))</f>
        <v>0.82484334720611829</v>
      </c>
      <c r="AB6" s="214"/>
      <c r="AC6" s="381">
        <f>IF(OR(AC21=0,AE6=0),0,ABS(1000*AE6/(SQRT(3)*AC21*COS(ATAN(AG6/AE6)))))</f>
        <v>21.736110557548049</v>
      </c>
      <c r="AD6" s="379"/>
      <c r="AE6" s="380">
        <f>AC16</f>
        <v>1.5107571074914179</v>
      </c>
      <c r="AF6" s="380"/>
      <c r="AG6" s="380">
        <f>AH16</f>
        <v>4.1776966757780993</v>
      </c>
      <c r="AH6" s="380"/>
      <c r="AI6" s="213">
        <f>IF(AE6=0,0,COS(ATAN(AG6/AE6)))</f>
        <v>0.34007145304100728</v>
      </c>
      <c r="AJ6" s="214"/>
      <c r="AK6" s="381">
        <f>IF(OR(AK21=0,AM6=0),0,ABS(1000*AM6/(SQRT(3)*AK21*COS(ATAN(AO6/AM6)))))</f>
        <v>28.223541030973902</v>
      </c>
      <c r="AL6" s="379"/>
      <c r="AM6" s="380">
        <f>AK16</f>
        <v>5.1125140642438573</v>
      </c>
      <c r="AN6" s="380"/>
      <c r="AO6" s="380">
        <f>AP16</f>
        <v>2.7753936092467231</v>
      </c>
      <c r="AP6" s="380"/>
      <c r="AQ6" s="213">
        <f>IF(AM6=0,0,COS(ATAN(AO6/AM6)))</f>
        <v>0.87885135355551991</v>
      </c>
      <c r="AR6" s="214"/>
    </row>
    <row r="7" spans="1:44" x14ac:dyDescent="0.2">
      <c r="A7" s="216"/>
      <c r="B7" s="217"/>
      <c r="C7" s="217"/>
      <c r="D7" s="218"/>
      <c r="E7" s="219">
        <v>6</v>
      </c>
      <c r="F7" s="220"/>
      <c r="G7" s="221" t="s">
        <v>16</v>
      </c>
      <c r="H7" s="221"/>
      <c r="I7" s="222">
        <f>I6</f>
        <v>0.18700000643730164</v>
      </c>
      <c r="J7" s="222"/>
      <c r="K7" s="222">
        <f>K6</f>
        <v>10.029999732971191</v>
      </c>
      <c r="L7" s="223"/>
      <c r="M7" s="382">
        <f>IF(OR(M23=0,O7=0),0,ABS(1000*O7/(SQRT(3)*M23*COS(ATAN(Q7/O7)))))</f>
        <v>329.91444265826755</v>
      </c>
      <c r="N7" s="348"/>
      <c r="O7" s="226">
        <v>2.880000114440918</v>
      </c>
      <c r="P7" s="226"/>
      <c r="Q7" s="226">
        <v>2.1600000858306885</v>
      </c>
      <c r="R7" s="226"/>
      <c r="S7" s="227">
        <f>IF(O7=0,0,COS(ATAN(Q7/O7)))</f>
        <v>0.8</v>
      </c>
      <c r="T7" s="228"/>
      <c r="U7" s="347">
        <f>IF(OR(U23=0,W7=0),0,ABS(1000*W7/(SQRT(3)*U23*COS(ATAN(Y7/W7)))))</f>
        <v>531.97103534887799</v>
      </c>
      <c r="V7" s="348"/>
      <c r="W7" s="226">
        <v>5.0399999618530273</v>
      </c>
      <c r="X7" s="226"/>
      <c r="Y7" s="226">
        <v>2.880000114440918</v>
      </c>
      <c r="Z7" s="226"/>
      <c r="AA7" s="227">
        <f>IF(W7=0,0,COS(ATAN(Y7/W7)))</f>
        <v>0.86824313201431025</v>
      </c>
      <c r="AB7" s="228"/>
      <c r="AC7" s="347">
        <f>IF(OR(AC23=0,AE7=0),0,ABS(1000*AE7/(SQRT(3)*AC23*COS(ATAN(AG7/AE7)))))</f>
        <v>355.32870890710933</v>
      </c>
      <c r="AD7" s="348"/>
      <c r="AE7" s="226">
        <v>1.440000057220459</v>
      </c>
      <c r="AF7" s="226"/>
      <c r="AG7" s="226">
        <v>3.5999999046325684</v>
      </c>
      <c r="AH7" s="226"/>
      <c r="AI7" s="227">
        <f>IF(AE7=0,0,COS(ATAN(AG7/AE7)))</f>
        <v>0.37139069755775278</v>
      </c>
      <c r="AJ7" s="228"/>
      <c r="AK7" s="347">
        <f>IF(OR(AK23=0,AM7=0),0,ABS(1000*AM7/(SQRT(3)*AK23*COS(ATAN(AO7/AM7)))))</f>
        <v>502.5106878438437</v>
      </c>
      <c r="AL7" s="348"/>
      <c r="AM7" s="226">
        <v>5.0399999618530273</v>
      </c>
      <c r="AN7" s="226"/>
      <c r="AO7" s="226">
        <v>2.1600000858306885</v>
      </c>
      <c r="AP7" s="226"/>
      <c r="AQ7" s="227">
        <f>IF(AM7=0,0,COS(ATAN(AO7/AM7)))</f>
        <v>0.91914502327109804</v>
      </c>
      <c r="AR7" s="228"/>
    </row>
    <row r="8" spans="1:44" ht="15.75" customHeight="1" thickBot="1" x14ac:dyDescent="0.25">
      <c r="A8" s="230"/>
      <c r="B8" s="231"/>
      <c r="C8" s="231"/>
      <c r="D8" s="231"/>
      <c r="E8" s="232" t="s">
        <v>17</v>
      </c>
      <c r="F8" s="233"/>
      <c r="G8" s="233"/>
      <c r="H8" s="233"/>
      <c r="I8" s="233"/>
      <c r="J8" s="233"/>
      <c r="K8" s="233"/>
      <c r="L8" s="234"/>
      <c r="M8" s="233">
        <v>5</v>
      </c>
      <c r="N8" s="233"/>
      <c r="O8" s="233"/>
      <c r="P8" s="235" t="s">
        <v>18</v>
      </c>
      <c r="Q8" s="235"/>
      <c r="R8" s="236"/>
      <c r="S8" s="236"/>
      <c r="T8" s="237"/>
      <c r="U8" s="232">
        <v>5</v>
      </c>
      <c r="V8" s="233"/>
      <c r="W8" s="233"/>
      <c r="X8" s="235" t="s">
        <v>18</v>
      </c>
      <c r="Y8" s="235"/>
      <c r="Z8" s="236"/>
      <c r="AA8" s="236"/>
      <c r="AB8" s="237"/>
      <c r="AC8" s="232">
        <v>5</v>
      </c>
      <c r="AD8" s="233"/>
      <c r="AE8" s="233"/>
      <c r="AF8" s="235" t="s">
        <v>18</v>
      </c>
      <c r="AG8" s="235"/>
      <c r="AH8" s="236"/>
      <c r="AI8" s="236"/>
      <c r="AJ8" s="237"/>
      <c r="AK8" s="232">
        <v>5</v>
      </c>
      <c r="AL8" s="233"/>
      <c r="AM8" s="233"/>
      <c r="AN8" s="235" t="s">
        <v>18</v>
      </c>
      <c r="AO8" s="235"/>
      <c r="AP8" s="236"/>
      <c r="AQ8" s="236"/>
      <c r="AR8" s="237"/>
    </row>
    <row r="9" spans="1:44" x14ac:dyDescent="0.2">
      <c r="A9" s="201" t="s">
        <v>19</v>
      </c>
      <c r="B9" s="202">
        <v>63</v>
      </c>
      <c r="C9" s="203">
        <v>0.10499999672174454</v>
      </c>
      <c r="D9" s="204">
        <v>0.71799999475479126</v>
      </c>
      <c r="E9" s="205">
        <v>110</v>
      </c>
      <c r="F9" s="206"/>
      <c r="G9" s="241" t="s">
        <v>20</v>
      </c>
      <c r="H9" s="241"/>
      <c r="I9" s="208">
        <v>0.25999999046325684</v>
      </c>
      <c r="J9" s="208"/>
      <c r="K9" s="208">
        <v>10.869999885559082</v>
      </c>
      <c r="L9" s="209"/>
      <c r="M9" s="378">
        <f>IF(OR(M22=0,O9=0),0,ABS(1000*O9/(SQRT(3)*M22*COS(ATAN(Q9/O9)))))</f>
        <v>15.347728583503853</v>
      </c>
      <c r="N9" s="379"/>
      <c r="O9" s="380">
        <f>M17</f>
        <v>2.2654415519590798</v>
      </c>
      <c r="P9" s="380"/>
      <c r="Q9" s="380">
        <f>R17</f>
        <v>2.1696278470626393</v>
      </c>
      <c r="R9" s="380"/>
      <c r="S9" s="213">
        <f>IF(O9=0,0,COS(ATAN(Q9/O9)))</f>
        <v>0.72221435593769912</v>
      </c>
      <c r="T9" s="214"/>
      <c r="U9" s="381">
        <f>IF(OR(U22=0,W9=0),0,ABS(1000*W9/(SQRT(3)*U22*COS(ATAN(Y9/W9)))))</f>
        <v>26.162939481146434</v>
      </c>
      <c r="V9" s="379"/>
      <c r="W9" s="380">
        <f>U17</f>
        <v>4.426528331713822</v>
      </c>
      <c r="X9" s="380"/>
      <c r="Y9" s="380">
        <f>Z17</f>
        <v>2.9182501405033658</v>
      </c>
      <c r="Z9" s="380"/>
      <c r="AA9" s="213">
        <f>IF(W9=0,0,COS(ATAN(Y9/W9)))</f>
        <v>0.83489185174539027</v>
      </c>
      <c r="AB9" s="214"/>
      <c r="AC9" s="381">
        <f>IF(OR(AC22=0,AE9=0),0,ABS(1000*AE9/(SQRT(3)*AC22*COS(ATAN(AG9/AE9)))))</f>
        <v>28.977384331186002</v>
      </c>
      <c r="AD9" s="379"/>
      <c r="AE9" s="380">
        <f>AC17</f>
        <v>5.1469695911546882</v>
      </c>
      <c r="AF9" s="380"/>
      <c r="AG9" s="380">
        <f>AH17</f>
        <v>2.929877931444179</v>
      </c>
      <c r="AH9" s="380"/>
      <c r="AI9" s="213">
        <f>IF(AE9=0,0,COS(ATAN(AG9/AE9)))</f>
        <v>0.86906005117797003</v>
      </c>
      <c r="AJ9" s="214"/>
      <c r="AK9" s="381">
        <f>IF(OR(AK22=0,AM9=0),0,ABS(1000*AM9/(SQRT(3)*AK22*COS(ATAN(AO9/AM9)))))</f>
        <v>15.347728583503853</v>
      </c>
      <c r="AL9" s="379"/>
      <c r="AM9" s="380">
        <f>AK17</f>
        <v>2.2654415519590798</v>
      </c>
      <c r="AN9" s="380"/>
      <c r="AO9" s="380">
        <f>AP17</f>
        <v>2.1696278470626393</v>
      </c>
      <c r="AP9" s="380"/>
      <c r="AQ9" s="213">
        <f>IF(AM9=0,0,COS(ATAN(AO9/AM9)))</f>
        <v>0.72221435593769912</v>
      </c>
      <c r="AR9" s="214"/>
    </row>
    <row r="10" spans="1:44" x14ac:dyDescent="0.2">
      <c r="A10" s="216"/>
      <c r="B10" s="217"/>
      <c r="C10" s="217"/>
      <c r="D10" s="218"/>
      <c r="E10" s="219">
        <v>6</v>
      </c>
      <c r="F10" s="220"/>
      <c r="G10" s="221" t="s">
        <v>20</v>
      </c>
      <c r="H10" s="221"/>
      <c r="I10" s="222">
        <f>I9</f>
        <v>0.25999999046325684</v>
      </c>
      <c r="J10" s="222"/>
      <c r="K10" s="222">
        <f>K9</f>
        <v>10.869999885559082</v>
      </c>
      <c r="L10" s="223"/>
      <c r="M10" s="382">
        <f>IF(OR(M24=0,O10=0),0,ABS(1000*O10/(SQRT(3)*M24*COS(ATAN(Q10/O10)))))</f>
        <v>230.58455064193194</v>
      </c>
      <c r="N10" s="348"/>
      <c r="O10" s="226">
        <v>2.1600000858306885</v>
      </c>
      <c r="P10" s="226"/>
      <c r="Q10" s="226">
        <v>1.440000057220459</v>
      </c>
      <c r="R10" s="226"/>
      <c r="S10" s="227">
        <f>IF(O10=0,0,COS(ATAN(Q10/O10)))</f>
        <v>0.83205029433784372</v>
      </c>
      <c r="T10" s="228"/>
      <c r="U10" s="347">
        <f>IF(OR(U24=0,W10=0),0,ABS(1000*W10/(SQRT(3)*U24*COS(ATAN(Y10/W10)))))</f>
        <v>429.00740308865886</v>
      </c>
      <c r="V10" s="348"/>
      <c r="W10" s="226">
        <v>4.320000171661377</v>
      </c>
      <c r="X10" s="226"/>
      <c r="Y10" s="226">
        <v>2.1600000858306885</v>
      </c>
      <c r="Z10" s="226"/>
      <c r="AA10" s="227">
        <f>IF(W10=0,0,COS(ATAN(Y10/W10)))</f>
        <v>0.89442719099991586</v>
      </c>
      <c r="AB10" s="228"/>
      <c r="AC10" s="347">
        <f>IF(OR(AC24=0,AE10=0),0,ABS(1000*AE10/(SQRT(3)*AC24*COS(ATAN(AG10/AE10)))))</f>
        <v>487.04883527115737</v>
      </c>
      <c r="AD10" s="348"/>
      <c r="AE10" s="226">
        <v>5.0399999618530273</v>
      </c>
      <c r="AF10" s="226"/>
      <c r="AG10" s="226">
        <v>2.1600000858306885</v>
      </c>
      <c r="AH10" s="226"/>
      <c r="AI10" s="227">
        <f>IF(AE10=0,0,COS(ATAN(AG10/AE10)))</f>
        <v>0.91914502327109804</v>
      </c>
      <c r="AJ10" s="228"/>
      <c r="AK10" s="347">
        <f>IF(OR(AK24=0,AM10=0),0,ABS(1000*AM10/(SQRT(3)*AK24*COS(ATAN(AO10/AM10)))))</f>
        <v>230.58455064193194</v>
      </c>
      <c r="AL10" s="348"/>
      <c r="AM10" s="226">
        <v>2.1600000858306885</v>
      </c>
      <c r="AN10" s="226"/>
      <c r="AO10" s="226">
        <v>1.440000057220459</v>
      </c>
      <c r="AP10" s="226"/>
      <c r="AQ10" s="227">
        <f>IF(AM10=0,0,COS(ATAN(AO10/AM10)))</f>
        <v>0.83205029433784372</v>
      </c>
      <c r="AR10" s="228"/>
    </row>
    <row r="11" spans="1:44" ht="15.75" customHeight="1" thickBot="1" x14ac:dyDescent="0.25">
      <c r="A11" s="230"/>
      <c r="B11" s="231"/>
      <c r="C11" s="231"/>
      <c r="D11" s="231"/>
      <c r="E11" s="232" t="s">
        <v>17</v>
      </c>
      <c r="F11" s="233"/>
      <c r="G11" s="233"/>
      <c r="H11" s="233"/>
      <c r="I11" s="233"/>
      <c r="J11" s="233"/>
      <c r="K11" s="233"/>
      <c r="L11" s="234"/>
      <c r="M11" s="233">
        <v>3</v>
      </c>
      <c r="N11" s="233"/>
      <c r="O11" s="233"/>
      <c r="P11" s="235" t="s">
        <v>18</v>
      </c>
      <c r="Q11" s="235"/>
      <c r="R11" s="236"/>
      <c r="S11" s="236"/>
      <c r="T11" s="237"/>
      <c r="U11" s="232">
        <v>3</v>
      </c>
      <c r="V11" s="233"/>
      <c r="W11" s="233"/>
      <c r="X11" s="235" t="s">
        <v>18</v>
      </c>
      <c r="Y11" s="235"/>
      <c r="Z11" s="236"/>
      <c r="AA11" s="236"/>
      <c r="AB11" s="237"/>
      <c r="AC11" s="232">
        <v>3</v>
      </c>
      <c r="AD11" s="233"/>
      <c r="AE11" s="233"/>
      <c r="AF11" s="235" t="s">
        <v>18</v>
      </c>
      <c r="AG11" s="235"/>
      <c r="AH11" s="236"/>
      <c r="AI11" s="236"/>
      <c r="AJ11" s="237"/>
      <c r="AK11" s="232">
        <v>3</v>
      </c>
      <c r="AL11" s="233"/>
      <c r="AM11" s="233"/>
      <c r="AN11" s="235" t="s">
        <v>18</v>
      </c>
      <c r="AO11" s="235"/>
      <c r="AP11" s="236"/>
      <c r="AQ11" s="236"/>
      <c r="AR11" s="237"/>
    </row>
    <row r="12" spans="1:44" x14ac:dyDescent="0.2">
      <c r="A12" s="238" t="s">
        <v>21</v>
      </c>
      <c r="B12" s="239"/>
      <c r="C12" s="239"/>
      <c r="D12" s="239"/>
      <c r="E12" s="240" t="s">
        <v>93</v>
      </c>
      <c r="F12" s="241"/>
      <c r="G12" s="241"/>
      <c r="H12" s="241"/>
      <c r="I12" s="241"/>
      <c r="J12" s="241"/>
      <c r="K12" s="241"/>
      <c r="L12" s="242"/>
      <c r="M12" s="243">
        <f>SUM(M6,M9)</f>
        <v>35.023886306106313</v>
      </c>
      <c r="N12" s="244"/>
      <c r="O12" s="245">
        <f>SUM(O6,O9)</f>
        <v>5.2159563648439828</v>
      </c>
      <c r="P12" s="244"/>
      <c r="Q12" s="245">
        <f>SUM(Q6,Q9)</f>
        <v>4.9021251560684718</v>
      </c>
      <c r="R12" s="244"/>
      <c r="S12" s="244"/>
      <c r="T12" s="246"/>
      <c r="U12" s="247">
        <f>SUM(U6,U9)</f>
        <v>56.491823559871584</v>
      </c>
      <c r="V12" s="244"/>
      <c r="W12" s="245">
        <f>SUM(W6,W9)</f>
        <v>9.5394665120059852</v>
      </c>
      <c r="X12" s="244"/>
      <c r="Y12" s="245">
        <f>SUM(Y6,Y9)</f>
        <v>6.4227429948412107</v>
      </c>
      <c r="Z12" s="244"/>
      <c r="AA12" s="244"/>
      <c r="AB12" s="246"/>
      <c r="AC12" s="247">
        <f>SUM(AC6,AC9)</f>
        <v>50.713494888734047</v>
      </c>
      <c r="AD12" s="244"/>
      <c r="AE12" s="245">
        <f>SUM(AE6,AE9)</f>
        <v>6.6577266986461066</v>
      </c>
      <c r="AF12" s="244"/>
      <c r="AG12" s="245">
        <f>SUM(AG6,AG9)</f>
        <v>7.1075746072222783</v>
      </c>
      <c r="AH12" s="244"/>
      <c r="AI12" s="244"/>
      <c r="AJ12" s="246"/>
      <c r="AK12" s="247">
        <f>SUM(AK6,AK9)</f>
        <v>43.571269614477757</v>
      </c>
      <c r="AL12" s="244"/>
      <c r="AM12" s="245">
        <f>SUM(AM6,AM9)</f>
        <v>7.3779556162029376</v>
      </c>
      <c r="AN12" s="244"/>
      <c r="AO12" s="245">
        <f>SUM(AO6,AO9)</f>
        <v>4.9450214563093624</v>
      </c>
      <c r="AP12" s="244"/>
      <c r="AQ12" s="244"/>
      <c r="AR12" s="246"/>
    </row>
    <row r="13" spans="1:44" ht="13.5" thickBot="1" x14ac:dyDescent="0.25">
      <c r="A13" s="248"/>
      <c r="B13" s="249"/>
      <c r="C13" s="249"/>
      <c r="D13" s="249"/>
      <c r="E13" s="250" t="s">
        <v>23</v>
      </c>
      <c r="F13" s="251"/>
      <c r="G13" s="251"/>
      <c r="H13" s="251"/>
      <c r="I13" s="251"/>
      <c r="J13" s="251"/>
      <c r="K13" s="251"/>
      <c r="L13" s="252"/>
      <c r="M13" s="253">
        <f>SUM(M7,M10)</f>
        <v>560.49899330019946</v>
      </c>
      <c r="N13" s="254"/>
      <c r="O13" s="255">
        <f>SUM(O7,O10)</f>
        <v>5.0400002002716064</v>
      </c>
      <c r="P13" s="254"/>
      <c r="Q13" s="255">
        <f>SUM(Q7,Q10)</f>
        <v>3.6000001430511475</v>
      </c>
      <c r="R13" s="254"/>
      <c r="S13" s="254"/>
      <c r="T13" s="256"/>
      <c r="U13" s="257">
        <f>SUM(U7,U10)</f>
        <v>960.97843843753685</v>
      </c>
      <c r="V13" s="254"/>
      <c r="W13" s="255">
        <f>SUM(W7,W10)</f>
        <v>9.3600001335144043</v>
      </c>
      <c r="X13" s="254"/>
      <c r="Y13" s="255">
        <f>SUM(Y7,Y10)</f>
        <v>5.0400002002716064</v>
      </c>
      <c r="Z13" s="254"/>
      <c r="AA13" s="254"/>
      <c r="AB13" s="256"/>
      <c r="AC13" s="257">
        <f>SUM(AC7,AC10)</f>
        <v>842.3775441782667</v>
      </c>
      <c r="AD13" s="254"/>
      <c r="AE13" s="255">
        <f>SUM(AE7,AE10)</f>
        <v>6.4800000190734863</v>
      </c>
      <c r="AF13" s="254"/>
      <c r="AG13" s="255">
        <f>SUM(AG7,AG10)</f>
        <v>5.7599999904632568</v>
      </c>
      <c r="AH13" s="254"/>
      <c r="AI13" s="254"/>
      <c r="AJ13" s="256"/>
      <c r="AK13" s="257">
        <f>SUM(AK7,AK10)</f>
        <v>733.09523848577567</v>
      </c>
      <c r="AL13" s="254"/>
      <c r="AM13" s="255">
        <f>SUM(AM7,AM10)</f>
        <v>7.2000000476837158</v>
      </c>
      <c r="AN13" s="254"/>
      <c r="AO13" s="255">
        <f>SUM(AO7,AO10)</f>
        <v>3.6000001430511475</v>
      </c>
      <c r="AP13" s="254"/>
      <c r="AQ13" s="254"/>
      <c r="AR13" s="256"/>
    </row>
    <row r="14" spans="1:44" x14ac:dyDescent="0.2">
      <c r="A14" s="238" t="s">
        <v>24</v>
      </c>
      <c r="B14" s="239"/>
      <c r="C14" s="239"/>
      <c r="D14" s="239"/>
      <c r="E14" s="239" t="s">
        <v>25</v>
      </c>
      <c r="F14" s="239"/>
      <c r="G14" s="239"/>
      <c r="H14" s="239"/>
      <c r="I14" s="258" t="s">
        <v>15</v>
      </c>
      <c r="J14" s="259"/>
      <c r="K14" s="259"/>
      <c r="L14" s="260"/>
      <c r="M14" s="261">
        <f>I6*(POWER(O7,2)+POWER(Q7,2))/POWER(B6,2)</f>
        <v>1.5147001725196905E-3</v>
      </c>
      <c r="N14" s="261"/>
      <c r="O14" s="261"/>
      <c r="P14" s="262" t="s">
        <v>26</v>
      </c>
      <c r="Q14" s="262"/>
      <c r="R14" s="263">
        <f>K6*(POWER(O7,2)+POWER(Q7,2))/(100*B6)</f>
        <v>3.2497201717472057E-2</v>
      </c>
      <c r="S14" s="263"/>
      <c r="T14" s="264"/>
      <c r="U14" s="265">
        <f>I6*(POWER(W7,2)+POWER(Y7,2))/POWER(B6,2)</f>
        <v>3.9382201676702528E-3</v>
      </c>
      <c r="V14" s="261"/>
      <c r="W14" s="261"/>
      <c r="X14" s="262" t="s">
        <v>26</v>
      </c>
      <c r="Y14" s="262"/>
      <c r="Z14" s="263">
        <f>K6*(POWER(W7,2)+POWER(Y7,2))/(100*B6)</f>
        <v>8.449271843925478E-2</v>
      </c>
      <c r="AA14" s="263"/>
      <c r="AB14" s="264"/>
      <c r="AC14" s="265">
        <f>I6*(POWER(AE7,2)+POWER(AG7,2))/POWER(B6,2)</f>
        <v>1.7570519994935983E-3</v>
      </c>
      <c r="AD14" s="261"/>
      <c r="AE14" s="261"/>
      <c r="AF14" s="262" t="s">
        <v>26</v>
      </c>
      <c r="AG14" s="262"/>
      <c r="AH14" s="263">
        <f>K6*(POWER(AE7,2)+POWER(AG7,2))/(100*B6)</f>
        <v>3.7696749687858647E-2</v>
      </c>
      <c r="AI14" s="263"/>
      <c r="AJ14" s="264"/>
      <c r="AK14" s="265">
        <f>I6*(POWER(AM7,2)+POWER(AO7,2))/POWER(B6,2)</f>
        <v>3.5141041193647391E-3</v>
      </c>
      <c r="AL14" s="261"/>
      <c r="AM14" s="261"/>
      <c r="AN14" s="262" t="s">
        <v>26</v>
      </c>
      <c r="AO14" s="262"/>
      <c r="AP14" s="263">
        <f>K6*(POWER(AM7,2)+POWER(AO7,2))/(100*B6)</f>
        <v>7.5393501958362599E-2</v>
      </c>
      <c r="AQ14" s="263"/>
      <c r="AR14" s="264"/>
    </row>
    <row r="15" spans="1:44" ht="13.5" thickBot="1" x14ac:dyDescent="0.25">
      <c r="A15" s="248"/>
      <c r="B15" s="249"/>
      <c r="C15" s="249"/>
      <c r="D15" s="249"/>
      <c r="E15" s="249"/>
      <c r="F15" s="249"/>
      <c r="G15" s="249"/>
      <c r="H15" s="249"/>
      <c r="I15" s="266" t="s">
        <v>19</v>
      </c>
      <c r="J15" s="235"/>
      <c r="K15" s="235"/>
      <c r="L15" s="267"/>
      <c r="M15" s="268">
        <f>I9*(POWER(O10,2)+POWER(Q10,2))/POWER(B9,2)</f>
        <v>4.4146940664693552E-4</v>
      </c>
      <c r="N15" s="268"/>
      <c r="O15" s="268"/>
      <c r="P15" s="269" t="s">
        <v>26</v>
      </c>
      <c r="Q15" s="269"/>
      <c r="R15" s="270">
        <f>K9*(POWER(O10,2)+POWER(Q10,2))/(100*B9)</f>
        <v>1.1627795087389273E-2</v>
      </c>
      <c r="S15" s="270"/>
      <c r="T15" s="271"/>
      <c r="U15" s="272">
        <f>I9*(POWER(W10,2)+POWER(Y10,2))/POWER(B9,2)</f>
        <v>1.5281633307009305E-3</v>
      </c>
      <c r="V15" s="268"/>
      <c r="W15" s="268"/>
      <c r="X15" s="269" t="s">
        <v>26</v>
      </c>
      <c r="Y15" s="269"/>
      <c r="Z15" s="270">
        <f>K9*(POWER(W10,2)+POWER(Y10,2))/(100*B9)</f>
        <v>4.0250059917885946E-2</v>
      </c>
      <c r="AA15" s="270"/>
      <c r="AB15" s="271"/>
      <c r="AC15" s="272">
        <f>I9*(POWER(AE10,2)+POWER(AG10,2))/POWER(B9,2)</f>
        <v>1.9696325799159189E-3</v>
      </c>
      <c r="AD15" s="268"/>
      <c r="AE15" s="268"/>
      <c r="AF15" s="269" t="s">
        <v>26</v>
      </c>
      <c r="AG15" s="269"/>
      <c r="AH15" s="270">
        <f>K9*(POWER(AE10,2)+POWER(AG10,2))/(100*B9)</f>
        <v>5.1877850858699268E-2</v>
      </c>
      <c r="AI15" s="270"/>
      <c r="AJ15" s="271"/>
      <c r="AK15" s="272">
        <f>I9*(POWER(AM10,2)+POWER(AO10,2))/POWER(B9,2)</f>
        <v>4.4146940664693552E-4</v>
      </c>
      <c r="AL15" s="268"/>
      <c r="AM15" s="268"/>
      <c r="AN15" s="269" t="s">
        <v>26</v>
      </c>
      <c r="AO15" s="269"/>
      <c r="AP15" s="270">
        <f>K9*(POWER(AM10,2)+POWER(AO10,2))/(100*B9)</f>
        <v>1.1627795087389273E-2</v>
      </c>
      <c r="AQ15" s="270"/>
      <c r="AR15" s="271"/>
    </row>
    <row r="16" spans="1:44" x14ac:dyDescent="0.2">
      <c r="A16" s="273" t="s">
        <v>94</v>
      </c>
      <c r="B16" s="274"/>
      <c r="C16" s="274"/>
      <c r="D16" s="274"/>
      <c r="E16" s="239" t="s">
        <v>28</v>
      </c>
      <c r="F16" s="239"/>
      <c r="G16" s="239"/>
      <c r="H16" s="239"/>
      <c r="I16" s="258" t="s">
        <v>15</v>
      </c>
      <c r="J16" s="259"/>
      <c r="K16" s="259"/>
      <c r="L16" s="260"/>
      <c r="M16" s="275">
        <f>SUM(O7:P7)+C6+M14</f>
        <v>2.950514812884903</v>
      </c>
      <c r="N16" s="275"/>
      <c r="O16" s="275"/>
      <c r="P16" s="276" t="s">
        <v>26</v>
      </c>
      <c r="Q16" s="276"/>
      <c r="R16" s="277">
        <f>SUM(Q7:R7)+D6+R14</f>
        <v>2.7324973090058329</v>
      </c>
      <c r="S16" s="277"/>
      <c r="T16" s="278"/>
      <c r="U16" s="279">
        <f>SUM(W7:X7)+C6+U14</f>
        <v>5.1129381802921632</v>
      </c>
      <c r="V16" s="275"/>
      <c r="W16" s="275"/>
      <c r="X16" s="276" t="s">
        <v>26</v>
      </c>
      <c r="Y16" s="276"/>
      <c r="Z16" s="277">
        <f>SUM(Y7:Z7)+D6+Z14</f>
        <v>3.5044928543378449</v>
      </c>
      <c r="AA16" s="277"/>
      <c r="AB16" s="278"/>
      <c r="AC16" s="279">
        <f>SUM(AE7:AF7)+C6+AC14</f>
        <v>1.5107571074914179</v>
      </c>
      <c r="AD16" s="275"/>
      <c r="AE16" s="275"/>
      <c r="AF16" s="276" t="s">
        <v>26</v>
      </c>
      <c r="AG16" s="276"/>
      <c r="AH16" s="277">
        <f>SUM(AG7:AH7)+D6+AH14</f>
        <v>4.1776966757780993</v>
      </c>
      <c r="AI16" s="277"/>
      <c r="AJ16" s="278"/>
      <c r="AK16" s="279">
        <f>SUM(AM7:AN7)+C6+AK14</f>
        <v>5.1125140642438573</v>
      </c>
      <c r="AL16" s="275"/>
      <c r="AM16" s="275"/>
      <c r="AN16" s="276" t="s">
        <v>26</v>
      </c>
      <c r="AO16" s="276"/>
      <c r="AP16" s="277">
        <f>SUM(AO7:AP7)+D6+AP14</f>
        <v>2.7753936092467231</v>
      </c>
      <c r="AQ16" s="277"/>
      <c r="AR16" s="278"/>
    </row>
    <row r="17" spans="1:44" x14ac:dyDescent="0.2">
      <c r="A17" s="280"/>
      <c r="B17" s="281"/>
      <c r="C17" s="281"/>
      <c r="D17" s="281"/>
      <c r="E17" s="282"/>
      <c r="F17" s="282"/>
      <c r="G17" s="282"/>
      <c r="H17" s="282"/>
      <c r="I17" s="283" t="s">
        <v>19</v>
      </c>
      <c r="J17" s="284"/>
      <c r="K17" s="284"/>
      <c r="L17" s="285"/>
      <c r="M17" s="286">
        <f>SUM(O10:P10)+C9+M15</f>
        <v>2.2654415519590798</v>
      </c>
      <c r="N17" s="286"/>
      <c r="O17" s="286"/>
      <c r="P17" s="287" t="s">
        <v>26</v>
      </c>
      <c r="Q17" s="287"/>
      <c r="R17" s="288">
        <f>SUM(Q10:R10)+D9+R15</f>
        <v>2.1696278470626393</v>
      </c>
      <c r="S17" s="288"/>
      <c r="T17" s="289"/>
      <c r="U17" s="290">
        <f>SUM(W10:X10)+C9+U15</f>
        <v>4.426528331713822</v>
      </c>
      <c r="V17" s="286"/>
      <c r="W17" s="286"/>
      <c r="X17" s="287" t="s">
        <v>26</v>
      </c>
      <c r="Y17" s="287"/>
      <c r="Z17" s="288">
        <f>SUM(Y10:Z10)+D9+Z15</f>
        <v>2.9182501405033658</v>
      </c>
      <c r="AA17" s="288"/>
      <c r="AB17" s="289"/>
      <c r="AC17" s="290">
        <f>SUM(AE10:AF10)+C9+AC15</f>
        <v>5.1469695911546882</v>
      </c>
      <c r="AD17" s="286"/>
      <c r="AE17" s="286"/>
      <c r="AF17" s="287" t="s">
        <v>26</v>
      </c>
      <c r="AG17" s="287"/>
      <c r="AH17" s="288">
        <f>SUM(AG10:AH10)+D9+AH15</f>
        <v>2.929877931444179</v>
      </c>
      <c r="AI17" s="288"/>
      <c r="AJ17" s="289"/>
      <c r="AK17" s="290">
        <f>SUM(AM10:AN10)+C9+AK15</f>
        <v>2.2654415519590798</v>
      </c>
      <c r="AL17" s="286"/>
      <c r="AM17" s="286"/>
      <c r="AN17" s="287" t="s">
        <v>26</v>
      </c>
      <c r="AO17" s="287"/>
      <c r="AP17" s="288">
        <f>SUM(AO10:AP10)+D9+AP15</f>
        <v>2.1696278470626393</v>
      </c>
      <c r="AQ17" s="288"/>
      <c r="AR17" s="289"/>
    </row>
    <row r="18" spans="1:44" ht="13.5" thickBot="1" x14ac:dyDescent="0.25">
      <c r="A18" s="291"/>
      <c r="B18" s="292"/>
      <c r="C18" s="292"/>
      <c r="D18" s="292"/>
      <c r="E18" s="249"/>
      <c r="F18" s="249"/>
      <c r="G18" s="249"/>
      <c r="H18" s="249"/>
      <c r="I18" s="293" t="s">
        <v>29</v>
      </c>
      <c r="J18" s="294"/>
      <c r="K18" s="294"/>
      <c r="L18" s="295"/>
      <c r="M18" s="296">
        <f>SUM(M16,M17)</f>
        <v>5.2159563648439828</v>
      </c>
      <c r="N18" s="296"/>
      <c r="O18" s="296"/>
      <c r="P18" s="297" t="s">
        <v>26</v>
      </c>
      <c r="Q18" s="297"/>
      <c r="R18" s="298">
        <f>SUM(R16,R17)</f>
        <v>4.9021251560684718</v>
      </c>
      <c r="S18" s="298"/>
      <c r="T18" s="299"/>
      <c r="U18" s="300">
        <f>SUM(U16,U17)</f>
        <v>9.5394665120059852</v>
      </c>
      <c r="V18" s="296"/>
      <c r="W18" s="296"/>
      <c r="X18" s="297" t="s">
        <v>26</v>
      </c>
      <c r="Y18" s="297"/>
      <c r="Z18" s="298">
        <f>SUM(Z16,Z17)</f>
        <v>6.4227429948412107</v>
      </c>
      <c r="AA18" s="298"/>
      <c r="AB18" s="299"/>
      <c r="AC18" s="300">
        <f>SUM(AC16,AC17)</f>
        <v>6.6577266986461066</v>
      </c>
      <c r="AD18" s="296"/>
      <c r="AE18" s="296"/>
      <c r="AF18" s="297" t="s">
        <v>26</v>
      </c>
      <c r="AG18" s="297"/>
      <c r="AH18" s="298">
        <f>SUM(AH16,AH17)</f>
        <v>7.1075746072222783</v>
      </c>
      <c r="AI18" s="298"/>
      <c r="AJ18" s="299"/>
      <c r="AK18" s="300">
        <f>SUM(AK16,AK17)</f>
        <v>7.3779556162029376</v>
      </c>
      <c r="AL18" s="296"/>
      <c r="AM18" s="296"/>
      <c r="AN18" s="297" t="s">
        <v>26</v>
      </c>
      <c r="AO18" s="297"/>
      <c r="AP18" s="298">
        <f>SUM(AP16,AP17)</f>
        <v>4.9450214563093624</v>
      </c>
      <c r="AQ18" s="298"/>
      <c r="AR18" s="299"/>
    </row>
    <row r="19" spans="1:44" ht="30" customHeight="1" thickBot="1" x14ac:dyDescent="0.25">
      <c r="A19" s="301" t="s">
        <v>30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</row>
    <row r="20" spans="1:44" ht="15.75" customHeight="1" thickBot="1" x14ac:dyDescent="0.25">
      <c r="A20" s="302" t="s">
        <v>7</v>
      </c>
      <c r="B20" s="303"/>
      <c r="C20" s="303" t="s">
        <v>3</v>
      </c>
      <c r="D20" s="303"/>
      <c r="E20" s="303" t="s">
        <v>31</v>
      </c>
      <c r="F20" s="303"/>
      <c r="G20" s="303"/>
      <c r="H20" s="303"/>
      <c r="I20" s="303"/>
      <c r="J20" s="303"/>
      <c r="K20" s="303"/>
      <c r="L20" s="304"/>
      <c r="M20" s="197" t="s">
        <v>32</v>
      </c>
      <c r="N20" s="305"/>
      <c r="O20" s="305"/>
      <c r="P20" s="305"/>
      <c r="Q20" s="305"/>
      <c r="R20" s="305"/>
      <c r="S20" s="305"/>
      <c r="T20" s="200"/>
      <c r="U20" s="197" t="s">
        <v>32</v>
      </c>
      <c r="V20" s="305"/>
      <c r="W20" s="305"/>
      <c r="X20" s="305"/>
      <c r="Y20" s="305"/>
      <c r="Z20" s="305"/>
      <c r="AA20" s="305"/>
      <c r="AB20" s="200"/>
      <c r="AC20" s="197" t="s">
        <v>32</v>
      </c>
      <c r="AD20" s="305"/>
      <c r="AE20" s="305"/>
      <c r="AF20" s="305"/>
      <c r="AG20" s="305"/>
      <c r="AH20" s="305"/>
      <c r="AI20" s="305"/>
      <c r="AJ20" s="200"/>
      <c r="AK20" s="197" t="s">
        <v>32</v>
      </c>
      <c r="AL20" s="305"/>
      <c r="AM20" s="305"/>
      <c r="AN20" s="305"/>
      <c r="AO20" s="305"/>
      <c r="AP20" s="305"/>
      <c r="AQ20" s="305"/>
      <c r="AR20" s="200"/>
    </row>
    <row r="21" spans="1:44" x14ac:dyDescent="0.2">
      <c r="A21" s="205">
        <v>110</v>
      </c>
      <c r="B21" s="206"/>
      <c r="C21" s="206" t="s">
        <v>16</v>
      </c>
      <c r="D21" s="206"/>
      <c r="E21" s="241" t="s">
        <v>33</v>
      </c>
      <c r="F21" s="241"/>
      <c r="G21" s="241"/>
      <c r="H21" s="241"/>
      <c r="I21" s="241"/>
      <c r="J21" s="241"/>
      <c r="K21" s="241"/>
      <c r="L21" s="242"/>
      <c r="M21" s="306">
        <v>118</v>
      </c>
      <c r="N21" s="307"/>
      <c r="O21" s="307"/>
      <c r="P21" s="307"/>
      <c r="Q21" s="307"/>
      <c r="R21" s="307"/>
      <c r="S21" s="307"/>
      <c r="T21" s="308"/>
      <c r="U21" s="306">
        <v>118</v>
      </c>
      <c r="V21" s="307"/>
      <c r="W21" s="307"/>
      <c r="X21" s="307"/>
      <c r="Y21" s="307"/>
      <c r="Z21" s="307"/>
      <c r="AA21" s="307"/>
      <c r="AB21" s="308"/>
      <c r="AC21" s="306">
        <v>118</v>
      </c>
      <c r="AD21" s="307"/>
      <c r="AE21" s="307"/>
      <c r="AF21" s="307"/>
      <c r="AG21" s="307"/>
      <c r="AH21" s="307"/>
      <c r="AI21" s="307"/>
      <c r="AJ21" s="308"/>
      <c r="AK21" s="306">
        <v>119</v>
      </c>
      <c r="AL21" s="307"/>
      <c r="AM21" s="307"/>
      <c r="AN21" s="307"/>
      <c r="AO21" s="307"/>
      <c r="AP21" s="307"/>
      <c r="AQ21" s="307"/>
      <c r="AR21" s="308"/>
    </row>
    <row r="22" spans="1:44" x14ac:dyDescent="0.2">
      <c r="A22" s="219">
        <v>110</v>
      </c>
      <c r="B22" s="220"/>
      <c r="C22" s="220" t="s">
        <v>20</v>
      </c>
      <c r="D22" s="220"/>
      <c r="E22" s="221" t="s">
        <v>34</v>
      </c>
      <c r="F22" s="221"/>
      <c r="G22" s="221"/>
      <c r="H22" s="221"/>
      <c r="I22" s="221"/>
      <c r="J22" s="221"/>
      <c r="K22" s="221"/>
      <c r="L22" s="309"/>
      <c r="M22" s="310">
        <v>118</v>
      </c>
      <c r="N22" s="311"/>
      <c r="O22" s="311"/>
      <c r="P22" s="311"/>
      <c r="Q22" s="311"/>
      <c r="R22" s="311"/>
      <c r="S22" s="311"/>
      <c r="T22" s="312"/>
      <c r="U22" s="310">
        <v>117</v>
      </c>
      <c r="V22" s="311"/>
      <c r="W22" s="311"/>
      <c r="X22" s="311"/>
      <c r="Y22" s="311"/>
      <c r="Z22" s="311"/>
      <c r="AA22" s="311"/>
      <c r="AB22" s="312"/>
      <c r="AC22" s="310">
        <v>118</v>
      </c>
      <c r="AD22" s="311"/>
      <c r="AE22" s="311"/>
      <c r="AF22" s="311"/>
      <c r="AG22" s="311"/>
      <c r="AH22" s="311"/>
      <c r="AI22" s="311"/>
      <c r="AJ22" s="312"/>
      <c r="AK22" s="310">
        <v>118</v>
      </c>
      <c r="AL22" s="311"/>
      <c r="AM22" s="311"/>
      <c r="AN22" s="311"/>
      <c r="AO22" s="311"/>
      <c r="AP22" s="311"/>
      <c r="AQ22" s="311"/>
      <c r="AR22" s="312"/>
    </row>
    <row r="23" spans="1:44" x14ac:dyDescent="0.2">
      <c r="A23" s="219">
        <v>6</v>
      </c>
      <c r="B23" s="220"/>
      <c r="C23" s="220" t="s">
        <v>16</v>
      </c>
      <c r="D23" s="220"/>
      <c r="E23" s="221" t="s">
        <v>35</v>
      </c>
      <c r="F23" s="221"/>
      <c r="G23" s="221"/>
      <c r="H23" s="221"/>
      <c r="I23" s="221"/>
      <c r="J23" s="221"/>
      <c r="K23" s="221"/>
      <c r="L23" s="309"/>
      <c r="M23" s="310">
        <v>6.3000001907348633</v>
      </c>
      <c r="N23" s="311"/>
      <c r="O23" s="311"/>
      <c r="P23" s="311"/>
      <c r="Q23" s="311"/>
      <c r="R23" s="311"/>
      <c r="S23" s="311"/>
      <c r="T23" s="312"/>
      <c r="U23" s="310">
        <v>6.3000001907348633</v>
      </c>
      <c r="V23" s="311"/>
      <c r="W23" s="311"/>
      <c r="X23" s="311"/>
      <c r="Y23" s="311"/>
      <c r="Z23" s="311"/>
      <c r="AA23" s="311"/>
      <c r="AB23" s="312"/>
      <c r="AC23" s="310">
        <v>6.3000001907348633</v>
      </c>
      <c r="AD23" s="311"/>
      <c r="AE23" s="311"/>
      <c r="AF23" s="311"/>
      <c r="AG23" s="311"/>
      <c r="AH23" s="311"/>
      <c r="AI23" s="311"/>
      <c r="AJ23" s="312"/>
      <c r="AK23" s="310">
        <v>6.3000001907348633</v>
      </c>
      <c r="AL23" s="311"/>
      <c r="AM23" s="311"/>
      <c r="AN23" s="311"/>
      <c r="AO23" s="311"/>
      <c r="AP23" s="311"/>
      <c r="AQ23" s="311"/>
      <c r="AR23" s="312"/>
    </row>
    <row r="24" spans="1:44" ht="13.5" thickBot="1" x14ac:dyDescent="0.25">
      <c r="A24" s="313">
        <v>6</v>
      </c>
      <c r="B24" s="314"/>
      <c r="C24" s="314" t="s">
        <v>20</v>
      </c>
      <c r="D24" s="314"/>
      <c r="E24" s="251" t="s">
        <v>36</v>
      </c>
      <c r="F24" s="251"/>
      <c r="G24" s="251"/>
      <c r="H24" s="251"/>
      <c r="I24" s="251"/>
      <c r="J24" s="251"/>
      <c r="K24" s="251"/>
      <c r="L24" s="252"/>
      <c r="M24" s="315">
        <v>6.5</v>
      </c>
      <c r="N24" s="316"/>
      <c r="O24" s="316"/>
      <c r="P24" s="316"/>
      <c r="Q24" s="316"/>
      <c r="R24" s="316"/>
      <c r="S24" s="316"/>
      <c r="T24" s="317"/>
      <c r="U24" s="315">
        <v>6.5</v>
      </c>
      <c r="V24" s="316"/>
      <c r="W24" s="316"/>
      <c r="X24" s="316"/>
      <c r="Y24" s="316"/>
      <c r="Z24" s="316"/>
      <c r="AA24" s="316"/>
      <c r="AB24" s="317"/>
      <c r="AC24" s="315">
        <v>6.5</v>
      </c>
      <c r="AD24" s="316"/>
      <c r="AE24" s="316"/>
      <c r="AF24" s="316"/>
      <c r="AG24" s="316"/>
      <c r="AH24" s="316"/>
      <c r="AI24" s="316"/>
      <c r="AJ24" s="317"/>
      <c r="AK24" s="315">
        <v>6.5</v>
      </c>
      <c r="AL24" s="316"/>
      <c r="AM24" s="316"/>
      <c r="AN24" s="316"/>
      <c r="AO24" s="316"/>
      <c r="AP24" s="316"/>
      <c r="AQ24" s="316"/>
      <c r="AR24" s="317"/>
    </row>
    <row r="25" spans="1:44" ht="30" customHeight="1" thickBot="1" x14ac:dyDescent="0.25">
      <c r="A25" s="301" t="s">
        <v>37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</row>
    <row r="26" spans="1:44" ht="15" customHeight="1" x14ac:dyDescent="0.2">
      <c r="A26" s="318" t="s">
        <v>3</v>
      </c>
      <c r="B26" s="319"/>
      <c r="C26" s="319"/>
      <c r="D26" s="319"/>
      <c r="E26" s="319" t="s">
        <v>38</v>
      </c>
      <c r="F26" s="319"/>
      <c r="G26" s="319" t="s">
        <v>39</v>
      </c>
      <c r="H26" s="319"/>
      <c r="I26" s="319" t="s">
        <v>40</v>
      </c>
      <c r="J26" s="319"/>
      <c r="K26" s="319" t="s">
        <v>41</v>
      </c>
      <c r="L26" s="320"/>
      <c r="M26" s="238" t="s">
        <v>11</v>
      </c>
      <c r="N26" s="321"/>
      <c r="O26" s="322" t="s">
        <v>12</v>
      </c>
      <c r="P26" s="239"/>
      <c r="Q26" s="321"/>
      <c r="R26" s="322" t="s">
        <v>13</v>
      </c>
      <c r="S26" s="239"/>
      <c r="T26" s="323"/>
      <c r="U26" s="238" t="s">
        <v>11</v>
      </c>
      <c r="V26" s="321"/>
      <c r="W26" s="322" t="s">
        <v>12</v>
      </c>
      <c r="X26" s="239"/>
      <c r="Y26" s="321"/>
      <c r="Z26" s="322" t="s">
        <v>13</v>
      </c>
      <c r="AA26" s="239"/>
      <c r="AB26" s="323"/>
      <c r="AC26" s="238" t="s">
        <v>11</v>
      </c>
      <c r="AD26" s="321"/>
      <c r="AE26" s="322" t="s">
        <v>12</v>
      </c>
      <c r="AF26" s="239"/>
      <c r="AG26" s="321"/>
      <c r="AH26" s="322" t="s">
        <v>13</v>
      </c>
      <c r="AI26" s="239"/>
      <c r="AJ26" s="323"/>
      <c r="AK26" s="238" t="s">
        <v>11</v>
      </c>
      <c r="AL26" s="321"/>
      <c r="AM26" s="322" t="s">
        <v>12</v>
      </c>
      <c r="AN26" s="239"/>
      <c r="AO26" s="321"/>
      <c r="AP26" s="322" t="s">
        <v>13</v>
      </c>
      <c r="AQ26" s="239"/>
      <c r="AR26" s="323"/>
    </row>
    <row r="27" spans="1:44" ht="15.75" customHeight="1" thickBot="1" x14ac:dyDescent="0.25">
      <c r="A27" s="324"/>
      <c r="B27" s="325"/>
      <c r="C27" s="325"/>
      <c r="D27" s="325"/>
      <c r="E27" s="326" t="s">
        <v>42</v>
      </c>
      <c r="F27" s="326" t="s">
        <v>43</v>
      </c>
      <c r="G27" s="326" t="s">
        <v>42</v>
      </c>
      <c r="H27" s="326" t="s">
        <v>43</v>
      </c>
      <c r="I27" s="326" t="s">
        <v>42</v>
      </c>
      <c r="J27" s="326" t="s">
        <v>43</v>
      </c>
      <c r="K27" s="326" t="s">
        <v>42</v>
      </c>
      <c r="L27" s="327" t="s">
        <v>43</v>
      </c>
      <c r="M27" s="248"/>
      <c r="N27" s="328"/>
      <c r="O27" s="329"/>
      <c r="P27" s="249"/>
      <c r="Q27" s="328"/>
      <c r="R27" s="329"/>
      <c r="S27" s="249"/>
      <c r="T27" s="330"/>
      <c r="U27" s="248"/>
      <c r="V27" s="328"/>
      <c r="W27" s="329"/>
      <c r="X27" s="249"/>
      <c r="Y27" s="328"/>
      <c r="Z27" s="329"/>
      <c r="AA27" s="249"/>
      <c r="AB27" s="330"/>
      <c r="AC27" s="248"/>
      <c r="AD27" s="328"/>
      <c r="AE27" s="329"/>
      <c r="AF27" s="249"/>
      <c r="AG27" s="328"/>
      <c r="AH27" s="329"/>
      <c r="AI27" s="249"/>
      <c r="AJ27" s="330"/>
      <c r="AK27" s="248"/>
      <c r="AL27" s="328"/>
      <c r="AM27" s="329"/>
      <c r="AN27" s="249"/>
      <c r="AO27" s="328"/>
      <c r="AP27" s="329"/>
      <c r="AQ27" s="249"/>
      <c r="AR27" s="330"/>
    </row>
    <row r="28" spans="1:44" x14ac:dyDescent="0.2">
      <c r="A28" s="331" t="s">
        <v>244</v>
      </c>
      <c r="B28" s="332"/>
      <c r="C28" s="332"/>
      <c r="D28" s="332"/>
      <c r="E28" s="333"/>
      <c r="F28" s="333"/>
      <c r="G28" s="333"/>
      <c r="H28" s="333"/>
      <c r="I28" s="333"/>
      <c r="J28" s="333"/>
      <c r="K28" s="333"/>
      <c r="L28" s="334"/>
      <c r="M28" s="335"/>
      <c r="N28" s="336"/>
      <c r="O28" s="337"/>
      <c r="P28" s="337"/>
      <c r="Q28" s="337"/>
      <c r="R28" s="337"/>
      <c r="S28" s="337"/>
      <c r="T28" s="338"/>
      <c r="U28" s="335"/>
      <c r="V28" s="336"/>
      <c r="W28" s="337"/>
      <c r="X28" s="337"/>
      <c r="Y28" s="337"/>
      <c r="Z28" s="337"/>
      <c r="AA28" s="337"/>
      <c r="AB28" s="338"/>
      <c r="AC28" s="335"/>
      <c r="AD28" s="336"/>
      <c r="AE28" s="337"/>
      <c r="AF28" s="337"/>
      <c r="AG28" s="337"/>
      <c r="AH28" s="337"/>
      <c r="AI28" s="337"/>
      <c r="AJ28" s="338"/>
      <c r="AK28" s="335"/>
      <c r="AL28" s="336"/>
      <c r="AM28" s="337"/>
      <c r="AN28" s="337"/>
      <c r="AO28" s="337"/>
      <c r="AP28" s="337"/>
      <c r="AQ28" s="337"/>
      <c r="AR28" s="338"/>
    </row>
    <row r="29" spans="1:44" x14ac:dyDescent="0.2">
      <c r="A29" s="339" t="s">
        <v>245</v>
      </c>
      <c r="B29" s="340"/>
      <c r="C29" s="340"/>
      <c r="D29" s="340"/>
      <c r="E29" s="341"/>
      <c r="F29" s="341"/>
      <c r="G29" s="341"/>
      <c r="H29" s="341"/>
      <c r="I29" s="341"/>
      <c r="J29" s="341"/>
      <c r="K29" s="341"/>
      <c r="L29" s="342"/>
      <c r="M29" s="343">
        <f>M6</f>
        <v>19.676157722602461</v>
      </c>
      <c r="N29" s="344"/>
      <c r="O29" s="345">
        <f>-O6</f>
        <v>-2.950514812884903</v>
      </c>
      <c r="P29" s="345"/>
      <c r="Q29" s="345"/>
      <c r="R29" s="345">
        <f>-Q6</f>
        <v>-2.7324973090058329</v>
      </c>
      <c r="S29" s="345"/>
      <c r="T29" s="346"/>
      <c r="U29" s="343">
        <f>U6</f>
        <v>30.328884078725149</v>
      </c>
      <c r="V29" s="344"/>
      <c r="W29" s="345">
        <f>-W6</f>
        <v>-5.1129381802921632</v>
      </c>
      <c r="X29" s="345"/>
      <c r="Y29" s="345"/>
      <c r="Z29" s="345">
        <f>-Y6</f>
        <v>-3.5044928543378449</v>
      </c>
      <c r="AA29" s="345"/>
      <c r="AB29" s="346"/>
      <c r="AC29" s="343">
        <f>AC6</f>
        <v>21.736110557548049</v>
      </c>
      <c r="AD29" s="344"/>
      <c r="AE29" s="345">
        <f>-AE6</f>
        <v>-1.5107571074914179</v>
      </c>
      <c r="AF29" s="345"/>
      <c r="AG29" s="345"/>
      <c r="AH29" s="345">
        <f>-AG6</f>
        <v>-4.1776966757780993</v>
      </c>
      <c r="AI29" s="345"/>
      <c r="AJ29" s="346"/>
      <c r="AK29" s="343">
        <f>AK6</f>
        <v>28.223541030973902</v>
      </c>
      <c r="AL29" s="344"/>
      <c r="AM29" s="345">
        <f>-AM6</f>
        <v>-5.1125140642438573</v>
      </c>
      <c r="AN29" s="345"/>
      <c r="AO29" s="345"/>
      <c r="AP29" s="345">
        <f>-AO6</f>
        <v>-2.7753936092467231</v>
      </c>
      <c r="AQ29" s="345"/>
      <c r="AR29" s="346"/>
    </row>
    <row r="30" spans="1:44" x14ac:dyDescent="0.2">
      <c r="A30" s="339" t="s">
        <v>287</v>
      </c>
      <c r="B30" s="340"/>
      <c r="C30" s="340"/>
      <c r="D30" s="340"/>
      <c r="E30" s="341"/>
      <c r="F30" s="341"/>
      <c r="G30" s="341"/>
      <c r="H30" s="341"/>
      <c r="I30" s="341"/>
      <c r="J30" s="341"/>
      <c r="K30" s="341"/>
      <c r="L30" s="342"/>
      <c r="M30" s="343">
        <v>57</v>
      </c>
      <c r="N30" s="344"/>
      <c r="O30" s="349">
        <f>SQRT(3)*M21*M30*S6/1000</f>
        <v>8.5473671590489406</v>
      </c>
      <c r="P30" s="349"/>
      <c r="Q30" s="349"/>
      <c r="R30" s="349">
        <f>SQRT(3)*M21*M30*SIN(ACOS(S6))/1000</f>
        <v>7.9157907152988578</v>
      </c>
      <c r="S30" s="349"/>
      <c r="T30" s="350"/>
      <c r="U30" s="343">
        <v>50</v>
      </c>
      <c r="V30" s="344"/>
      <c r="W30" s="349">
        <f>SQRT(3)*U21*U30*AA6/1000</f>
        <v>8.4291564553124214</v>
      </c>
      <c r="X30" s="349"/>
      <c r="Y30" s="349"/>
      <c r="Z30" s="349">
        <f>SQRT(3)*U21*U30*SIN(ACOS(AA6))/1000</f>
        <v>5.7774840070626707</v>
      </c>
      <c r="AA30" s="349"/>
      <c r="AB30" s="350"/>
      <c r="AC30" s="343">
        <v>53</v>
      </c>
      <c r="AD30" s="344"/>
      <c r="AE30" s="349">
        <f>SQRT(3)*AC21*AC30*AI6/1000</f>
        <v>3.6837375520819715</v>
      </c>
      <c r="AF30" s="349"/>
      <c r="AG30" s="349"/>
      <c r="AH30" s="349">
        <f>SQRT(3)*AC21*AC30*SIN(ACOS(AI6))/1000</f>
        <v>10.186639565989418</v>
      </c>
      <c r="AI30" s="349"/>
      <c r="AJ30" s="350"/>
      <c r="AK30" s="343">
        <v>56</v>
      </c>
      <c r="AL30" s="344"/>
      <c r="AM30" s="349">
        <f>SQRT(3)*AK21*AK30*AQ6/1000</f>
        <v>10.144042070534502</v>
      </c>
      <c r="AN30" s="349"/>
      <c r="AO30" s="349"/>
      <c r="AP30" s="349">
        <f>SQRT(3)*AK21*AK30*SIN(ACOS(AQ6))/1000</f>
        <v>5.5068229017488868</v>
      </c>
      <c r="AQ30" s="349"/>
      <c r="AR30" s="350"/>
    </row>
    <row r="31" spans="1:44" x14ac:dyDescent="0.2">
      <c r="A31" s="339" t="s">
        <v>250</v>
      </c>
      <c r="B31" s="340"/>
      <c r="C31" s="340"/>
      <c r="D31" s="340"/>
      <c r="E31" s="341"/>
      <c r="F31" s="341"/>
      <c r="G31" s="341"/>
      <c r="H31" s="341"/>
      <c r="I31" s="341"/>
      <c r="J31" s="341"/>
      <c r="K31" s="341"/>
      <c r="L31" s="342"/>
      <c r="M31" s="229">
        <v>53</v>
      </c>
      <c r="N31" s="225"/>
      <c r="O31" s="349">
        <f>SQRT(3)*M21*M31*S6/1000</f>
        <v>7.9475519198174363</v>
      </c>
      <c r="P31" s="349"/>
      <c r="Q31" s="349"/>
      <c r="R31" s="349">
        <f>SQRT(3)*M21*M31*SIN(ACOS(S6))/1000</f>
        <v>7.3602966300147274</v>
      </c>
      <c r="S31" s="349"/>
      <c r="T31" s="350"/>
      <c r="U31" s="229">
        <v>59</v>
      </c>
      <c r="V31" s="225"/>
      <c r="W31" s="349">
        <f>SQRT(3)*U21*U31*AA6/1000</f>
        <v>9.9464046172686551</v>
      </c>
      <c r="X31" s="349"/>
      <c r="Y31" s="349"/>
      <c r="Z31" s="349">
        <f>SQRT(3)*U21*U31*SIN(ACOS(AA6))/1000</f>
        <v>6.8174311283339515</v>
      </c>
      <c r="AA31" s="349"/>
      <c r="AB31" s="350"/>
      <c r="AC31" s="229">
        <v>61</v>
      </c>
      <c r="AD31" s="225"/>
      <c r="AE31" s="349">
        <f>SQRT(3)*AC21*AC31*AI6/1000</f>
        <v>4.239773409000005</v>
      </c>
      <c r="AF31" s="349"/>
      <c r="AG31" s="349"/>
      <c r="AH31" s="349">
        <f>SQRT(3)*AC21*AC31*SIN(ACOS(AI6))/1000</f>
        <v>11.724245538214237</v>
      </c>
      <c r="AI31" s="349"/>
      <c r="AJ31" s="350"/>
      <c r="AK31" s="229">
        <v>62</v>
      </c>
      <c r="AL31" s="225"/>
      <c r="AM31" s="349">
        <f>SQRT(3)*AK21*AK31*AQ6/1000</f>
        <v>11.230903720948914</v>
      </c>
      <c r="AN31" s="349"/>
      <c r="AO31" s="349"/>
      <c r="AP31" s="349">
        <f>SQRT(3)*AK21*AK31*SIN(ACOS(AQ6))/1000</f>
        <v>6.0968396412219814</v>
      </c>
      <c r="AQ31" s="349"/>
      <c r="AR31" s="350"/>
    </row>
    <row r="32" spans="1:44" ht="13.5" thickBot="1" x14ac:dyDescent="0.25">
      <c r="A32" s="351" t="s">
        <v>247</v>
      </c>
      <c r="B32" s="352"/>
      <c r="C32" s="352"/>
      <c r="D32" s="352"/>
      <c r="E32" s="353"/>
      <c r="F32" s="353"/>
      <c r="G32" s="353"/>
      <c r="H32" s="353"/>
      <c r="I32" s="353"/>
      <c r="J32" s="353"/>
      <c r="K32" s="353"/>
      <c r="L32" s="354"/>
      <c r="M32" s="257"/>
      <c r="N32" s="355"/>
      <c r="O32" s="255">
        <f>SUM(O29:Q31)</f>
        <v>13.544404265981473</v>
      </c>
      <c r="P32" s="255"/>
      <c r="Q32" s="255"/>
      <c r="R32" s="255">
        <f>SUM(R29:T31)</f>
        <v>12.543590036307751</v>
      </c>
      <c r="S32" s="255"/>
      <c r="T32" s="356"/>
      <c r="U32" s="257"/>
      <c r="V32" s="355"/>
      <c r="W32" s="255">
        <f>SUM(W29:Y31)</f>
        <v>13.262622892288913</v>
      </c>
      <c r="X32" s="255"/>
      <c r="Y32" s="255"/>
      <c r="Z32" s="255">
        <f>SUM(Z29:AB31)</f>
        <v>9.0904222810587783</v>
      </c>
      <c r="AA32" s="255"/>
      <c r="AB32" s="356"/>
      <c r="AC32" s="257"/>
      <c r="AD32" s="355"/>
      <c r="AE32" s="255">
        <f>SUM(AE29:AG31)</f>
        <v>6.4127538535905586</v>
      </c>
      <c r="AF32" s="255"/>
      <c r="AG32" s="255"/>
      <c r="AH32" s="255">
        <f>SUM(AH29:AJ31)</f>
        <v>17.733188428425557</v>
      </c>
      <c r="AI32" s="255"/>
      <c r="AJ32" s="356"/>
      <c r="AK32" s="257"/>
      <c r="AL32" s="355"/>
      <c r="AM32" s="255">
        <f>SUM(AM29:AO31)</f>
        <v>16.262431727239559</v>
      </c>
      <c r="AN32" s="255"/>
      <c r="AO32" s="255"/>
      <c r="AP32" s="255">
        <f>SUM(AP29:AR31)</f>
        <v>8.8282689337241447</v>
      </c>
      <c r="AQ32" s="255"/>
      <c r="AR32" s="356"/>
    </row>
    <row r="33" spans="1:44" x14ac:dyDescent="0.2">
      <c r="A33" s="331" t="s">
        <v>248</v>
      </c>
      <c r="B33" s="332"/>
      <c r="C33" s="332"/>
      <c r="D33" s="332"/>
      <c r="E33" s="333"/>
      <c r="F33" s="333"/>
      <c r="G33" s="333"/>
      <c r="H33" s="333"/>
      <c r="I33" s="333"/>
      <c r="J33" s="333"/>
      <c r="K33" s="333"/>
      <c r="L33" s="334"/>
      <c r="M33" s="335"/>
      <c r="N33" s="336"/>
      <c r="O33" s="337"/>
      <c r="P33" s="337"/>
      <c r="Q33" s="337"/>
      <c r="R33" s="337"/>
      <c r="S33" s="337"/>
      <c r="T33" s="338"/>
      <c r="U33" s="335"/>
      <c r="V33" s="336"/>
      <c r="W33" s="337"/>
      <c r="X33" s="337"/>
      <c r="Y33" s="337"/>
      <c r="Z33" s="337"/>
      <c r="AA33" s="337"/>
      <c r="AB33" s="338"/>
      <c r="AC33" s="335"/>
      <c r="AD33" s="336"/>
      <c r="AE33" s="337"/>
      <c r="AF33" s="337"/>
      <c r="AG33" s="337"/>
      <c r="AH33" s="337"/>
      <c r="AI33" s="337"/>
      <c r="AJ33" s="338"/>
      <c r="AK33" s="335"/>
      <c r="AL33" s="336"/>
      <c r="AM33" s="337"/>
      <c r="AN33" s="337"/>
      <c r="AO33" s="337"/>
      <c r="AP33" s="337"/>
      <c r="AQ33" s="337"/>
      <c r="AR33" s="338"/>
    </row>
    <row r="34" spans="1:44" x14ac:dyDescent="0.2">
      <c r="A34" s="339" t="s">
        <v>249</v>
      </c>
      <c r="B34" s="340"/>
      <c r="C34" s="340"/>
      <c r="D34" s="340"/>
      <c r="E34" s="341"/>
      <c r="F34" s="341"/>
      <c r="G34" s="341"/>
      <c r="H34" s="341"/>
      <c r="I34" s="341"/>
      <c r="J34" s="341"/>
      <c r="K34" s="341"/>
      <c r="L34" s="342"/>
      <c r="M34" s="343">
        <f>M9</f>
        <v>15.347728583503853</v>
      </c>
      <c r="N34" s="344"/>
      <c r="O34" s="345">
        <f>-O9</f>
        <v>-2.2654415519590798</v>
      </c>
      <c r="P34" s="345"/>
      <c r="Q34" s="345"/>
      <c r="R34" s="345">
        <f>-Q9</f>
        <v>-2.1696278470626393</v>
      </c>
      <c r="S34" s="345"/>
      <c r="T34" s="346"/>
      <c r="U34" s="343">
        <f>U9</f>
        <v>26.162939481146434</v>
      </c>
      <c r="V34" s="344"/>
      <c r="W34" s="345">
        <f>-W9</f>
        <v>-4.426528331713822</v>
      </c>
      <c r="X34" s="345"/>
      <c r="Y34" s="345"/>
      <c r="Z34" s="345">
        <f>-Y9</f>
        <v>-2.9182501405033658</v>
      </c>
      <c r="AA34" s="345"/>
      <c r="AB34" s="346"/>
      <c r="AC34" s="343">
        <f>AC9</f>
        <v>28.977384331186002</v>
      </c>
      <c r="AD34" s="344"/>
      <c r="AE34" s="345">
        <f>-AE9</f>
        <v>-5.1469695911546882</v>
      </c>
      <c r="AF34" s="345"/>
      <c r="AG34" s="345"/>
      <c r="AH34" s="345">
        <f>-AG9</f>
        <v>-2.929877931444179</v>
      </c>
      <c r="AI34" s="345"/>
      <c r="AJ34" s="346"/>
      <c r="AK34" s="343">
        <f>AK9</f>
        <v>15.347728583503853</v>
      </c>
      <c r="AL34" s="344"/>
      <c r="AM34" s="345">
        <f>-AM9</f>
        <v>-2.2654415519590798</v>
      </c>
      <c r="AN34" s="345"/>
      <c r="AO34" s="345"/>
      <c r="AP34" s="345">
        <f>-AO9</f>
        <v>-2.1696278470626393</v>
      </c>
      <c r="AQ34" s="345"/>
      <c r="AR34" s="346"/>
    </row>
    <row r="35" spans="1:44" x14ac:dyDescent="0.2">
      <c r="A35" s="339" t="s">
        <v>288</v>
      </c>
      <c r="B35" s="340"/>
      <c r="C35" s="340"/>
      <c r="D35" s="340"/>
      <c r="E35" s="341"/>
      <c r="F35" s="341"/>
      <c r="G35" s="341"/>
      <c r="H35" s="341"/>
      <c r="I35" s="341"/>
      <c r="J35" s="341"/>
      <c r="K35" s="341"/>
      <c r="L35" s="342"/>
      <c r="M35" s="343">
        <v>57</v>
      </c>
      <c r="N35" s="344"/>
      <c r="O35" s="349">
        <f>-SQRT(3)*M22*M35*S9/1000</f>
        <v>-8.4136338324656119</v>
      </c>
      <c r="P35" s="349"/>
      <c r="Q35" s="349"/>
      <c r="R35" s="349">
        <f>-SQRT(3)*M22*M35*SIN(ACOS(S9))/1000</f>
        <v>-8.0577908717706244</v>
      </c>
      <c r="S35" s="349"/>
      <c r="T35" s="350"/>
      <c r="U35" s="343">
        <v>50</v>
      </c>
      <c r="V35" s="344"/>
      <c r="W35" s="349">
        <f>-SQRT(3)*U22*U35*AA9/1000</f>
        <v>-8.4595393703824282</v>
      </c>
      <c r="X35" s="349"/>
      <c r="Y35" s="349"/>
      <c r="Z35" s="349">
        <f>-SQRT(3)*U22*U35*SIN(ACOS(AA9))/1000</f>
        <v>-5.5770685526492896</v>
      </c>
      <c r="AA35" s="349"/>
      <c r="AB35" s="350"/>
      <c r="AC35" s="343">
        <v>53</v>
      </c>
      <c r="AD35" s="344"/>
      <c r="AE35" s="349">
        <f>-SQRT(3)*AC22*AC35*AI9/1000</f>
        <v>-9.413872046332953</v>
      </c>
      <c r="AF35" s="349"/>
      <c r="AG35" s="349"/>
      <c r="AH35" s="349">
        <f>-SQRT(3)*AC22*AC35*SIN(ACOS(AI9))/1000</f>
        <v>-5.3587835462230595</v>
      </c>
      <c r="AI35" s="349"/>
      <c r="AJ35" s="350"/>
      <c r="AK35" s="343">
        <v>56</v>
      </c>
      <c r="AL35" s="344"/>
      <c r="AM35" s="349">
        <f>-SQRT(3)*AK22*AK35*AQ9/1000</f>
        <v>-8.2660262213697244</v>
      </c>
      <c r="AN35" s="349"/>
      <c r="AO35" s="349"/>
      <c r="AP35" s="349">
        <f>-SQRT(3)*AK22*AK35*SIN(ACOS(AQ9))/1000</f>
        <v>-7.9164261196342967</v>
      </c>
      <c r="AQ35" s="349"/>
      <c r="AR35" s="350"/>
    </row>
    <row r="36" spans="1:44" x14ac:dyDescent="0.2">
      <c r="A36" s="339" t="s">
        <v>246</v>
      </c>
      <c r="B36" s="340"/>
      <c r="C36" s="340"/>
      <c r="D36" s="340"/>
      <c r="E36" s="341"/>
      <c r="F36" s="341"/>
      <c r="G36" s="341"/>
      <c r="H36" s="341"/>
      <c r="I36" s="341"/>
      <c r="J36" s="341"/>
      <c r="K36" s="341"/>
      <c r="L36" s="342"/>
      <c r="M36" s="229">
        <v>64</v>
      </c>
      <c r="N36" s="225"/>
      <c r="O36" s="349">
        <f>SQRT(3)*M22*M36*S9/1000</f>
        <v>9.4468871101368279</v>
      </c>
      <c r="P36" s="349"/>
      <c r="Q36" s="349"/>
      <c r="R36" s="349">
        <f>SQRT(3)*M22*M36*SIN(ACOS(S9))/1000</f>
        <v>9.0473441367249112</v>
      </c>
      <c r="S36" s="349"/>
      <c r="T36" s="350"/>
      <c r="U36" s="229">
        <v>55</v>
      </c>
      <c r="V36" s="225"/>
      <c r="W36" s="349">
        <f>SQRT(3)*U22*U36*AA9/1000</f>
        <v>9.3054933074206705</v>
      </c>
      <c r="X36" s="349"/>
      <c r="Y36" s="349"/>
      <c r="Z36" s="349">
        <f>SQRT(3)*U22*U36*SIN(ACOS(AA9))/1000</f>
        <v>6.1347754079142174</v>
      </c>
      <c r="AA36" s="349"/>
      <c r="AB36" s="350"/>
      <c r="AC36" s="229">
        <v>56</v>
      </c>
      <c r="AD36" s="225"/>
      <c r="AE36" s="349">
        <f>SQRT(3)*AC22*AC36*AI9/1000</f>
        <v>9.9467327282008569</v>
      </c>
      <c r="AF36" s="349"/>
      <c r="AG36" s="349"/>
      <c r="AH36" s="349">
        <f>SQRT(3)*AC22*AC36*SIN(ACOS(AI9))/1000</f>
        <v>5.6621109167639876</v>
      </c>
      <c r="AI36" s="349"/>
      <c r="AJ36" s="350"/>
      <c r="AK36" s="229">
        <v>58</v>
      </c>
      <c r="AL36" s="225"/>
      <c r="AM36" s="349">
        <f>SQRT(3)*AK22*AK36*AQ9/1000</f>
        <v>8.5612414435615012</v>
      </c>
      <c r="AN36" s="349"/>
      <c r="AO36" s="349"/>
      <c r="AP36" s="349">
        <f>SQRT(3)*AK22*AK36*SIN(ACOS(AQ9))/1000</f>
        <v>8.1991556239069503</v>
      </c>
      <c r="AQ36" s="349"/>
      <c r="AR36" s="350"/>
    </row>
    <row r="37" spans="1:44" ht="13.5" thickBot="1" x14ac:dyDescent="0.25">
      <c r="A37" s="357" t="s">
        <v>251</v>
      </c>
      <c r="B37" s="358"/>
      <c r="C37" s="358"/>
      <c r="D37" s="358"/>
      <c r="E37" s="359"/>
      <c r="F37" s="359"/>
      <c r="G37" s="359"/>
      <c r="H37" s="359"/>
      <c r="I37" s="359"/>
      <c r="J37" s="359"/>
      <c r="K37" s="359"/>
      <c r="L37" s="360"/>
      <c r="M37" s="361"/>
      <c r="N37" s="362"/>
      <c r="O37" s="363">
        <f>SUM(O34:Q36)</f>
        <v>-1.2321882742878643</v>
      </c>
      <c r="P37" s="363"/>
      <c r="Q37" s="363"/>
      <c r="R37" s="363">
        <f>SUM(R34:T36)</f>
        <v>-1.180074582108352</v>
      </c>
      <c r="S37" s="363"/>
      <c r="T37" s="364"/>
      <c r="U37" s="361"/>
      <c r="V37" s="362"/>
      <c r="W37" s="363">
        <f>SUM(W34:Y36)</f>
        <v>-3.5805743946755797</v>
      </c>
      <c r="X37" s="363"/>
      <c r="Y37" s="363"/>
      <c r="Z37" s="363">
        <f>SUM(Z34:AB36)</f>
        <v>-2.3605432852384372</v>
      </c>
      <c r="AA37" s="363"/>
      <c r="AB37" s="364"/>
      <c r="AC37" s="361"/>
      <c r="AD37" s="362"/>
      <c r="AE37" s="363">
        <f>SUM(AE34:AG36)</f>
        <v>-4.6141089092867844</v>
      </c>
      <c r="AF37" s="363"/>
      <c r="AG37" s="363"/>
      <c r="AH37" s="363">
        <f>SUM(AH34:AJ36)</f>
        <v>-2.6265505609032509</v>
      </c>
      <c r="AI37" s="363"/>
      <c r="AJ37" s="364"/>
      <c r="AK37" s="361"/>
      <c r="AL37" s="362"/>
      <c r="AM37" s="363">
        <f>SUM(AM34:AO36)</f>
        <v>-1.9702263297673035</v>
      </c>
      <c r="AN37" s="363"/>
      <c r="AO37" s="363"/>
      <c r="AP37" s="363">
        <f>SUM(AP34:AR36)</f>
        <v>-1.8868983427899853</v>
      </c>
      <c r="AQ37" s="363"/>
      <c r="AR37" s="364"/>
    </row>
    <row r="38" spans="1:44" ht="13.5" thickBot="1" x14ac:dyDescent="0.25">
      <c r="A38" s="365" t="s">
        <v>252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7"/>
      <c r="M38" s="368"/>
      <c r="N38" s="369"/>
      <c r="O38" s="370">
        <f>SUM(O29:Q31)+SUM(O34:Q36)</f>
        <v>12.312215991693609</v>
      </c>
      <c r="P38" s="370"/>
      <c r="Q38" s="370"/>
      <c r="R38" s="370">
        <f>SUM(R29:T31)+SUM(R34:T36)</f>
        <v>11.363515454199399</v>
      </c>
      <c r="S38" s="370"/>
      <c r="T38" s="371"/>
      <c r="U38" s="368"/>
      <c r="V38" s="369"/>
      <c r="W38" s="370">
        <f>SUM(W29:Y31)+SUM(W34:Y36)</f>
        <v>9.6820484976133336</v>
      </c>
      <c r="X38" s="370"/>
      <c r="Y38" s="370"/>
      <c r="Z38" s="370">
        <f>SUM(Z29:AB31)+SUM(Z34:AB36)</f>
        <v>6.7298789958203411</v>
      </c>
      <c r="AA38" s="370"/>
      <c r="AB38" s="371"/>
      <c r="AC38" s="368"/>
      <c r="AD38" s="369"/>
      <c r="AE38" s="370">
        <f>SUM(AE29:AG31)+SUM(AE34:AG36)</f>
        <v>1.7986449443037742</v>
      </c>
      <c r="AF38" s="370"/>
      <c r="AG38" s="370"/>
      <c r="AH38" s="370">
        <f>SUM(AH29:AJ31)+SUM(AH34:AJ36)</f>
        <v>15.106637867522306</v>
      </c>
      <c r="AI38" s="370"/>
      <c r="AJ38" s="371"/>
      <c r="AK38" s="368"/>
      <c r="AL38" s="369"/>
      <c r="AM38" s="370">
        <f>SUM(AM29:AO31)+SUM(AM34:AO36)</f>
        <v>14.292205397472255</v>
      </c>
      <c r="AN38" s="370"/>
      <c r="AO38" s="370"/>
      <c r="AP38" s="370">
        <f>SUM(AP29:AR31)+SUM(AP34:AR36)</f>
        <v>6.9413705909341594</v>
      </c>
      <c r="AQ38" s="370"/>
      <c r="AR38" s="371"/>
    </row>
    <row r="39" spans="1:44" x14ac:dyDescent="0.2">
      <c r="A39" s="331" t="s">
        <v>53</v>
      </c>
      <c r="B39" s="332"/>
      <c r="C39" s="332"/>
      <c r="D39" s="332"/>
      <c r="E39" s="333"/>
      <c r="F39" s="333"/>
      <c r="G39" s="333"/>
      <c r="H39" s="333"/>
      <c r="I39" s="333"/>
      <c r="J39" s="333"/>
      <c r="K39" s="333"/>
      <c r="L39" s="334"/>
      <c r="M39" s="335"/>
      <c r="N39" s="336"/>
      <c r="O39" s="337"/>
      <c r="P39" s="337"/>
      <c r="Q39" s="337"/>
      <c r="R39" s="337"/>
      <c r="S39" s="337"/>
      <c r="T39" s="338"/>
      <c r="U39" s="335"/>
      <c r="V39" s="336"/>
      <c r="W39" s="337"/>
      <c r="X39" s="337"/>
      <c r="Y39" s="337"/>
      <c r="Z39" s="337"/>
      <c r="AA39" s="337"/>
      <c r="AB39" s="338"/>
      <c r="AC39" s="335"/>
      <c r="AD39" s="336"/>
      <c r="AE39" s="337"/>
      <c r="AF39" s="337"/>
      <c r="AG39" s="337"/>
      <c r="AH39" s="337"/>
      <c r="AI39" s="337"/>
      <c r="AJ39" s="338"/>
      <c r="AK39" s="335"/>
      <c r="AL39" s="336"/>
      <c r="AM39" s="337"/>
      <c r="AN39" s="337"/>
      <c r="AO39" s="337"/>
      <c r="AP39" s="337"/>
      <c r="AQ39" s="337"/>
      <c r="AR39" s="338"/>
    </row>
    <row r="40" spans="1:44" x14ac:dyDescent="0.2">
      <c r="A40" s="339" t="s">
        <v>54</v>
      </c>
      <c r="B40" s="340"/>
      <c r="C40" s="340"/>
      <c r="D40" s="340"/>
      <c r="E40" s="341"/>
      <c r="F40" s="341"/>
      <c r="G40" s="341"/>
      <c r="H40" s="341"/>
      <c r="I40" s="341"/>
      <c r="J40" s="341"/>
      <c r="K40" s="341"/>
      <c r="L40" s="342"/>
      <c r="M40" s="343">
        <f>M7</f>
        <v>329.91444265826755</v>
      </c>
      <c r="N40" s="344"/>
      <c r="O40" s="345">
        <f>O7</f>
        <v>2.880000114440918</v>
      </c>
      <c r="P40" s="345"/>
      <c r="Q40" s="345"/>
      <c r="R40" s="345">
        <f>Q7</f>
        <v>2.1600000858306885</v>
      </c>
      <c r="S40" s="345"/>
      <c r="T40" s="346"/>
      <c r="U40" s="343">
        <f>U7</f>
        <v>531.97103534887799</v>
      </c>
      <c r="V40" s="344"/>
      <c r="W40" s="345">
        <f>W7</f>
        <v>5.0399999618530273</v>
      </c>
      <c r="X40" s="345"/>
      <c r="Y40" s="345"/>
      <c r="Z40" s="345">
        <f>Y7</f>
        <v>2.880000114440918</v>
      </c>
      <c r="AA40" s="345"/>
      <c r="AB40" s="346"/>
      <c r="AC40" s="343">
        <f>AC7</f>
        <v>355.32870890710933</v>
      </c>
      <c r="AD40" s="344"/>
      <c r="AE40" s="345">
        <f>AE7</f>
        <v>1.440000057220459</v>
      </c>
      <c r="AF40" s="345"/>
      <c r="AG40" s="345"/>
      <c r="AH40" s="345">
        <f>AG7</f>
        <v>3.5999999046325684</v>
      </c>
      <c r="AI40" s="345"/>
      <c r="AJ40" s="346"/>
      <c r="AK40" s="343">
        <f>AK7</f>
        <v>502.5106878438437</v>
      </c>
      <c r="AL40" s="344"/>
      <c r="AM40" s="345">
        <f>AM7</f>
        <v>5.0399999618530273</v>
      </c>
      <c r="AN40" s="345"/>
      <c r="AO40" s="345"/>
      <c r="AP40" s="345">
        <f>AO7</f>
        <v>2.1600000858306885</v>
      </c>
      <c r="AQ40" s="345"/>
      <c r="AR40" s="346"/>
    </row>
    <row r="41" spans="1:44" x14ac:dyDescent="0.2">
      <c r="A41" s="339" t="s">
        <v>289</v>
      </c>
      <c r="B41" s="340"/>
      <c r="C41" s="340"/>
      <c r="D41" s="340"/>
      <c r="E41" s="341"/>
      <c r="F41" s="341"/>
      <c r="G41" s="341"/>
      <c r="H41" s="341"/>
      <c r="I41" s="341"/>
      <c r="J41" s="341"/>
      <c r="K41" s="341"/>
      <c r="L41" s="342"/>
      <c r="M41" s="347">
        <f>IF(OR(M23=0,S7=0),0,ABS(1000*O41/(SQRT(3)*M23*S7)))</f>
        <v>0</v>
      </c>
      <c r="N41" s="348"/>
      <c r="O41" s="226">
        <v>0</v>
      </c>
      <c r="P41" s="226"/>
      <c r="Q41" s="226"/>
      <c r="R41" s="349">
        <f>-ABS(O41)*TAN(ACOS(S7))</f>
        <v>0</v>
      </c>
      <c r="S41" s="349"/>
      <c r="T41" s="350"/>
      <c r="U41" s="347">
        <f>IF(OR(U23=0,AA7=0),0,ABS(1000*W41/(SQRT(3)*U23*AA7)))</f>
        <v>0</v>
      </c>
      <c r="V41" s="348"/>
      <c r="W41" s="226">
        <v>0</v>
      </c>
      <c r="X41" s="226"/>
      <c r="Y41" s="226"/>
      <c r="Z41" s="349">
        <f>-ABS(W41)*TAN(ACOS(AA7))</f>
        <v>0</v>
      </c>
      <c r="AA41" s="349"/>
      <c r="AB41" s="350"/>
      <c r="AC41" s="347">
        <f>IF(OR(AC23=0,AI7=0),0,ABS(1000*AE41/(SQRT(3)*AC23*AI7)))</f>
        <v>0</v>
      </c>
      <c r="AD41" s="348"/>
      <c r="AE41" s="226">
        <v>0</v>
      </c>
      <c r="AF41" s="226"/>
      <c r="AG41" s="226"/>
      <c r="AH41" s="349">
        <f>-ABS(AE41)*TAN(ACOS(AI7))</f>
        <v>0</v>
      </c>
      <c r="AI41" s="349"/>
      <c r="AJ41" s="350"/>
      <c r="AK41" s="347">
        <f>IF(OR(AK23=0,AQ7=0),0,ABS(1000*AM41/(SQRT(3)*AK23*AQ7)))</f>
        <v>71.787244516464213</v>
      </c>
      <c r="AL41" s="348"/>
      <c r="AM41" s="226">
        <v>-0.72000002861022949</v>
      </c>
      <c r="AN41" s="226"/>
      <c r="AO41" s="226"/>
      <c r="AP41" s="349">
        <f>-ABS(AM41)*TAN(ACOS(AQ7))</f>
        <v>-0.30857145543001196</v>
      </c>
      <c r="AQ41" s="349"/>
      <c r="AR41" s="350"/>
    </row>
    <row r="42" spans="1:44" x14ac:dyDescent="0.2">
      <c r="A42" s="339" t="s">
        <v>290</v>
      </c>
      <c r="B42" s="340"/>
      <c r="C42" s="340"/>
      <c r="D42" s="340"/>
      <c r="E42" s="341">
        <v>47.9</v>
      </c>
      <c r="F42" s="341">
        <v>0.5</v>
      </c>
      <c r="G42" s="341">
        <v>48.9</v>
      </c>
      <c r="H42" s="341">
        <v>25</v>
      </c>
      <c r="I42" s="341"/>
      <c r="J42" s="341"/>
      <c r="K42" s="341"/>
      <c r="L42" s="342"/>
      <c r="M42" s="347">
        <f>IF(OR(M23=0,S7=0),0,ABS(1000*O42/(SQRT(3)*M23*S7)))</f>
        <v>82.478610664566887</v>
      </c>
      <c r="N42" s="348"/>
      <c r="O42" s="226">
        <v>-0.72000002861022949</v>
      </c>
      <c r="P42" s="226"/>
      <c r="Q42" s="226"/>
      <c r="R42" s="349">
        <f>-ABS(O42)*TAN(ACOS(S7))</f>
        <v>-0.54000002145767201</v>
      </c>
      <c r="S42" s="349"/>
      <c r="T42" s="350"/>
      <c r="U42" s="347">
        <f>IF(OR(U23=0,AA7=0),0,ABS(1000*W42/(SQRT(3)*U23*AA7)))</f>
        <v>151.99173157540389</v>
      </c>
      <c r="V42" s="348"/>
      <c r="W42" s="226">
        <v>-1.440000057220459</v>
      </c>
      <c r="X42" s="226"/>
      <c r="Y42" s="226"/>
      <c r="Z42" s="349">
        <f>-ABS(W42)*TAN(ACOS(AA7))</f>
        <v>-0.82285721448003213</v>
      </c>
      <c r="AA42" s="349"/>
      <c r="AB42" s="350"/>
      <c r="AC42" s="347">
        <f>IF(OR(AC23=0,AI7=0),0,ABS(1000*AE42/(SQRT(3)*AC23*AI7)))</f>
        <v>355.32870890710933</v>
      </c>
      <c r="AD42" s="348"/>
      <c r="AE42" s="226">
        <v>-1.440000057220459</v>
      </c>
      <c r="AF42" s="226"/>
      <c r="AG42" s="226"/>
      <c r="AH42" s="349">
        <f>-ABS(AE42)*TAN(ACOS(AI7))</f>
        <v>-3.5999999046325688</v>
      </c>
      <c r="AI42" s="349"/>
      <c r="AJ42" s="350"/>
      <c r="AK42" s="347">
        <f>IF(OR(AK23=0,AQ7=0),0,ABS(1000*AM42/(SQRT(3)*AK23*AQ7)))</f>
        <v>143.57448903292843</v>
      </c>
      <c r="AL42" s="348"/>
      <c r="AM42" s="226">
        <v>-1.440000057220459</v>
      </c>
      <c r="AN42" s="226"/>
      <c r="AO42" s="226"/>
      <c r="AP42" s="349">
        <f>-ABS(AM42)*TAN(ACOS(AQ7))</f>
        <v>-0.61714291086002393</v>
      </c>
      <c r="AQ42" s="349"/>
      <c r="AR42" s="350"/>
    </row>
    <row r="43" spans="1:44" x14ac:dyDescent="0.2">
      <c r="A43" s="339" t="s">
        <v>291</v>
      </c>
      <c r="B43" s="340"/>
      <c r="C43" s="340"/>
      <c r="D43" s="340"/>
      <c r="E43" s="341">
        <v>47.9</v>
      </c>
      <c r="F43" s="341">
        <v>0.5</v>
      </c>
      <c r="G43" s="341">
        <v>48.9</v>
      </c>
      <c r="H43" s="341">
        <v>25</v>
      </c>
      <c r="I43" s="341"/>
      <c r="J43" s="341"/>
      <c r="K43" s="341"/>
      <c r="L43" s="342"/>
      <c r="M43" s="347">
        <f>IF(OR(M23=0,S7=0),0,ABS(1000*O43/(SQRT(3)*M23*S7)))</f>
        <v>10.997147747212523</v>
      </c>
      <c r="N43" s="348"/>
      <c r="O43" s="226">
        <v>-9.6000000834465027E-2</v>
      </c>
      <c r="P43" s="226"/>
      <c r="Q43" s="226"/>
      <c r="R43" s="349">
        <f>-ABS(O43)*TAN(ACOS(S7))</f>
        <v>-7.2000000625848742E-2</v>
      </c>
      <c r="S43" s="349"/>
      <c r="T43" s="350"/>
      <c r="U43" s="347">
        <f>IF(OR(U23=0,AA7=0),0,ABS(1000*W43/(SQRT(3)*U23*AA7)))</f>
        <v>10.132781790463982</v>
      </c>
      <c r="V43" s="348"/>
      <c r="W43" s="226">
        <v>-9.6000000834465027E-2</v>
      </c>
      <c r="X43" s="226"/>
      <c r="Y43" s="226"/>
      <c r="Z43" s="349">
        <f>-ABS(W43)*TAN(ACOS(AA7))</f>
        <v>-5.485714592901221E-2</v>
      </c>
      <c r="AA43" s="349"/>
      <c r="AB43" s="350"/>
      <c r="AC43" s="347">
        <f>IF(OR(AC23=0,AI7=0),0,ABS(1000*AE43/(SQRT(3)*AC23*AI7)))</f>
        <v>0</v>
      </c>
      <c r="AD43" s="348"/>
      <c r="AE43" s="226">
        <v>0</v>
      </c>
      <c r="AF43" s="226"/>
      <c r="AG43" s="226"/>
      <c r="AH43" s="349">
        <f>-ABS(AE43)*TAN(ACOS(AI7))</f>
        <v>0</v>
      </c>
      <c r="AI43" s="349"/>
      <c r="AJ43" s="350"/>
      <c r="AK43" s="347">
        <f>IF(OR(AK23=0,AQ7=0),0,ABS(1000*AM43/(SQRT(3)*AK23*AQ7)))</f>
        <v>0</v>
      </c>
      <c r="AL43" s="348"/>
      <c r="AM43" s="226">
        <v>0</v>
      </c>
      <c r="AN43" s="226"/>
      <c r="AO43" s="226"/>
      <c r="AP43" s="349">
        <f>-ABS(AM43)*TAN(ACOS(AQ7))</f>
        <v>0</v>
      </c>
      <c r="AQ43" s="349"/>
      <c r="AR43" s="350"/>
    </row>
    <row r="44" spans="1:44" x14ac:dyDescent="0.2">
      <c r="A44" s="339" t="s">
        <v>292</v>
      </c>
      <c r="B44" s="340"/>
      <c r="C44" s="340"/>
      <c r="D44" s="340"/>
      <c r="E44" s="341"/>
      <c r="F44" s="341"/>
      <c r="G44" s="341"/>
      <c r="H44" s="341"/>
      <c r="I44" s="341"/>
      <c r="J44" s="341"/>
      <c r="K44" s="341"/>
      <c r="L44" s="342"/>
      <c r="M44" s="347">
        <f>IF(OR(M23=0,S7=0),0,ABS(1000*O44/(SQRT(3)*M23*S7)))</f>
        <v>12.371791428986835</v>
      </c>
      <c r="N44" s="348"/>
      <c r="O44" s="226">
        <v>-0.1080000028014183</v>
      </c>
      <c r="P44" s="226"/>
      <c r="Q44" s="226"/>
      <c r="R44" s="349">
        <f>-ABS(O44)*TAN(ACOS(S7))</f>
        <v>-8.1000002101063701E-2</v>
      </c>
      <c r="S44" s="349"/>
      <c r="T44" s="350"/>
      <c r="U44" s="347">
        <f>IF(OR(U23=0,AA7=0),0,ABS(1000*W44/(SQRT(3)*U23*AA7)))</f>
        <v>28.498449670388229</v>
      </c>
      <c r="V44" s="348"/>
      <c r="W44" s="226">
        <v>-0.27000001072883606</v>
      </c>
      <c r="X44" s="226"/>
      <c r="Y44" s="226"/>
      <c r="Z44" s="349">
        <f>-ABS(W44)*TAN(ACOS(AA7))</f>
        <v>-0.15428572771500604</v>
      </c>
      <c r="AA44" s="349"/>
      <c r="AB44" s="350"/>
      <c r="AC44" s="347">
        <f>IF(OR(AC23=0,AI7=0),0,ABS(1000*AE44/(SQRT(3)*AC23*AI7)))</f>
        <v>48.857695268556633</v>
      </c>
      <c r="AD44" s="348"/>
      <c r="AE44" s="226">
        <v>-0.19799999892711639</v>
      </c>
      <c r="AF44" s="226"/>
      <c r="AG44" s="226"/>
      <c r="AH44" s="349">
        <f>-ABS(AE44)*TAN(ACOS(AI7))</f>
        <v>-0.49499996453523787</v>
      </c>
      <c r="AI44" s="349"/>
      <c r="AJ44" s="350"/>
      <c r="AK44" s="347">
        <f>IF(OR(AK23=0,AQ7=0),0,ABS(1000*AM44/(SQRT(3)*AK23*AQ7)))</f>
        <v>7.1787238573612768</v>
      </c>
      <c r="AL44" s="348"/>
      <c r="AM44" s="226">
        <v>-7.1999996900558472E-2</v>
      </c>
      <c r="AN44" s="226"/>
      <c r="AO44" s="226"/>
      <c r="AP44" s="349">
        <f>-ABS(AM44)*TAN(ACOS(AQ7))</f>
        <v>-3.0857142988516297E-2</v>
      </c>
      <c r="AQ44" s="349"/>
      <c r="AR44" s="350"/>
    </row>
    <row r="45" spans="1:44" x14ac:dyDescent="0.2">
      <c r="A45" s="339" t="s">
        <v>293</v>
      </c>
      <c r="B45" s="340"/>
      <c r="C45" s="340"/>
      <c r="D45" s="340"/>
      <c r="E45" s="341">
        <v>47.9</v>
      </c>
      <c r="F45" s="341">
        <v>0.5</v>
      </c>
      <c r="G45" s="341">
        <v>48.9</v>
      </c>
      <c r="H45" s="341">
        <v>25</v>
      </c>
      <c r="I45" s="341"/>
      <c r="J45" s="341"/>
      <c r="K45" s="341"/>
      <c r="L45" s="342"/>
      <c r="M45" s="347">
        <f>IF(OR(M23=0,S7=0),0,ABS(1000*O45/(SQRT(3)*M23*S7)))</f>
        <v>10.997147747212523</v>
      </c>
      <c r="N45" s="348"/>
      <c r="O45" s="226">
        <v>-9.6000000834465027E-2</v>
      </c>
      <c r="P45" s="226"/>
      <c r="Q45" s="226"/>
      <c r="R45" s="349">
        <f>-ABS(O45)*TAN(ACOS(S7))</f>
        <v>-7.2000000625848742E-2</v>
      </c>
      <c r="S45" s="349"/>
      <c r="T45" s="350"/>
      <c r="U45" s="347">
        <f>IF(OR(U23=0,AA7=0),0,ABS(1000*W45/(SQRT(3)*U23*AA7)))</f>
        <v>20.265563580927964</v>
      </c>
      <c r="V45" s="348"/>
      <c r="W45" s="226">
        <v>-0.19200000166893005</v>
      </c>
      <c r="X45" s="226"/>
      <c r="Y45" s="226"/>
      <c r="Z45" s="349">
        <f>-ABS(W45)*TAN(ACOS(AA7))</f>
        <v>-0.10971429185802442</v>
      </c>
      <c r="AA45" s="349"/>
      <c r="AB45" s="350"/>
      <c r="AC45" s="347">
        <f>IF(OR(AC23=0,AI7=0),0,ABS(1000*AE45/(SQRT(3)*AC23*AI7)))</f>
        <v>0</v>
      </c>
      <c r="AD45" s="348"/>
      <c r="AE45" s="226">
        <v>0</v>
      </c>
      <c r="AF45" s="226"/>
      <c r="AG45" s="226"/>
      <c r="AH45" s="349">
        <f>-ABS(AE45)*TAN(ACOS(AI7))</f>
        <v>0</v>
      </c>
      <c r="AI45" s="349"/>
      <c r="AJ45" s="350"/>
      <c r="AK45" s="347">
        <f>IF(OR(AK23=0,AQ7=0),0,ABS(1000*AM45/(SQRT(3)*AK23*AQ7)))</f>
        <v>4.7858161525263281</v>
      </c>
      <c r="AL45" s="348"/>
      <c r="AM45" s="226">
        <v>-4.8000000417232513E-2</v>
      </c>
      <c r="AN45" s="226"/>
      <c r="AO45" s="226"/>
      <c r="AP45" s="349">
        <f>-ABS(AM45)*TAN(ACOS(AQ7))</f>
        <v>-2.0571429723379574E-2</v>
      </c>
      <c r="AQ45" s="349"/>
      <c r="AR45" s="350"/>
    </row>
    <row r="46" spans="1:44" x14ac:dyDescent="0.2">
      <c r="A46" s="339" t="s">
        <v>294</v>
      </c>
      <c r="B46" s="340"/>
      <c r="C46" s="340"/>
      <c r="D46" s="340"/>
      <c r="E46" s="341"/>
      <c r="F46" s="341"/>
      <c r="G46" s="341"/>
      <c r="H46" s="341"/>
      <c r="I46" s="341"/>
      <c r="J46" s="341"/>
      <c r="K46" s="341"/>
      <c r="L46" s="342"/>
      <c r="M46" s="347">
        <f>IF(OR(M23=0,S7=0),0,ABS(1000*O46/(SQRT(3)*M23*S7)))</f>
        <v>41.239305332283443</v>
      </c>
      <c r="N46" s="348"/>
      <c r="O46" s="226">
        <v>-0.36000001430511475</v>
      </c>
      <c r="P46" s="226"/>
      <c r="Q46" s="226"/>
      <c r="R46" s="349">
        <f>-ABS(O46)*TAN(ACOS(S7))</f>
        <v>-0.270000010728836</v>
      </c>
      <c r="S46" s="349"/>
      <c r="T46" s="350"/>
      <c r="U46" s="347">
        <f>IF(OR(U23=0,AA7=0),0,ABS(1000*W46/(SQRT(3)*U23*AA7)))</f>
        <v>37.997932893850972</v>
      </c>
      <c r="V46" s="348"/>
      <c r="W46" s="226">
        <v>-0.36000001430511475</v>
      </c>
      <c r="X46" s="226"/>
      <c r="Y46" s="226"/>
      <c r="Z46" s="349">
        <f>-ABS(W46)*TAN(ACOS(AA7))</f>
        <v>-0.20571430362000803</v>
      </c>
      <c r="AA46" s="349"/>
      <c r="AB46" s="350"/>
      <c r="AC46" s="347">
        <f>IF(OR(AC23=0,AI7=0),0,ABS(1000*AE46/(SQRT(3)*AC23*AI7)))</f>
        <v>88.832177226777333</v>
      </c>
      <c r="AD46" s="348"/>
      <c r="AE46" s="226">
        <v>-0.36000001430511475</v>
      </c>
      <c r="AF46" s="226"/>
      <c r="AG46" s="226"/>
      <c r="AH46" s="349">
        <f>-ABS(AE46)*TAN(ACOS(AI7))</f>
        <v>-0.8999999761581422</v>
      </c>
      <c r="AI46" s="349"/>
      <c r="AJ46" s="350"/>
      <c r="AK46" s="347">
        <f>IF(OR(AK23=0,AQ7=0),0,ABS(1000*AM46/(SQRT(3)*AK23*AQ7)))</f>
        <v>11.964540009887605</v>
      </c>
      <c r="AL46" s="348"/>
      <c r="AM46" s="226">
        <v>-0.11999999731779099</v>
      </c>
      <c r="AN46" s="226"/>
      <c r="AO46" s="226"/>
      <c r="AP46" s="349">
        <f>-ABS(AM46)*TAN(ACOS(AQ7))</f>
        <v>-5.1428572711895867E-2</v>
      </c>
      <c r="AQ46" s="349"/>
      <c r="AR46" s="350"/>
    </row>
    <row r="47" spans="1:44" x14ac:dyDescent="0.2">
      <c r="A47" s="339" t="s">
        <v>295</v>
      </c>
      <c r="B47" s="340"/>
      <c r="C47" s="340"/>
      <c r="D47" s="340"/>
      <c r="E47" s="341"/>
      <c r="F47" s="341"/>
      <c r="G47" s="341"/>
      <c r="H47" s="341"/>
      <c r="I47" s="341"/>
      <c r="J47" s="341"/>
      <c r="K47" s="341"/>
      <c r="L47" s="342"/>
      <c r="M47" s="347">
        <f>IF(OR(M23=0,S7=0),0,ABS(1000*O47/(SQRT(3)*M23*S7)))</f>
        <v>5.4985738736062615</v>
      </c>
      <c r="N47" s="348"/>
      <c r="O47" s="226">
        <v>-4.8000000417232513E-2</v>
      </c>
      <c r="P47" s="226"/>
      <c r="Q47" s="226"/>
      <c r="R47" s="349">
        <f>-ABS(O47)*TAN(ACOS(S7))</f>
        <v>-3.6000000312924371E-2</v>
      </c>
      <c r="S47" s="349"/>
      <c r="T47" s="350"/>
      <c r="U47" s="347">
        <f>IF(OR(U23=0,AA7=0),0,ABS(1000*W47/(SQRT(3)*U23*AA7)))</f>
        <v>15.19917189928861</v>
      </c>
      <c r="V47" s="348"/>
      <c r="W47" s="226">
        <v>-0.14399999380111694</v>
      </c>
      <c r="X47" s="226"/>
      <c r="Y47" s="226"/>
      <c r="Z47" s="349">
        <f>-ABS(W47)*TAN(ACOS(AA7))</f>
        <v>-8.2285714636043492E-2</v>
      </c>
      <c r="AA47" s="349"/>
      <c r="AB47" s="350"/>
      <c r="AC47" s="347">
        <f>IF(OR(AC23=0,AI7=0),0,ABS(1000*AE47/(SQRT(3)*AC23*AI7)))</f>
        <v>17.766433974574866</v>
      </c>
      <c r="AD47" s="348"/>
      <c r="AE47" s="226">
        <v>-7.1999996900558472E-2</v>
      </c>
      <c r="AF47" s="226"/>
      <c r="AG47" s="226"/>
      <c r="AH47" s="349">
        <f>-ABS(AE47)*TAN(ACOS(AI7))</f>
        <v>-0.17999998033046821</v>
      </c>
      <c r="AI47" s="349"/>
      <c r="AJ47" s="350"/>
      <c r="AK47" s="347">
        <f>IF(OR(AK23=0,AQ7=0),0,ABS(1000*AM47/(SQRT(3)*AK23*AQ7)))</f>
        <v>7.1787238573612768</v>
      </c>
      <c r="AL47" s="348"/>
      <c r="AM47" s="226">
        <v>-7.1999996900558472E-2</v>
      </c>
      <c r="AN47" s="226"/>
      <c r="AO47" s="226"/>
      <c r="AP47" s="349">
        <f>-ABS(AM47)*TAN(ACOS(AQ7))</f>
        <v>-3.0857142988516297E-2</v>
      </c>
      <c r="AQ47" s="349"/>
      <c r="AR47" s="350"/>
    </row>
    <row r="48" spans="1:44" x14ac:dyDescent="0.2">
      <c r="A48" s="339" t="s">
        <v>296</v>
      </c>
      <c r="B48" s="340"/>
      <c r="C48" s="340"/>
      <c r="D48" s="340"/>
      <c r="E48" s="341">
        <v>47.9</v>
      </c>
      <c r="F48" s="341">
        <v>0.5</v>
      </c>
      <c r="G48" s="341">
        <v>48.9</v>
      </c>
      <c r="H48" s="341">
        <v>25</v>
      </c>
      <c r="I48" s="341"/>
      <c r="J48" s="341"/>
      <c r="K48" s="341"/>
      <c r="L48" s="342"/>
      <c r="M48" s="347">
        <f>IF(OR(M23=0,S7=0),0,ABS(1000*O48/(SQRT(3)*M23*S7)))</f>
        <v>41.239305332283443</v>
      </c>
      <c r="N48" s="348"/>
      <c r="O48" s="226">
        <v>-0.36000001430511475</v>
      </c>
      <c r="P48" s="226"/>
      <c r="Q48" s="226"/>
      <c r="R48" s="349">
        <f>-ABS(O48)*TAN(ACOS(S7))</f>
        <v>-0.270000010728836</v>
      </c>
      <c r="S48" s="349"/>
      <c r="T48" s="350"/>
      <c r="U48" s="347">
        <f>IF(OR(U23=0,AA7=0),0,ABS(1000*W48/(SQRT(3)*U23*AA7)))</f>
        <v>37.997932893850972</v>
      </c>
      <c r="V48" s="348"/>
      <c r="W48" s="226">
        <v>-0.36000001430511475</v>
      </c>
      <c r="X48" s="226"/>
      <c r="Y48" s="226"/>
      <c r="Z48" s="349">
        <f>-ABS(W48)*TAN(ACOS(AA7))</f>
        <v>-0.20571430362000803</v>
      </c>
      <c r="AA48" s="349"/>
      <c r="AB48" s="350"/>
      <c r="AC48" s="347">
        <f>IF(OR(AC23=0,AI7=0),0,ABS(1000*AE48/(SQRT(3)*AC23*AI7)))</f>
        <v>88.832177226777333</v>
      </c>
      <c r="AD48" s="348"/>
      <c r="AE48" s="226">
        <v>-0.36000001430511475</v>
      </c>
      <c r="AF48" s="226"/>
      <c r="AG48" s="226"/>
      <c r="AH48" s="349">
        <f>-ABS(AE48)*TAN(ACOS(AI7))</f>
        <v>-0.8999999761581422</v>
      </c>
      <c r="AI48" s="349"/>
      <c r="AJ48" s="350"/>
      <c r="AK48" s="347">
        <f>IF(OR(AK23=0,AQ7=0),0,ABS(1000*AM48/(SQRT(3)*AK23*AQ7)))</f>
        <v>35.893622258232107</v>
      </c>
      <c r="AL48" s="348"/>
      <c r="AM48" s="226">
        <v>-0.36000001430511475</v>
      </c>
      <c r="AN48" s="226"/>
      <c r="AO48" s="226"/>
      <c r="AP48" s="349">
        <f>-ABS(AM48)*TAN(ACOS(AQ7))</f>
        <v>-0.15428572771500598</v>
      </c>
      <c r="AQ48" s="349"/>
      <c r="AR48" s="350"/>
    </row>
    <row r="49" spans="1:44" x14ac:dyDescent="0.2">
      <c r="A49" s="339" t="s">
        <v>297</v>
      </c>
      <c r="B49" s="340"/>
      <c r="C49" s="340"/>
      <c r="D49" s="340"/>
      <c r="E49" s="341">
        <v>47.9</v>
      </c>
      <c r="F49" s="341">
        <v>0.5</v>
      </c>
      <c r="G49" s="341">
        <v>48.9</v>
      </c>
      <c r="H49" s="341">
        <v>25</v>
      </c>
      <c r="I49" s="341"/>
      <c r="J49" s="341"/>
      <c r="K49" s="341"/>
      <c r="L49" s="342"/>
      <c r="M49" s="347">
        <f>IF(OR(M23=0,S7=0),0,ABS(1000*O49/(SQRT(3)*M23*S7)))</f>
        <v>96.225038947400122</v>
      </c>
      <c r="N49" s="348"/>
      <c r="O49" s="226">
        <v>-0.8399999737739563</v>
      </c>
      <c r="P49" s="226"/>
      <c r="Q49" s="226"/>
      <c r="R49" s="349">
        <f>-ABS(O49)*TAN(ACOS(S7))</f>
        <v>-0.629999980330467</v>
      </c>
      <c r="S49" s="349"/>
      <c r="T49" s="350"/>
      <c r="U49" s="347">
        <f>IF(OR(U23=0,AA7=0),0,ABS(1000*W49/(SQRT(3)*U23*AA7)))</f>
        <v>177.32367425545343</v>
      </c>
      <c r="V49" s="348"/>
      <c r="W49" s="226">
        <v>-1.6799999475479126</v>
      </c>
      <c r="X49" s="226"/>
      <c r="Y49" s="226"/>
      <c r="Z49" s="349">
        <f>-ABS(W49)*TAN(ACOS(AA7))</f>
        <v>-0.96000001544044022</v>
      </c>
      <c r="AA49" s="349"/>
      <c r="AB49" s="350"/>
      <c r="AC49" s="347">
        <f>IF(OR(AC23=0,AI7=0),0,ABS(1000*AE49/(SQRT(3)*AC23*AI7)))</f>
        <v>325.71798316485024</v>
      </c>
      <c r="AD49" s="348"/>
      <c r="AE49" s="226">
        <v>-1.3200000524520874</v>
      </c>
      <c r="AF49" s="226"/>
      <c r="AG49" s="226"/>
      <c r="AH49" s="349">
        <f>-ABS(AE49)*TAN(ACOS(AI7))</f>
        <v>-3.2999999125798545</v>
      </c>
      <c r="AI49" s="349"/>
      <c r="AJ49" s="350"/>
      <c r="AK49" s="347">
        <f>IF(OR(AK23=0,AQ7=0),0,ABS(1000*AM49/(SQRT(3)*AK23*AQ7)))</f>
        <v>59.822703763720178</v>
      </c>
      <c r="AL49" s="348"/>
      <c r="AM49" s="226">
        <v>-0.60000002384185791</v>
      </c>
      <c r="AN49" s="226"/>
      <c r="AO49" s="226"/>
      <c r="AP49" s="349">
        <f>-ABS(AM49)*TAN(ACOS(AQ7))</f>
        <v>-0.25714287952500997</v>
      </c>
      <c r="AQ49" s="349"/>
      <c r="AR49" s="350"/>
    </row>
    <row r="50" spans="1:44" ht="13.5" thickBot="1" x14ac:dyDescent="0.25">
      <c r="A50" s="351" t="s">
        <v>65</v>
      </c>
      <c r="B50" s="352"/>
      <c r="C50" s="352"/>
      <c r="D50" s="352"/>
      <c r="E50" s="353"/>
      <c r="F50" s="353"/>
      <c r="G50" s="353"/>
      <c r="H50" s="353"/>
      <c r="I50" s="353"/>
      <c r="J50" s="353"/>
      <c r="K50" s="353"/>
      <c r="L50" s="354"/>
      <c r="M50" s="257"/>
      <c r="N50" s="355"/>
      <c r="O50" s="255">
        <f>SUM(O40:Q49)</f>
        <v>0.25200007855892181</v>
      </c>
      <c r="P50" s="255"/>
      <c r="Q50" s="255"/>
      <c r="R50" s="255">
        <f>SUM(R40:T49)</f>
        <v>0.18900005891919158</v>
      </c>
      <c r="S50" s="255"/>
      <c r="T50" s="356"/>
      <c r="U50" s="257"/>
      <c r="V50" s="355"/>
      <c r="W50" s="255">
        <f>SUM(W40:Y49)</f>
        <v>0.49799992144107819</v>
      </c>
      <c r="X50" s="255"/>
      <c r="Y50" s="255"/>
      <c r="Z50" s="255">
        <f>SUM(Z40:AB49)</f>
        <v>0.28457139714234381</v>
      </c>
      <c r="AA50" s="255"/>
      <c r="AB50" s="356"/>
      <c r="AC50" s="257"/>
      <c r="AD50" s="355"/>
      <c r="AE50" s="255">
        <f>SUM(AE40:AG49)</f>
        <v>-2.3100000768899918</v>
      </c>
      <c r="AF50" s="255"/>
      <c r="AG50" s="255"/>
      <c r="AH50" s="255">
        <f>SUM(AH40:AJ49)</f>
        <v>-5.7749998097618453</v>
      </c>
      <c r="AI50" s="255"/>
      <c r="AJ50" s="356"/>
      <c r="AK50" s="257"/>
      <c r="AL50" s="355"/>
      <c r="AM50" s="255">
        <f>SUM(AM40:AO49)</f>
        <v>1.6079998463392258</v>
      </c>
      <c r="AN50" s="255"/>
      <c r="AO50" s="255"/>
      <c r="AP50" s="255">
        <f>SUM(AP40:AR49)</f>
        <v>0.68914282388832837</v>
      </c>
      <c r="AQ50" s="255"/>
      <c r="AR50" s="356"/>
    </row>
    <row r="51" spans="1:44" x14ac:dyDescent="0.2">
      <c r="A51" s="331" t="s">
        <v>66</v>
      </c>
      <c r="B51" s="332"/>
      <c r="C51" s="332"/>
      <c r="D51" s="332"/>
      <c r="E51" s="333"/>
      <c r="F51" s="333"/>
      <c r="G51" s="333"/>
      <c r="H51" s="333"/>
      <c r="I51" s="333"/>
      <c r="J51" s="333"/>
      <c r="K51" s="333"/>
      <c r="L51" s="334"/>
      <c r="M51" s="335"/>
      <c r="N51" s="336"/>
      <c r="O51" s="337"/>
      <c r="P51" s="337"/>
      <c r="Q51" s="337"/>
      <c r="R51" s="337"/>
      <c r="S51" s="337"/>
      <c r="T51" s="338"/>
      <c r="U51" s="335"/>
      <c r="V51" s="336"/>
      <c r="W51" s="337"/>
      <c r="X51" s="337"/>
      <c r="Y51" s="337"/>
      <c r="Z51" s="337"/>
      <c r="AA51" s="337"/>
      <c r="AB51" s="338"/>
      <c r="AC51" s="335"/>
      <c r="AD51" s="336"/>
      <c r="AE51" s="337"/>
      <c r="AF51" s="337"/>
      <c r="AG51" s="337"/>
      <c r="AH51" s="337"/>
      <c r="AI51" s="337"/>
      <c r="AJ51" s="338"/>
      <c r="AK51" s="335"/>
      <c r="AL51" s="336"/>
      <c r="AM51" s="337"/>
      <c r="AN51" s="337"/>
      <c r="AO51" s="337"/>
      <c r="AP51" s="337"/>
      <c r="AQ51" s="337"/>
      <c r="AR51" s="338"/>
    </row>
    <row r="52" spans="1:44" x14ac:dyDescent="0.2">
      <c r="A52" s="339" t="s">
        <v>67</v>
      </c>
      <c r="B52" s="340"/>
      <c r="C52" s="340"/>
      <c r="D52" s="340"/>
      <c r="E52" s="341"/>
      <c r="F52" s="341"/>
      <c r="G52" s="341"/>
      <c r="H52" s="341"/>
      <c r="I52" s="341"/>
      <c r="J52" s="341"/>
      <c r="K52" s="341"/>
      <c r="L52" s="342"/>
      <c r="M52" s="343">
        <f>M10</f>
        <v>230.58455064193194</v>
      </c>
      <c r="N52" s="344"/>
      <c r="O52" s="345">
        <f>O10</f>
        <v>2.1600000858306885</v>
      </c>
      <c r="P52" s="345"/>
      <c r="Q52" s="345"/>
      <c r="R52" s="345">
        <f>Q10</f>
        <v>1.440000057220459</v>
      </c>
      <c r="S52" s="345"/>
      <c r="T52" s="346"/>
      <c r="U52" s="343">
        <f>U10</f>
        <v>429.00740308865886</v>
      </c>
      <c r="V52" s="344"/>
      <c r="W52" s="345">
        <f>W10</f>
        <v>4.320000171661377</v>
      </c>
      <c r="X52" s="345"/>
      <c r="Y52" s="345"/>
      <c r="Z52" s="345">
        <f>Y10</f>
        <v>2.1600000858306885</v>
      </c>
      <c r="AA52" s="345"/>
      <c r="AB52" s="346"/>
      <c r="AC52" s="343">
        <f>AC10</f>
        <v>487.04883527115737</v>
      </c>
      <c r="AD52" s="344"/>
      <c r="AE52" s="345">
        <f>AE10</f>
        <v>5.0399999618530273</v>
      </c>
      <c r="AF52" s="345"/>
      <c r="AG52" s="345"/>
      <c r="AH52" s="345">
        <f>AG10</f>
        <v>2.1600000858306885</v>
      </c>
      <c r="AI52" s="345"/>
      <c r="AJ52" s="346"/>
      <c r="AK52" s="343">
        <f>AK10</f>
        <v>230.58455064193194</v>
      </c>
      <c r="AL52" s="344"/>
      <c r="AM52" s="345">
        <f>AM10</f>
        <v>2.1600000858306885</v>
      </c>
      <c r="AN52" s="345"/>
      <c r="AO52" s="345"/>
      <c r="AP52" s="345">
        <f>AO10</f>
        <v>1.440000057220459</v>
      </c>
      <c r="AQ52" s="345"/>
      <c r="AR52" s="346"/>
    </row>
    <row r="53" spans="1:44" x14ac:dyDescent="0.2">
      <c r="A53" s="339" t="s">
        <v>298</v>
      </c>
      <c r="B53" s="340"/>
      <c r="C53" s="340"/>
      <c r="D53" s="340"/>
      <c r="E53" s="341">
        <v>47.9</v>
      </c>
      <c r="F53" s="341">
        <v>0.5</v>
      </c>
      <c r="G53" s="341">
        <v>48.9</v>
      </c>
      <c r="H53" s="341">
        <v>25</v>
      </c>
      <c r="I53" s="341"/>
      <c r="J53" s="341"/>
      <c r="K53" s="341"/>
      <c r="L53" s="342"/>
      <c r="M53" s="347">
        <f>IF(OR(M24=0,S10=0),0,ABS(1000*O53/(SQRT(3)*M24*S10)))</f>
        <v>115.29227532096597</v>
      </c>
      <c r="N53" s="348"/>
      <c r="O53" s="226">
        <v>-1.0800000429153442</v>
      </c>
      <c r="P53" s="226"/>
      <c r="Q53" s="226"/>
      <c r="R53" s="349">
        <f>-ABS(O53)*TAN(ACOS(S10))</f>
        <v>-0.72000002861022916</v>
      </c>
      <c r="S53" s="349"/>
      <c r="T53" s="350"/>
      <c r="U53" s="347">
        <f>IF(OR(U24=0,AA10=0),0,ABS(1000*W53/(SQRT(3)*U24*AA10)))</f>
        <v>178.75307278192599</v>
      </c>
      <c r="V53" s="348"/>
      <c r="W53" s="226">
        <v>-1.7999999523162842</v>
      </c>
      <c r="X53" s="226"/>
      <c r="Y53" s="226"/>
      <c r="Z53" s="349">
        <f>-ABS(W53)*TAN(ACOS(AA10))</f>
        <v>-0.89999997615814209</v>
      </c>
      <c r="AA53" s="349"/>
      <c r="AB53" s="350"/>
      <c r="AC53" s="347">
        <f>IF(OR(AC24=0,AI10=0),0,ABS(1000*AE53/(SQRT(3)*AC24*AI10)))</f>
        <v>173.9460093054164</v>
      </c>
      <c r="AD53" s="348"/>
      <c r="AE53" s="226">
        <v>-1.7999999523162842</v>
      </c>
      <c r="AF53" s="226"/>
      <c r="AG53" s="226"/>
      <c r="AH53" s="349">
        <f>-ABS(AE53)*TAN(ACOS(AI10))</f>
        <v>-0.77142858748533194</v>
      </c>
      <c r="AI53" s="349"/>
      <c r="AJ53" s="350"/>
      <c r="AK53" s="347">
        <f>IF(OR(AK24=0,AQ10=0),0,ABS(1000*AM53/(SQRT(3)*AK24*AQ10)))</f>
        <v>153.72303376128795</v>
      </c>
      <c r="AL53" s="348"/>
      <c r="AM53" s="226">
        <v>-1.440000057220459</v>
      </c>
      <c r="AN53" s="226"/>
      <c r="AO53" s="226"/>
      <c r="AP53" s="349">
        <f>-ABS(AM53)*TAN(ACOS(AQ10))</f>
        <v>-0.96000003814697232</v>
      </c>
      <c r="AQ53" s="349"/>
      <c r="AR53" s="350"/>
    </row>
    <row r="54" spans="1:44" x14ac:dyDescent="0.2">
      <c r="A54" s="339" t="s">
        <v>299</v>
      </c>
      <c r="B54" s="340"/>
      <c r="C54" s="340"/>
      <c r="D54" s="340"/>
      <c r="E54" s="341"/>
      <c r="F54" s="341"/>
      <c r="G54" s="341"/>
      <c r="H54" s="341"/>
      <c r="I54" s="341"/>
      <c r="J54" s="341"/>
      <c r="K54" s="341"/>
      <c r="L54" s="342"/>
      <c r="M54" s="347">
        <f>IF(OR(M24=0,S10=0),0,ABS(1000*O54/(SQRT(3)*M24*S10)))</f>
        <v>12.81025201807552</v>
      </c>
      <c r="N54" s="348"/>
      <c r="O54" s="226">
        <v>-0.11999999731779099</v>
      </c>
      <c r="P54" s="226"/>
      <c r="Q54" s="226"/>
      <c r="R54" s="349">
        <f>-ABS(O54)*TAN(ACOS(S10))</f>
        <v>-7.9999998211860629E-2</v>
      </c>
      <c r="S54" s="349"/>
      <c r="T54" s="350"/>
      <c r="U54" s="347">
        <f>IF(OR(U24=0,AA10=0),0,ABS(1000*W54/(SQRT(3)*U24*AA10)))</f>
        <v>47.667486272486073</v>
      </c>
      <c r="V54" s="348"/>
      <c r="W54" s="226">
        <v>-0.47999998927116394</v>
      </c>
      <c r="X54" s="226"/>
      <c r="Y54" s="226"/>
      <c r="Z54" s="349">
        <f>-ABS(W54)*TAN(ACOS(AA10))</f>
        <v>-0.23999999463558197</v>
      </c>
      <c r="AA54" s="349"/>
      <c r="AB54" s="350"/>
      <c r="AC54" s="347">
        <f>IF(OR(AC24=0,AI10=0),0,ABS(1000*AE54/(SQRT(3)*AC24*AI10)))</f>
        <v>34.789204165081138</v>
      </c>
      <c r="AD54" s="348"/>
      <c r="AE54" s="226">
        <v>-0.36000001430511475</v>
      </c>
      <c r="AF54" s="226"/>
      <c r="AG54" s="226"/>
      <c r="AH54" s="349">
        <f>-ABS(AE54)*TAN(ACOS(AI10))</f>
        <v>-0.15428572771500598</v>
      </c>
      <c r="AI54" s="349"/>
      <c r="AJ54" s="350"/>
      <c r="AK54" s="347">
        <f>IF(OR(AK24=0,AQ10=0),0,ABS(1000*AM54/(SQRT(3)*AK24*AQ10)))</f>
        <v>25.62050403615104</v>
      </c>
      <c r="AL54" s="348"/>
      <c r="AM54" s="226">
        <v>-0.23999999463558197</v>
      </c>
      <c r="AN54" s="226"/>
      <c r="AO54" s="226"/>
      <c r="AP54" s="349">
        <f>-ABS(AM54)*TAN(ACOS(AQ10))</f>
        <v>-0.15999999642372126</v>
      </c>
      <c r="AQ54" s="349"/>
      <c r="AR54" s="350"/>
    </row>
    <row r="55" spans="1:44" x14ac:dyDescent="0.2">
      <c r="A55" s="339" t="s">
        <v>300</v>
      </c>
      <c r="B55" s="340"/>
      <c r="C55" s="340"/>
      <c r="D55" s="340"/>
      <c r="E55" s="341"/>
      <c r="F55" s="341"/>
      <c r="G55" s="341"/>
      <c r="H55" s="341"/>
      <c r="I55" s="341"/>
      <c r="J55" s="341"/>
      <c r="K55" s="341"/>
      <c r="L55" s="342"/>
      <c r="M55" s="347">
        <f>IF(OR(M24=0,S10=0),0,ABS(1000*O55/(SQRT(3)*M24*S10)))</f>
        <v>10.248201932606474</v>
      </c>
      <c r="N55" s="348"/>
      <c r="O55" s="226">
        <v>-9.6000000834465027E-2</v>
      </c>
      <c r="P55" s="226"/>
      <c r="Q55" s="226"/>
      <c r="R55" s="349">
        <f>-ABS(O55)*TAN(ACOS(S10))</f>
        <v>-6.4000000556309999E-2</v>
      </c>
      <c r="S55" s="349"/>
      <c r="T55" s="350"/>
      <c r="U55" s="347">
        <f>IF(OR(U24=0,AA10=0),0,ABS(1000*W55/(SQRT(3)*U24*AA10)))</f>
        <v>19.066995100911857</v>
      </c>
      <c r="V55" s="348"/>
      <c r="W55" s="226">
        <v>-0.19200000166893005</v>
      </c>
      <c r="X55" s="226"/>
      <c r="Y55" s="226"/>
      <c r="Z55" s="349">
        <f>-ABS(W55)*TAN(ACOS(AA10))</f>
        <v>-9.6000000834465027E-2</v>
      </c>
      <c r="AA55" s="349"/>
      <c r="AB55" s="350"/>
      <c r="AC55" s="347">
        <f>IF(OR(AC24=0,AI10=0),0,ABS(1000*AE55/(SQRT(3)*AC24*AI10)))</f>
        <v>9.2771208226885715</v>
      </c>
      <c r="AD55" s="348"/>
      <c r="AE55" s="226">
        <v>-9.6000000834465027E-2</v>
      </c>
      <c r="AF55" s="226"/>
      <c r="AG55" s="226"/>
      <c r="AH55" s="349">
        <f>-ABS(AE55)*TAN(ACOS(AI10))</f>
        <v>-4.1142859446759147E-2</v>
      </c>
      <c r="AI55" s="349"/>
      <c r="AJ55" s="350"/>
      <c r="AK55" s="347">
        <f>IF(OR(AK24=0,AQ10=0),0,ABS(1000*AM55/(SQRT(3)*AK24*AQ10)))</f>
        <v>10.248201932606474</v>
      </c>
      <c r="AL55" s="348"/>
      <c r="AM55" s="226">
        <v>-9.6000000834465027E-2</v>
      </c>
      <c r="AN55" s="226"/>
      <c r="AO55" s="226"/>
      <c r="AP55" s="349">
        <f>-ABS(AM55)*TAN(ACOS(AQ10))</f>
        <v>-6.4000000556309999E-2</v>
      </c>
      <c r="AQ55" s="349"/>
      <c r="AR55" s="350"/>
    </row>
    <row r="56" spans="1:44" x14ac:dyDescent="0.2">
      <c r="A56" s="339" t="s">
        <v>301</v>
      </c>
      <c r="B56" s="340"/>
      <c r="C56" s="340"/>
      <c r="D56" s="340"/>
      <c r="E56" s="341"/>
      <c r="F56" s="341"/>
      <c r="G56" s="341"/>
      <c r="H56" s="341"/>
      <c r="I56" s="341"/>
      <c r="J56" s="341"/>
      <c r="K56" s="341"/>
      <c r="L56" s="342"/>
      <c r="M56" s="347">
        <f>IF(OR(M24=0,S10=0),0,ABS(1000*O56/(SQRT(3)*M24*S10)))</f>
        <v>5.7646136865117841</v>
      </c>
      <c r="N56" s="348"/>
      <c r="O56" s="226">
        <v>-5.4000001400709152E-2</v>
      </c>
      <c r="P56" s="226"/>
      <c r="Q56" s="226"/>
      <c r="R56" s="349">
        <f>-ABS(O56)*TAN(ACOS(S10))</f>
        <v>-3.6000000933806085E-2</v>
      </c>
      <c r="S56" s="349"/>
      <c r="T56" s="350"/>
      <c r="U56" s="347">
        <f>IF(OR(U24=0,AA10=0),0,ABS(1000*W56/(SQRT(3)*U24*AA10)))</f>
        <v>7.150122792893554</v>
      </c>
      <c r="V56" s="348"/>
      <c r="W56" s="226">
        <v>-7.1999996900558472E-2</v>
      </c>
      <c r="X56" s="226"/>
      <c r="Y56" s="226"/>
      <c r="Z56" s="349">
        <f>-ABS(W56)*TAN(ACOS(AA10))</f>
        <v>-3.5999998450279236E-2</v>
      </c>
      <c r="AA56" s="349"/>
      <c r="AB56" s="350"/>
      <c r="AC56" s="347">
        <f>IF(OR(AC24=0,AI10=0),0,ABS(1000*AE56/(SQRT(3)*AC24*AI10)))</f>
        <v>0</v>
      </c>
      <c r="AD56" s="348"/>
      <c r="AE56" s="226">
        <v>0</v>
      </c>
      <c r="AF56" s="226"/>
      <c r="AG56" s="226"/>
      <c r="AH56" s="349">
        <f>-ABS(AE56)*TAN(ACOS(AI10))</f>
        <v>0</v>
      </c>
      <c r="AI56" s="349"/>
      <c r="AJ56" s="350"/>
      <c r="AK56" s="347">
        <f>IF(OR(AK24=0,AQ10=0),0,ABS(1000*AM56/(SQRT(3)*AK24*AQ10)))</f>
        <v>5.7646136865117841</v>
      </c>
      <c r="AL56" s="348"/>
      <c r="AM56" s="226">
        <v>-5.4000001400709152E-2</v>
      </c>
      <c r="AN56" s="226"/>
      <c r="AO56" s="226"/>
      <c r="AP56" s="349">
        <f>-ABS(AM56)*TAN(ACOS(AQ10))</f>
        <v>-3.6000000933806085E-2</v>
      </c>
      <c r="AQ56" s="349"/>
      <c r="AR56" s="350"/>
    </row>
    <row r="57" spans="1:44" x14ac:dyDescent="0.2">
      <c r="A57" s="339" t="s">
        <v>302</v>
      </c>
      <c r="B57" s="340"/>
      <c r="C57" s="340"/>
      <c r="D57" s="340"/>
      <c r="E57" s="341">
        <v>47.9</v>
      </c>
      <c r="F57" s="341">
        <v>0.5</v>
      </c>
      <c r="G57" s="341">
        <v>48.9</v>
      </c>
      <c r="H57" s="341">
        <v>25</v>
      </c>
      <c r="I57" s="341"/>
      <c r="J57" s="341"/>
      <c r="K57" s="341"/>
      <c r="L57" s="342"/>
      <c r="M57" s="347">
        <f>IF(OR(M24=0,S10=0),0,ABS(1000*O57/(SQRT(3)*M24*S10)))</f>
        <v>5.1241009663032369</v>
      </c>
      <c r="N57" s="348"/>
      <c r="O57" s="226">
        <v>-4.8000000417232513E-2</v>
      </c>
      <c r="P57" s="226"/>
      <c r="Q57" s="226"/>
      <c r="R57" s="349">
        <f>-ABS(O57)*TAN(ACOS(S10))</f>
        <v>-3.2000000278155E-2</v>
      </c>
      <c r="S57" s="349"/>
      <c r="T57" s="350"/>
      <c r="U57" s="347">
        <f>IF(OR(U24=0,AA10=0),0,ABS(1000*W57/(SQRT(3)*U24*AA10)))</f>
        <v>4.7667487752279643</v>
      </c>
      <c r="V57" s="348"/>
      <c r="W57" s="226">
        <v>-4.8000000417232513E-2</v>
      </c>
      <c r="X57" s="226"/>
      <c r="Y57" s="226"/>
      <c r="Z57" s="349">
        <f>-ABS(W57)*TAN(ACOS(AA10))</f>
        <v>-2.4000000208616257E-2</v>
      </c>
      <c r="AA57" s="349"/>
      <c r="AB57" s="350"/>
      <c r="AC57" s="347">
        <f>IF(OR(AC24=0,AI10=0),0,ABS(1000*AE57/(SQRT(3)*AC24*AI10)))</f>
        <v>4.6385604113442858</v>
      </c>
      <c r="AD57" s="348"/>
      <c r="AE57" s="226">
        <v>-4.8000000417232513E-2</v>
      </c>
      <c r="AF57" s="226"/>
      <c r="AG57" s="226"/>
      <c r="AH57" s="349">
        <f>-ABS(AE57)*TAN(ACOS(AI10))</f>
        <v>-2.0571429723379574E-2</v>
      </c>
      <c r="AI57" s="349"/>
      <c r="AJ57" s="350"/>
      <c r="AK57" s="347">
        <f>IF(OR(AK24=0,AQ10=0),0,ABS(1000*AM57/(SQRT(3)*AK24*AQ10)))</f>
        <v>5.1241009663032369</v>
      </c>
      <c r="AL57" s="348"/>
      <c r="AM57" s="226">
        <v>-4.8000000417232513E-2</v>
      </c>
      <c r="AN57" s="226"/>
      <c r="AO57" s="226"/>
      <c r="AP57" s="349">
        <f>-ABS(AM57)*TAN(ACOS(AQ10))</f>
        <v>-3.2000000278155E-2</v>
      </c>
      <c r="AQ57" s="349"/>
      <c r="AR57" s="350"/>
    </row>
    <row r="58" spans="1:44" x14ac:dyDescent="0.2">
      <c r="A58" s="339" t="s">
        <v>303</v>
      </c>
      <c r="B58" s="340"/>
      <c r="C58" s="340"/>
      <c r="D58" s="340"/>
      <c r="E58" s="341"/>
      <c r="F58" s="341"/>
      <c r="G58" s="341"/>
      <c r="H58" s="341"/>
      <c r="I58" s="341"/>
      <c r="J58" s="341"/>
      <c r="K58" s="341"/>
      <c r="L58" s="342"/>
      <c r="M58" s="347">
        <f>IF(OR(M24=0,S10=0),0,ABS(1000*O58/(SQRT(3)*M24*S10)))</f>
        <v>38.430758440321988</v>
      </c>
      <c r="N58" s="348"/>
      <c r="O58" s="226">
        <v>-0.36000001430511475</v>
      </c>
      <c r="P58" s="226"/>
      <c r="Q58" s="226"/>
      <c r="R58" s="349">
        <f>-ABS(O58)*TAN(ACOS(S10))</f>
        <v>-0.24000000953674308</v>
      </c>
      <c r="S58" s="349"/>
      <c r="T58" s="350"/>
      <c r="U58" s="347">
        <f>IF(OR(U24=0,AA10=0),0,ABS(1000*W58/(SQRT(3)*U24*AA10)))</f>
        <v>35.750616924054903</v>
      </c>
      <c r="V58" s="348"/>
      <c r="W58" s="226">
        <v>-0.36000001430511475</v>
      </c>
      <c r="X58" s="226"/>
      <c r="Y58" s="226"/>
      <c r="Z58" s="349">
        <f>-ABS(W58)*TAN(ACOS(AA10))</f>
        <v>-0.18000000715255737</v>
      </c>
      <c r="AA58" s="349"/>
      <c r="AB58" s="350"/>
      <c r="AC58" s="347">
        <f>IF(OR(AC24=0,AI10=0),0,ABS(1000*AE58/(SQRT(3)*AC24*AI10)))</f>
        <v>34.789204165081138</v>
      </c>
      <c r="AD58" s="348"/>
      <c r="AE58" s="226">
        <v>-0.36000001430511475</v>
      </c>
      <c r="AF58" s="226"/>
      <c r="AG58" s="226"/>
      <c r="AH58" s="349">
        <f>-ABS(AE58)*TAN(ACOS(AI10))</f>
        <v>-0.15428572771500598</v>
      </c>
      <c r="AI58" s="349"/>
      <c r="AJ58" s="350"/>
      <c r="AK58" s="347">
        <f>IF(OR(AK24=0,AQ10=0),0,ABS(1000*AM58/(SQRT(3)*AK24*AQ10)))</f>
        <v>25.62050403615104</v>
      </c>
      <c r="AL58" s="348"/>
      <c r="AM58" s="226">
        <v>-0.23999999463558197</v>
      </c>
      <c r="AN58" s="226"/>
      <c r="AO58" s="226"/>
      <c r="AP58" s="349">
        <f>-ABS(AM58)*TAN(ACOS(AQ10))</f>
        <v>-0.15999999642372126</v>
      </c>
      <c r="AQ58" s="349"/>
      <c r="AR58" s="350"/>
    </row>
    <row r="59" spans="1:44" x14ac:dyDescent="0.2">
      <c r="A59" s="339" t="s">
        <v>304</v>
      </c>
      <c r="B59" s="340"/>
      <c r="C59" s="340"/>
      <c r="D59" s="340"/>
      <c r="E59" s="341"/>
      <c r="F59" s="341"/>
      <c r="G59" s="341"/>
      <c r="H59" s="341"/>
      <c r="I59" s="341"/>
      <c r="J59" s="341"/>
      <c r="K59" s="341"/>
      <c r="L59" s="342"/>
      <c r="M59" s="347">
        <f>IF(OR(M24=0,S10=0),0,ABS(1000*O59/(SQRT(3)*M24*S10)))</f>
        <v>2.5620504831516184</v>
      </c>
      <c r="N59" s="348"/>
      <c r="O59" s="226">
        <v>-2.4000000208616257E-2</v>
      </c>
      <c r="P59" s="226"/>
      <c r="Q59" s="226"/>
      <c r="R59" s="349">
        <f>-ABS(O59)*TAN(ACOS(S10))</f>
        <v>-1.60000001390775E-2</v>
      </c>
      <c r="S59" s="349"/>
      <c r="T59" s="350"/>
      <c r="U59" s="347">
        <f>IF(OR(U24=0,AA10=0),0,ABS(1000*W59/(SQRT(3)*U24*AA10)))</f>
        <v>4.7667487752279643</v>
      </c>
      <c r="V59" s="348"/>
      <c r="W59" s="226">
        <v>-4.8000000417232513E-2</v>
      </c>
      <c r="X59" s="226"/>
      <c r="Y59" s="226"/>
      <c r="Z59" s="349">
        <f>-ABS(W59)*TAN(ACOS(AA10))</f>
        <v>-2.4000000208616257E-2</v>
      </c>
      <c r="AA59" s="349"/>
      <c r="AB59" s="350"/>
      <c r="AC59" s="347">
        <f>IF(OR(AC24=0,AI10=0),0,ABS(1000*AE59/(SQRT(3)*AC24*AI10)))</f>
        <v>6.9578402570167626</v>
      </c>
      <c r="AD59" s="348"/>
      <c r="AE59" s="226">
        <v>-7.1999996900558472E-2</v>
      </c>
      <c r="AF59" s="226"/>
      <c r="AG59" s="226"/>
      <c r="AH59" s="349">
        <f>-ABS(AE59)*TAN(ACOS(AI10))</f>
        <v>-3.0857142988516297E-2</v>
      </c>
      <c r="AI59" s="349"/>
      <c r="AJ59" s="350"/>
      <c r="AK59" s="347">
        <f>IF(OR(AK24=0,AQ10=0),0,ABS(1000*AM59/(SQRT(3)*AK24*AQ10)))</f>
        <v>5.1241009663032369</v>
      </c>
      <c r="AL59" s="348"/>
      <c r="AM59" s="226">
        <v>-4.8000000417232513E-2</v>
      </c>
      <c r="AN59" s="226"/>
      <c r="AO59" s="226"/>
      <c r="AP59" s="349">
        <f>-ABS(AM59)*TAN(ACOS(AQ10))</f>
        <v>-3.2000000278155E-2</v>
      </c>
      <c r="AQ59" s="349"/>
      <c r="AR59" s="350"/>
    </row>
    <row r="60" spans="1:44" x14ac:dyDescent="0.2">
      <c r="A60" s="339" t="s">
        <v>305</v>
      </c>
      <c r="B60" s="340"/>
      <c r="C60" s="340"/>
      <c r="D60" s="340"/>
      <c r="E60" s="341"/>
      <c r="F60" s="341"/>
      <c r="G60" s="341"/>
      <c r="H60" s="341"/>
      <c r="I60" s="341"/>
      <c r="J60" s="341"/>
      <c r="K60" s="341"/>
      <c r="L60" s="342"/>
      <c r="M60" s="347">
        <f>IF(OR(M24=0,S10=0),0,ABS(1000*O60/(SQRT(3)*M24*S10)))</f>
        <v>0</v>
      </c>
      <c r="N60" s="348"/>
      <c r="O60" s="226">
        <v>0</v>
      </c>
      <c r="P60" s="226"/>
      <c r="Q60" s="226"/>
      <c r="R60" s="349">
        <f>-ABS(O60)*TAN(ACOS(S10))</f>
        <v>0</v>
      </c>
      <c r="S60" s="349"/>
      <c r="T60" s="350"/>
      <c r="U60" s="347">
        <f>IF(OR(U24=0,AA10=0),0,ABS(1000*W60/(SQRT(3)*U24*AA10)))</f>
        <v>0</v>
      </c>
      <c r="V60" s="348"/>
      <c r="W60" s="226">
        <v>0</v>
      </c>
      <c r="X60" s="226"/>
      <c r="Y60" s="226"/>
      <c r="Z60" s="349">
        <f>-ABS(W60)*TAN(ACOS(AA10))</f>
        <v>0</v>
      </c>
      <c r="AA60" s="349"/>
      <c r="AB60" s="350"/>
      <c r="AC60" s="347">
        <f>IF(OR(AC24=0,AI10=0),0,ABS(1000*AE60/(SQRT(3)*AC24*AI10)))</f>
        <v>0</v>
      </c>
      <c r="AD60" s="348"/>
      <c r="AE60" s="226">
        <v>0</v>
      </c>
      <c r="AF60" s="226"/>
      <c r="AG60" s="226"/>
      <c r="AH60" s="349">
        <f>-ABS(AE60)*TAN(ACOS(AI10))</f>
        <v>0</v>
      </c>
      <c r="AI60" s="349"/>
      <c r="AJ60" s="350"/>
      <c r="AK60" s="347">
        <f>IF(OR(AK24=0,AQ10=0),0,ABS(1000*AM60/(SQRT(3)*AK24*AQ10)))</f>
        <v>3.8430755258861415</v>
      </c>
      <c r="AL60" s="348"/>
      <c r="AM60" s="226">
        <v>-3.5999998450279236E-2</v>
      </c>
      <c r="AN60" s="226"/>
      <c r="AO60" s="226"/>
      <c r="AP60" s="349">
        <f>-ABS(AM60)*TAN(ACOS(AQ10))</f>
        <v>-2.3999998966852815E-2</v>
      </c>
      <c r="AQ60" s="349"/>
      <c r="AR60" s="350"/>
    </row>
    <row r="61" spans="1:44" x14ac:dyDescent="0.2">
      <c r="A61" s="339" t="s">
        <v>306</v>
      </c>
      <c r="B61" s="340"/>
      <c r="C61" s="340"/>
      <c r="D61" s="340"/>
      <c r="E61" s="341"/>
      <c r="F61" s="341"/>
      <c r="G61" s="341"/>
      <c r="H61" s="341"/>
      <c r="I61" s="341"/>
      <c r="J61" s="341"/>
      <c r="K61" s="341"/>
      <c r="L61" s="342"/>
      <c r="M61" s="347">
        <f>IF(OR(M24=0,S10=0),0,ABS(1000*O61/(SQRT(3)*M24*S10)))</f>
        <v>30.744604207089132</v>
      </c>
      <c r="N61" s="348"/>
      <c r="O61" s="226">
        <v>-0.28799998760223389</v>
      </c>
      <c r="P61" s="226"/>
      <c r="Q61" s="226"/>
      <c r="R61" s="349">
        <f>-ABS(O61)*TAN(ACOS(S10))</f>
        <v>-0.19199999173482252</v>
      </c>
      <c r="S61" s="349"/>
      <c r="T61" s="350"/>
      <c r="U61" s="347">
        <f>IF(OR(U24=0,AA10=0),0,ABS(1000*W61/(SQRT(3)*U24*AA10)))</f>
        <v>35.750616924054903</v>
      </c>
      <c r="V61" s="348"/>
      <c r="W61" s="226">
        <v>-0.36000001430511475</v>
      </c>
      <c r="X61" s="226"/>
      <c r="Y61" s="226"/>
      <c r="Z61" s="349">
        <f>-ABS(W61)*TAN(ACOS(AA10))</f>
        <v>-0.18000000715255737</v>
      </c>
      <c r="AA61" s="349"/>
      <c r="AB61" s="350"/>
      <c r="AC61" s="347">
        <f>IF(OR(AC24=0,AI10=0),0,ABS(1000*AE61/(SQRT(3)*AC24*AI10)))</f>
        <v>34.789204165081138</v>
      </c>
      <c r="AD61" s="348"/>
      <c r="AE61" s="226">
        <v>-0.36000001430511475</v>
      </c>
      <c r="AF61" s="226"/>
      <c r="AG61" s="226"/>
      <c r="AH61" s="349">
        <f>-ABS(AE61)*TAN(ACOS(AI10))</f>
        <v>-0.15428572771500598</v>
      </c>
      <c r="AI61" s="349"/>
      <c r="AJ61" s="350"/>
      <c r="AK61" s="347">
        <f>IF(OR(AK24=0,AQ10=0),0,ABS(1000*AM61/(SQRT(3)*AK24*AQ10)))</f>
        <v>15.372302103544566</v>
      </c>
      <c r="AL61" s="348"/>
      <c r="AM61" s="226">
        <v>-0.14399999380111694</v>
      </c>
      <c r="AN61" s="226"/>
      <c r="AO61" s="226"/>
      <c r="AP61" s="349">
        <f>-ABS(AM61)*TAN(ACOS(AQ10))</f>
        <v>-9.5999995867411259E-2</v>
      </c>
      <c r="AQ61" s="349"/>
      <c r="AR61" s="350"/>
    </row>
    <row r="62" spans="1:44" x14ac:dyDescent="0.2">
      <c r="A62" s="339" t="s">
        <v>307</v>
      </c>
      <c r="B62" s="340"/>
      <c r="C62" s="340"/>
      <c r="D62" s="340"/>
      <c r="E62" s="341"/>
      <c r="F62" s="341"/>
      <c r="G62" s="341"/>
      <c r="H62" s="341"/>
      <c r="I62" s="341"/>
      <c r="J62" s="341"/>
      <c r="K62" s="341"/>
      <c r="L62" s="342"/>
      <c r="M62" s="347">
        <f>IF(OR(M24=0,S10=0),0,ABS(1000*O62/(SQRT(3)*M24*S10)))</f>
        <v>7.6861510517722831</v>
      </c>
      <c r="N62" s="348"/>
      <c r="O62" s="226">
        <v>-7.1999996900558472E-2</v>
      </c>
      <c r="P62" s="226"/>
      <c r="Q62" s="226"/>
      <c r="R62" s="349">
        <f>-ABS(O62)*TAN(ACOS(S10))</f>
        <v>-4.7999997933705629E-2</v>
      </c>
      <c r="S62" s="349"/>
      <c r="T62" s="350"/>
      <c r="U62" s="347">
        <f>IF(OR(U24=0,AA10=0),0,ABS(1000*W62/(SQRT(3)*U24*AA10)))</f>
        <v>10.725184929237114</v>
      </c>
      <c r="V62" s="348"/>
      <c r="W62" s="226">
        <v>-0.1080000028014183</v>
      </c>
      <c r="X62" s="226"/>
      <c r="Y62" s="226"/>
      <c r="Z62" s="349">
        <f>-ABS(W62)*TAN(ACOS(AA10))</f>
        <v>-5.4000001400709152E-2</v>
      </c>
      <c r="AA62" s="349"/>
      <c r="AB62" s="350"/>
      <c r="AC62" s="347">
        <f>IF(OR(AC24=0,AI10=0),0,ABS(1000*AE62/(SQRT(3)*AC24*AI10)))</f>
        <v>13.915680514033525</v>
      </c>
      <c r="AD62" s="348"/>
      <c r="AE62" s="226">
        <v>-0.14399999380111694</v>
      </c>
      <c r="AF62" s="226"/>
      <c r="AG62" s="226"/>
      <c r="AH62" s="349">
        <f>-ABS(AE62)*TAN(ACOS(AI10))</f>
        <v>-6.1714285977032594E-2</v>
      </c>
      <c r="AI62" s="349"/>
      <c r="AJ62" s="350"/>
      <c r="AK62" s="347">
        <f>IF(OR(AK24=0,AQ10=0),0,ABS(1000*AM62/(SQRT(3)*AK24*AQ10)))</f>
        <v>11.529227373023568</v>
      </c>
      <c r="AL62" s="348"/>
      <c r="AM62" s="226">
        <v>-0.1080000028014183</v>
      </c>
      <c r="AN62" s="226"/>
      <c r="AO62" s="226"/>
      <c r="AP62" s="349">
        <f>-ABS(AM62)*TAN(ACOS(AQ10))</f>
        <v>-7.2000001867612171E-2</v>
      </c>
      <c r="AQ62" s="349"/>
      <c r="AR62" s="350"/>
    </row>
    <row r="63" spans="1:44" x14ac:dyDescent="0.2">
      <c r="A63" s="339" t="s">
        <v>308</v>
      </c>
      <c r="B63" s="340"/>
      <c r="C63" s="340"/>
      <c r="D63" s="340"/>
      <c r="E63" s="341">
        <v>47.9</v>
      </c>
      <c r="F63" s="341">
        <v>0.5</v>
      </c>
      <c r="G63" s="341">
        <v>48.9</v>
      </c>
      <c r="H63" s="341">
        <v>25</v>
      </c>
      <c r="I63" s="341"/>
      <c r="J63" s="341"/>
      <c r="K63" s="341"/>
      <c r="L63" s="342"/>
      <c r="M63" s="347">
        <f>IF(OR(M24=0,S10=0),0,ABS(1000*O63/(SQRT(3)*M24*S10)))</f>
        <v>0</v>
      </c>
      <c r="N63" s="348"/>
      <c r="O63" s="226">
        <v>0</v>
      </c>
      <c r="P63" s="226"/>
      <c r="Q63" s="226"/>
      <c r="R63" s="349">
        <f>-ABS(O63)*TAN(ACOS(S10))</f>
        <v>0</v>
      </c>
      <c r="S63" s="349"/>
      <c r="T63" s="350"/>
      <c r="U63" s="347">
        <f>IF(OR(U24=0,AA10=0),0,ABS(1000*W63/(SQRT(3)*U24*AA10)))</f>
        <v>0</v>
      </c>
      <c r="V63" s="348"/>
      <c r="W63" s="226">
        <v>0</v>
      </c>
      <c r="X63" s="226"/>
      <c r="Y63" s="226"/>
      <c r="Z63" s="349">
        <f>-ABS(W63)*TAN(ACOS(AA10))</f>
        <v>0</v>
      </c>
      <c r="AA63" s="349"/>
      <c r="AB63" s="350"/>
      <c r="AC63" s="347">
        <f>IF(OR(AC24=0,AI10=0),0,ABS(1000*AE63/(SQRT(3)*AC24*AI10)))</f>
        <v>0</v>
      </c>
      <c r="AD63" s="348"/>
      <c r="AE63" s="226">
        <v>0</v>
      </c>
      <c r="AF63" s="226"/>
      <c r="AG63" s="226"/>
      <c r="AH63" s="349">
        <f>-ABS(AE63)*TAN(ACOS(AI10))</f>
        <v>0</v>
      </c>
      <c r="AI63" s="349"/>
      <c r="AJ63" s="350"/>
      <c r="AK63" s="347">
        <f>IF(OR(AK24=0,AQ10=0),0,ABS(1000*AM63/(SQRT(3)*AK24*AQ10)))</f>
        <v>0</v>
      </c>
      <c r="AL63" s="348"/>
      <c r="AM63" s="226">
        <v>0</v>
      </c>
      <c r="AN63" s="226"/>
      <c r="AO63" s="226"/>
      <c r="AP63" s="349">
        <f>-ABS(AM63)*TAN(ACOS(AQ10))</f>
        <v>0</v>
      </c>
      <c r="AQ63" s="349"/>
      <c r="AR63" s="350"/>
    </row>
    <row r="64" spans="1:44" ht="13.5" thickBot="1" x14ac:dyDescent="0.25">
      <c r="A64" s="357" t="s">
        <v>77</v>
      </c>
      <c r="B64" s="358"/>
      <c r="C64" s="358"/>
      <c r="D64" s="358"/>
      <c r="E64" s="359"/>
      <c r="F64" s="359"/>
      <c r="G64" s="359"/>
      <c r="H64" s="359"/>
      <c r="I64" s="359"/>
      <c r="J64" s="359"/>
      <c r="K64" s="359"/>
      <c r="L64" s="360"/>
      <c r="M64" s="361"/>
      <c r="N64" s="362"/>
      <c r="O64" s="363">
        <f>SUM(O52:Q63)</f>
        <v>1.8000043928623199E-2</v>
      </c>
      <c r="P64" s="363"/>
      <c r="Q64" s="363"/>
      <c r="R64" s="363">
        <f>SUM(R52:T63)</f>
        <v>1.2000029285749392E-2</v>
      </c>
      <c r="S64" s="363"/>
      <c r="T64" s="364"/>
      <c r="U64" s="361"/>
      <c r="V64" s="362"/>
      <c r="W64" s="363">
        <f>SUM(W52:Y63)</f>
        <v>0.85200019925832748</v>
      </c>
      <c r="X64" s="363"/>
      <c r="Y64" s="363"/>
      <c r="Z64" s="363">
        <f>SUM(Z52:AB63)</f>
        <v>0.42600009962916374</v>
      </c>
      <c r="AA64" s="363"/>
      <c r="AB64" s="364"/>
      <c r="AC64" s="361"/>
      <c r="AD64" s="362"/>
      <c r="AE64" s="363">
        <f>SUM(AE52:AG63)</f>
        <v>1.799999974668026</v>
      </c>
      <c r="AF64" s="363"/>
      <c r="AG64" s="363"/>
      <c r="AH64" s="363">
        <f>SUM(AH52:AJ63)</f>
        <v>0.77142859706465083</v>
      </c>
      <c r="AI64" s="363"/>
      <c r="AJ64" s="364"/>
      <c r="AK64" s="361"/>
      <c r="AL64" s="362"/>
      <c r="AM64" s="363">
        <f>SUM(AM52:AO63)</f>
        <v>-0.29399995878338814</v>
      </c>
      <c r="AN64" s="363"/>
      <c r="AO64" s="363"/>
      <c r="AP64" s="363">
        <f>SUM(AP52:AR63)</f>
        <v>-0.1959999725222582</v>
      </c>
      <c r="AQ64" s="363"/>
      <c r="AR64" s="364"/>
    </row>
    <row r="65" spans="1:44" ht="13.5" thickBot="1" x14ac:dyDescent="0.25">
      <c r="A65" s="365" t="s">
        <v>78</v>
      </c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7"/>
      <c r="M65" s="368"/>
      <c r="N65" s="369"/>
      <c r="O65" s="370">
        <f>SUM(O40:Q49)+SUM(O52:Q63)</f>
        <v>0.27000012248754501</v>
      </c>
      <c r="P65" s="370"/>
      <c r="Q65" s="370"/>
      <c r="R65" s="370">
        <f>SUM(R40:T49)+SUM(R52:T63)</f>
        <v>0.20100008820494097</v>
      </c>
      <c r="S65" s="370"/>
      <c r="T65" s="371"/>
      <c r="U65" s="368"/>
      <c r="V65" s="369"/>
      <c r="W65" s="370">
        <f>SUM(W40:Y49)+SUM(W52:Y63)</f>
        <v>1.3500001206994057</v>
      </c>
      <c r="X65" s="370"/>
      <c r="Y65" s="370"/>
      <c r="Z65" s="370">
        <f>SUM(Z40:AB49)+SUM(Z52:AB63)</f>
        <v>0.71057149677150755</v>
      </c>
      <c r="AA65" s="370"/>
      <c r="AB65" s="371"/>
      <c r="AC65" s="368"/>
      <c r="AD65" s="369"/>
      <c r="AE65" s="370">
        <f>SUM(AE40:AG49)+SUM(AE52:AG63)</f>
        <v>-0.51000010222196579</v>
      </c>
      <c r="AF65" s="370"/>
      <c r="AG65" s="370"/>
      <c r="AH65" s="370">
        <f>SUM(AH40:AJ49)+SUM(AH52:AJ63)</f>
        <v>-5.0035712126971941</v>
      </c>
      <c r="AI65" s="370"/>
      <c r="AJ65" s="371"/>
      <c r="AK65" s="368"/>
      <c r="AL65" s="369"/>
      <c r="AM65" s="370">
        <f>SUM(AM40:AO49)+SUM(AM52:AO63)</f>
        <v>1.3139998875558376</v>
      </c>
      <c r="AN65" s="370"/>
      <c r="AO65" s="370"/>
      <c r="AP65" s="370">
        <f>SUM(AP40:AR49)+SUM(AP52:AR63)</f>
        <v>0.49314285136607017</v>
      </c>
      <c r="AQ65" s="370"/>
      <c r="AR65" s="371"/>
    </row>
    <row r="66" spans="1:44" ht="13.5" thickBot="1" x14ac:dyDescent="0.25">
      <c r="A66" s="333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</row>
    <row r="67" spans="1:44" ht="13.5" thickBot="1" x14ac:dyDescent="0.25">
      <c r="A67" s="372" t="s">
        <v>79</v>
      </c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4"/>
      <c r="M67" s="375" t="s">
        <v>309</v>
      </c>
      <c r="N67" s="376"/>
      <c r="O67" s="376"/>
      <c r="P67" s="376"/>
      <c r="Q67" s="376"/>
      <c r="R67" s="376"/>
      <c r="S67" s="376"/>
      <c r="T67" s="377"/>
      <c r="U67" s="375" t="s">
        <v>310</v>
      </c>
      <c r="V67" s="376"/>
      <c r="W67" s="376"/>
      <c r="X67" s="376"/>
      <c r="Y67" s="376"/>
      <c r="Z67" s="376"/>
      <c r="AA67" s="376"/>
      <c r="AB67" s="377"/>
      <c r="AC67" s="375" t="s">
        <v>310</v>
      </c>
      <c r="AD67" s="376"/>
      <c r="AE67" s="376"/>
      <c r="AF67" s="376"/>
      <c r="AG67" s="376"/>
      <c r="AH67" s="376"/>
      <c r="AI67" s="376"/>
      <c r="AJ67" s="377"/>
      <c r="AK67" s="375" t="s">
        <v>309</v>
      </c>
      <c r="AL67" s="376"/>
      <c r="AM67" s="376"/>
      <c r="AN67" s="376"/>
      <c r="AO67" s="376"/>
      <c r="AP67" s="376"/>
      <c r="AQ67" s="376"/>
      <c r="AR67" s="377"/>
    </row>
  </sheetData>
  <mergeCells count="750">
    <mergeCell ref="AH65:AJ65"/>
    <mergeCell ref="AK65:AL65"/>
    <mergeCell ref="AM65:AO65"/>
    <mergeCell ref="AP65:AR65"/>
    <mergeCell ref="A66:AR66"/>
    <mergeCell ref="A67:L67"/>
    <mergeCell ref="M67:T67"/>
    <mergeCell ref="U67:AB67"/>
    <mergeCell ref="AC67:AJ67"/>
    <mergeCell ref="AK67:AR67"/>
    <mergeCell ref="AP64:AR64"/>
    <mergeCell ref="A65:L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H63:AJ63"/>
    <mergeCell ref="AK63:AL63"/>
    <mergeCell ref="AM63:AO63"/>
    <mergeCell ref="AP63:AR63"/>
    <mergeCell ref="A64:L64"/>
    <mergeCell ref="M64:N64"/>
    <mergeCell ref="O64:Q64"/>
    <mergeCell ref="R64:T64"/>
    <mergeCell ref="U64:V64"/>
    <mergeCell ref="W64:Y64"/>
    <mergeCell ref="AP62:AR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Z62:AB62"/>
    <mergeCell ref="AC62:AD62"/>
    <mergeCell ref="AE62:AG62"/>
    <mergeCell ref="AH62:AJ62"/>
    <mergeCell ref="AK62:AL62"/>
    <mergeCell ref="AM62:AO62"/>
    <mergeCell ref="AH61:AJ61"/>
    <mergeCell ref="AK61:AL61"/>
    <mergeCell ref="AM61:AO61"/>
    <mergeCell ref="AP61:AR61"/>
    <mergeCell ref="A62:D62"/>
    <mergeCell ref="M62:N62"/>
    <mergeCell ref="O62:Q62"/>
    <mergeCell ref="R62:T62"/>
    <mergeCell ref="U62:V62"/>
    <mergeCell ref="W62:Y62"/>
    <mergeCell ref="AP60:AR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AH50:AJ50"/>
    <mergeCell ref="AK50:AL50"/>
    <mergeCell ref="AM50:AO50"/>
    <mergeCell ref="AP50:AR50"/>
    <mergeCell ref="A51:D51"/>
    <mergeCell ref="E51:AR51"/>
    <mergeCell ref="AP49:AR49"/>
    <mergeCell ref="A50:L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W45:Y45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H42:AJ42"/>
    <mergeCell ref="AK42:AL42"/>
    <mergeCell ref="AM42:AO42"/>
    <mergeCell ref="AP42:AR42"/>
    <mergeCell ref="A43:D43"/>
    <mergeCell ref="M43:N43"/>
    <mergeCell ref="O43:Q43"/>
    <mergeCell ref="R43:T43"/>
    <mergeCell ref="U43:V43"/>
    <mergeCell ref="W43:Y43"/>
    <mergeCell ref="AP41:AR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41:D41"/>
    <mergeCell ref="M41:N41"/>
    <mergeCell ref="O41:Q41"/>
    <mergeCell ref="R41:T41"/>
    <mergeCell ref="U41:V41"/>
    <mergeCell ref="W41:Y41"/>
    <mergeCell ref="AC40:AD40"/>
    <mergeCell ref="AE40:AG40"/>
    <mergeCell ref="AH40:AJ40"/>
    <mergeCell ref="AK40:AL40"/>
    <mergeCell ref="AM40:AO40"/>
    <mergeCell ref="AP40:AR40"/>
    <mergeCell ref="AP38:AR38"/>
    <mergeCell ref="A39:D39"/>
    <mergeCell ref="E39:AR39"/>
    <mergeCell ref="A40:D40"/>
    <mergeCell ref="M40:N40"/>
    <mergeCell ref="O40:Q40"/>
    <mergeCell ref="R40:T40"/>
    <mergeCell ref="U40:V40"/>
    <mergeCell ref="W40:Y40"/>
    <mergeCell ref="Z40:AB40"/>
    <mergeCell ref="Z38:AB38"/>
    <mergeCell ref="AC38:AD38"/>
    <mergeCell ref="AE38:AG38"/>
    <mergeCell ref="AH38:AJ38"/>
    <mergeCell ref="AK38:AL38"/>
    <mergeCell ref="AM38:AO38"/>
    <mergeCell ref="AH37:AJ37"/>
    <mergeCell ref="AK37:AL37"/>
    <mergeCell ref="AM37:AO37"/>
    <mergeCell ref="AP37:AR37"/>
    <mergeCell ref="A38:L38"/>
    <mergeCell ref="M38:N38"/>
    <mergeCell ref="O38:Q38"/>
    <mergeCell ref="R38:T38"/>
    <mergeCell ref="U38:V38"/>
    <mergeCell ref="W38:Y38"/>
    <mergeCell ref="AP36:AR36"/>
    <mergeCell ref="A37:L37"/>
    <mergeCell ref="M37:N37"/>
    <mergeCell ref="O37:Q37"/>
    <mergeCell ref="R37:T37"/>
    <mergeCell ref="U37:V37"/>
    <mergeCell ref="W37:Y37"/>
    <mergeCell ref="Z37:AB37"/>
    <mergeCell ref="AC37:AD37"/>
    <mergeCell ref="AE37:AG37"/>
    <mergeCell ref="Z36:AB36"/>
    <mergeCell ref="AC36:AD36"/>
    <mergeCell ref="AE36:AG36"/>
    <mergeCell ref="AH36:AJ36"/>
    <mergeCell ref="AK36:AL36"/>
    <mergeCell ref="AM36:AO36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W36:Y36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AE35:AG35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AH32:AJ32"/>
    <mergeCell ref="AK32:AL32"/>
    <mergeCell ref="AM32:AO32"/>
    <mergeCell ref="AP32:AR32"/>
    <mergeCell ref="A33:D33"/>
    <mergeCell ref="E33:AR33"/>
    <mergeCell ref="AP31:AR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W31:Y31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M26:AO27"/>
    <mergeCell ref="AP26:AR27"/>
    <mergeCell ref="A28:D28"/>
    <mergeCell ref="E28:AR28"/>
    <mergeCell ref="A29:D29"/>
    <mergeCell ref="M29:N29"/>
    <mergeCell ref="O29:Q29"/>
    <mergeCell ref="R29:T29"/>
    <mergeCell ref="U29:V29"/>
    <mergeCell ref="W29:Y29"/>
    <mergeCell ref="W26:Y27"/>
    <mergeCell ref="Z26:AB27"/>
    <mergeCell ref="AC26:AD27"/>
    <mergeCell ref="AE26:AG27"/>
    <mergeCell ref="AH26:AJ27"/>
    <mergeCell ref="AK26:AL27"/>
    <mergeCell ref="A25:AR25"/>
    <mergeCell ref="A26:D27"/>
    <mergeCell ref="E26:F26"/>
    <mergeCell ref="G26:H26"/>
    <mergeCell ref="I26:J26"/>
    <mergeCell ref="K26:L26"/>
    <mergeCell ref="M26:N27"/>
    <mergeCell ref="O26:Q27"/>
    <mergeCell ref="R26:T27"/>
    <mergeCell ref="U26:V27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6:AE16"/>
    <mergeCell ref="AF16:AG16"/>
    <mergeCell ref="AH16:AJ16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workbookViewId="0">
      <pane ySplit="3" topLeftCell="A7" activePane="bottomLeft" state="frozenSplit"/>
      <selection pane="bottomLeft" sqref="A1:AR1"/>
    </sheetView>
  </sheetViews>
  <sheetFormatPr defaultRowHeight="12.75" x14ac:dyDescent="0.2"/>
  <cols>
    <col min="1" max="4" width="7.140625" style="189" customWidth="1"/>
    <col min="5" max="12" width="5.28515625" style="189" customWidth="1"/>
    <col min="13" max="44" width="3.28515625" style="189" customWidth="1"/>
    <col min="45" max="16384" width="9.140625" style="189"/>
  </cols>
  <sheetData>
    <row r="1" spans="1:44" ht="30" customHeight="1" x14ac:dyDescent="0.2">
      <c r="A1" s="188" t="s">
        <v>311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ht="30" customHeight="1" thickBot="1" x14ac:dyDescent="0.2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</row>
    <row r="3" spans="1:44" ht="24.95" customHeight="1" thickBo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>
        <v>0.16666666666666666</v>
      </c>
      <c r="N3" s="192"/>
      <c r="O3" s="192"/>
      <c r="P3" s="192"/>
      <c r="Q3" s="192"/>
      <c r="R3" s="192"/>
      <c r="S3" s="192"/>
      <c r="T3" s="192"/>
      <c r="U3" s="191">
        <v>0.45833333333333331</v>
      </c>
      <c r="V3" s="192"/>
      <c r="W3" s="192"/>
      <c r="X3" s="192"/>
      <c r="Y3" s="192"/>
      <c r="Z3" s="192"/>
      <c r="AA3" s="192"/>
      <c r="AB3" s="192"/>
      <c r="AC3" s="191">
        <v>0.75</v>
      </c>
      <c r="AD3" s="192"/>
      <c r="AE3" s="192"/>
      <c r="AF3" s="192"/>
      <c r="AG3" s="192"/>
      <c r="AH3" s="192"/>
      <c r="AI3" s="192"/>
      <c r="AJ3" s="192"/>
      <c r="AK3" s="191">
        <v>0.83333333333333337</v>
      </c>
      <c r="AL3" s="192"/>
      <c r="AM3" s="192"/>
      <c r="AN3" s="192"/>
      <c r="AO3" s="192"/>
      <c r="AP3" s="192"/>
      <c r="AQ3" s="192"/>
      <c r="AR3" s="192"/>
    </row>
    <row r="4" spans="1:44" ht="30" customHeight="1" thickBot="1" x14ac:dyDescent="0.25">
      <c r="A4" s="193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</row>
    <row r="5" spans="1:44" ht="15.75" customHeight="1" thickBot="1" x14ac:dyDescent="0.25">
      <c r="A5" s="194" t="s">
        <v>3</v>
      </c>
      <c r="B5" s="195" t="s">
        <v>4</v>
      </c>
      <c r="C5" s="195" t="s">
        <v>5</v>
      </c>
      <c r="D5" s="196" t="s">
        <v>6</v>
      </c>
      <c r="E5" s="197" t="s">
        <v>7</v>
      </c>
      <c r="F5" s="198"/>
      <c r="G5" s="199" t="s">
        <v>8</v>
      </c>
      <c r="H5" s="198"/>
      <c r="I5" s="199" t="s">
        <v>9</v>
      </c>
      <c r="J5" s="198"/>
      <c r="K5" s="199" t="s">
        <v>10</v>
      </c>
      <c r="L5" s="200"/>
      <c r="M5" s="197" t="s">
        <v>11</v>
      </c>
      <c r="N5" s="198"/>
      <c r="O5" s="199" t="s">
        <v>12</v>
      </c>
      <c r="P5" s="198"/>
      <c r="Q5" s="199" t="s">
        <v>13</v>
      </c>
      <c r="R5" s="198"/>
      <c r="S5" s="199" t="s">
        <v>14</v>
      </c>
      <c r="T5" s="200"/>
      <c r="U5" s="197" t="s">
        <v>11</v>
      </c>
      <c r="V5" s="198"/>
      <c r="W5" s="199" t="s">
        <v>12</v>
      </c>
      <c r="X5" s="198"/>
      <c r="Y5" s="199" t="s">
        <v>13</v>
      </c>
      <c r="Z5" s="198"/>
      <c r="AA5" s="199" t="s">
        <v>14</v>
      </c>
      <c r="AB5" s="200"/>
      <c r="AC5" s="197" t="s">
        <v>11</v>
      </c>
      <c r="AD5" s="198"/>
      <c r="AE5" s="199" t="s">
        <v>12</v>
      </c>
      <c r="AF5" s="198"/>
      <c r="AG5" s="199" t="s">
        <v>13</v>
      </c>
      <c r="AH5" s="198"/>
      <c r="AI5" s="199" t="s">
        <v>14</v>
      </c>
      <c r="AJ5" s="200"/>
      <c r="AK5" s="197" t="s">
        <v>11</v>
      </c>
      <c r="AL5" s="198"/>
      <c r="AM5" s="199" t="s">
        <v>12</v>
      </c>
      <c r="AN5" s="198"/>
      <c r="AO5" s="199" t="s">
        <v>13</v>
      </c>
      <c r="AP5" s="198"/>
      <c r="AQ5" s="199" t="s">
        <v>14</v>
      </c>
      <c r="AR5" s="200"/>
    </row>
    <row r="6" spans="1:44" x14ac:dyDescent="0.2">
      <c r="A6" s="201" t="s">
        <v>15</v>
      </c>
      <c r="B6" s="202">
        <v>63</v>
      </c>
      <c r="C6" s="203">
        <v>4.6999998390674591E-2</v>
      </c>
      <c r="D6" s="204">
        <v>0.19499999284744263</v>
      </c>
      <c r="E6" s="205">
        <v>110</v>
      </c>
      <c r="F6" s="206"/>
      <c r="G6" s="241" t="s">
        <v>198</v>
      </c>
      <c r="H6" s="241"/>
      <c r="I6" s="208">
        <v>0.25200000405311584</v>
      </c>
      <c r="J6" s="208"/>
      <c r="K6" s="208">
        <v>10.520000457763672</v>
      </c>
      <c r="L6" s="209"/>
      <c r="M6" s="378">
        <f>IF(OR(M39=0,O6=0),0,ABS(1000*O6/(SQRT(3)*M39*COS(ATAN(Q6/O6)))))</f>
        <v>35.954379250673497</v>
      </c>
      <c r="N6" s="379"/>
      <c r="O6" s="380">
        <f>M31</f>
        <v>7.0501720873329559</v>
      </c>
      <c r="P6" s="380"/>
      <c r="Q6" s="380">
        <f>R31</f>
        <v>1.2584259533912998</v>
      </c>
      <c r="R6" s="380"/>
      <c r="S6" s="213">
        <f>IF(O6=0,0,COS(ATAN(Q6/O6)))</f>
        <v>0.98444046069457791</v>
      </c>
      <c r="T6" s="214"/>
      <c r="U6" s="381">
        <f>IF(OR(U39=0,W6=0),0,ABS(1000*W6/(SQRT(3)*U39*COS(ATAN(Y6/W6)))))</f>
        <v>14.333805539833545</v>
      </c>
      <c r="V6" s="379"/>
      <c r="W6" s="380">
        <f>U31</f>
        <v>2.8474977284757883</v>
      </c>
      <c r="X6" s="380"/>
      <c r="Y6" s="380">
        <f>Z31</f>
        <v>0.2080915485267639</v>
      </c>
      <c r="Z6" s="380"/>
      <c r="AA6" s="213">
        <f>IF(W6=0,0,COS(ATAN(Y6/W6)))</f>
        <v>0.99734039680358366</v>
      </c>
      <c r="AB6" s="214"/>
      <c r="AC6" s="381">
        <f>IF(OR(AC39=0,AE6=0),0,ABS(1000*AE6/(SQRT(3)*AC39*COS(ATAN(AG6/AE6)))))</f>
        <v>49.830501298372695</v>
      </c>
      <c r="AD6" s="379"/>
      <c r="AE6" s="380">
        <f>AC31</f>
        <v>9.8531427672366725</v>
      </c>
      <c r="AF6" s="380"/>
      <c r="AG6" s="380">
        <f>AH31</f>
        <v>1.1965497753755445</v>
      </c>
      <c r="AH6" s="380"/>
      <c r="AI6" s="213">
        <f>IF(AE6=0,0,COS(ATAN(AG6/AE6)))</f>
        <v>0.99270692531228633</v>
      </c>
      <c r="AJ6" s="214"/>
      <c r="AK6" s="381">
        <f>IF(OR(AK39=0,AM6=0),0,ABS(1000*AM6/(SQRT(3)*AK39*COS(ATAN(AO6/AM6)))))</f>
        <v>57.346044949583657</v>
      </c>
      <c r="AL6" s="379"/>
      <c r="AM6" s="380">
        <f>AK31</f>
        <v>11.255114829729827</v>
      </c>
      <c r="AN6" s="380"/>
      <c r="AO6" s="380">
        <f>AP31</f>
        <v>1.9484250411012944</v>
      </c>
      <c r="AP6" s="380"/>
      <c r="AQ6" s="213">
        <f>IF(AM6=0,0,COS(ATAN(AO6/AM6)))</f>
        <v>0.98534426164609012</v>
      </c>
      <c r="AR6" s="214"/>
    </row>
    <row r="7" spans="1:44" x14ac:dyDescent="0.2">
      <c r="A7" s="216"/>
      <c r="B7" s="217"/>
      <c r="C7" s="217"/>
      <c r="D7" s="218"/>
      <c r="E7" s="219">
        <v>35</v>
      </c>
      <c r="F7" s="220"/>
      <c r="G7" s="221" t="s">
        <v>16</v>
      </c>
      <c r="H7" s="221"/>
      <c r="I7" s="222">
        <f>I6</f>
        <v>0.25200000405311584</v>
      </c>
      <c r="J7" s="222"/>
      <c r="K7" s="222">
        <f>K6</f>
        <v>10.520000457763672</v>
      </c>
      <c r="L7" s="223"/>
      <c r="M7" s="382">
        <f>IF(OR(M41=0,O7=0),0,ABS(1000*O7/(SQRT(3)*M41*COS(ATAN(Q7/O7)))))</f>
        <v>116.59616922025867</v>
      </c>
      <c r="N7" s="348"/>
      <c r="O7" s="226">
        <v>7</v>
      </c>
      <c r="P7" s="226"/>
      <c r="Q7" s="226">
        <v>0.98000001907348633</v>
      </c>
      <c r="R7" s="226"/>
      <c r="S7" s="227">
        <f>IF(O7=0,0,COS(ATAN(Q7/O7)))</f>
        <v>0.990341746303807</v>
      </c>
      <c r="T7" s="228"/>
      <c r="U7" s="347">
        <f>IF(OR(U41=0,W7=0),0,ABS(1000*W7/(SQRT(3)*U41*COS(ATAN(Y7/W7)))))</f>
        <v>47.546491947080767</v>
      </c>
      <c r="V7" s="348"/>
      <c r="W7" s="226">
        <v>2.7999999523162842</v>
      </c>
      <c r="X7" s="226"/>
      <c r="Y7" s="226">
        <v>0</v>
      </c>
      <c r="Z7" s="226"/>
      <c r="AA7" s="227">
        <f>IF(W7=0,0,COS(ATAN(Y7/W7)))</f>
        <v>1</v>
      </c>
      <c r="AB7" s="228"/>
      <c r="AC7" s="347">
        <f>IF(OR(AC41=0,AE7=0),0,ABS(1000*AE7/(SQRT(3)*AC41*COS(ATAN(AG7/AE7)))))</f>
        <v>167.02292117523157</v>
      </c>
      <c r="AD7" s="348"/>
      <c r="AE7" s="226">
        <v>9.8000001907348633</v>
      </c>
      <c r="AF7" s="226"/>
      <c r="AG7" s="226">
        <v>0.8399999737739563</v>
      </c>
      <c r="AH7" s="226"/>
      <c r="AI7" s="227">
        <f>IF(AE7=0,0,COS(ATAN(AG7/AE7)))</f>
        <v>0.99634664941005846</v>
      </c>
      <c r="AJ7" s="228"/>
      <c r="AK7" s="347">
        <f>IF(OR(AK41=0,AM7=0),0,ABS(1000*AM7/(SQRT(3)*AK41*COS(ATAN(AO7/AM7)))))</f>
        <v>186.49038975808239</v>
      </c>
      <c r="AL7" s="348"/>
      <c r="AM7" s="226">
        <v>11.199999809265137</v>
      </c>
      <c r="AN7" s="226"/>
      <c r="AO7" s="226">
        <v>1.5399999618530273</v>
      </c>
      <c r="AP7" s="226"/>
      <c r="AQ7" s="227">
        <f>IF(AM7=0,0,COS(ATAN(AO7/AM7)))</f>
        <v>0.9906788399875921</v>
      </c>
      <c r="AR7" s="228"/>
    </row>
    <row r="8" spans="1:44" ht="15.75" customHeight="1" thickBot="1" x14ac:dyDescent="0.25">
      <c r="A8" s="230"/>
      <c r="B8" s="231"/>
      <c r="C8" s="231"/>
      <c r="D8" s="231"/>
      <c r="E8" s="232" t="s">
        <v>17</v>
      </c>
      <c r="F8" s="233"/>
      <c r="G8" s="233"/>
      <c r="H8" s="233"/>
      <c r="I8" s="233"/>
      <c r="J8" s="233"/>
      <c r="K8" s="233"/>
      <c r="L8" s="234"/>
      <c r="M8" s="233">
        <v>1</v>
      </c>
      <c r="N8" s="233"/>
      <c r="O8" s="233"/>
      <c r="P8" s="235" t="s">
        <v>18</v>
      </c>
      <c r="Q8" s="235"/>
      <c r="R8" s="236"/>
      <c r="S8" s="236"/>
      <c r="T8" s="237"/>
      <c r="U8" s="232">
        <v>1</v>
      </c>
      <c r="V8" s="233"/>
      <c r="W8" s="233"/>
      <c r="X8" s="235" t="s">
        <v>18</v>
      </c>
      <c r="Y8" s="235"/>
      <c r="Z8" s="236"/>
      <c r="AA8" s="236"/>
      <c r="AB8" s="237"/>
      <c r="AC8" s="232">
        <v>1</v>
      </c>
      <c r="AD8" s="233"/>
      <c r="AE8" s="233"/>
      <c r="AF8" s="235" t="s">
        <v>18</v>
      </c>
      <c r="AG8" s="235"/>
      <c r="AH8" s="236"/>
      <c r="AI8" s="236"/>
      <c r="AJ8" s="237"/>
      <c r="AK8" s="232">
        <v>1</v>
      </c>
      <c r="AL8" s="233"/>
      <c r="AM8" s="233"/>
      <c r="AN8" s="235" t="s">
        <v>18</v>
      </c>
      <c r="AO8" s="235"/>
      <c r="AP8" s="236"/>
      <c r="AQ8" s="236"/>
      <c r="AR8" s="237"/>
    </row>
    <row r="9" spans="1:44" x14ac:dyDescent="0.2">
      <c r="A9" s="201" t="s">
        <v>19</v>
      </c>
      <c r="B9" s="202">
        <v>63</v>
      </c>
      <c r="C9" s="203">
        <v>4.6000000089406967E-2</v>
      </c>
      <c r="D9" s="204">
        <v>0.31499999761581421</v>
      </c>
      <c r="E9" s="205">
        <v>110</v>
      </c>
      <c r="F9" s="206"/>
      <c r="G9" s="241" t="s">
        <v>199</v>
      </c>
      <c r="H9" s="241"/>
      <c r="I9" s="208">
        <v>0.25</v>
      </c>
      <c r="J9" s="208"/>
      <c r="K9" s="208">
        <v>10.340000152587891</v>
      </c>
      <c r="L9" s="209"/>
      <c r="M9" s="378">
        <f>IF(OR(M40=0,O9=0),0,ABS(1000*O9/(SQRT(3)*M40*COS(ATAN(Q9/O9)))))</f>
        <v>42.9569615297493</v>
      </c>
      <c r="N9" s="379"/>
      <c r="O9" s="380">
        <f>M32</f>
        <v>8.4504962231572875</v>
      </c>
      <c r="P9" s="380"/>
      <c r="Q9" s="380">
        <f>R32</f>
        <v>1.342167150686403</v>
      </c>
      <c r="R9" s="380"/>
      <c r="S9" s="213">
        <f>IF(O9=0,0,COS(ATAN(Q9/O9)))</f>
        <v>0.98762071242884186</v>
      </c>
      <c r="T9" s="214"/>
      <c r="U9" s="381">
        <f>IF(OR(U40=0,W9=0),0,ABS(1000*W9/(SQRT(3)*U40*COS(ATAN(Y9/W9)))))</f>
        <v>39.595658818938958</v>
      </c>
      <c r="V9" s="379"/>
      <c r="W9" s="380">
        <f>U32</f>
        <v>7.7498038215088991</v>
      </c>
      <c r="X9" s="380"/>
      <c r="Y9" s="380">
        <f>Z32</f>
        <v>1.4641203352984322</v>
      </c>
      <c r="Z9" s="380"/>
      <c r="AA9" s="213">
        <f>IF(W9=0,0,COS(ATAN(Y9/W9)))</f>
        <v>0.9826178920874048</v>
      </c>
      <c r="AB9" s="214"/>
      <c r="AC9" s="381">
        <f>IF(OR(AC40=0,AE9=0),0,ABS(1000*AE9/(SQRT(3)*AC40*COS(ATAN(AG9/AE9)))))</f>
        <v>35.713525593918199</v>
      </c>
      <c r="AD9" s="379"/>
      <c r="AE9" s="380">
        <f>AC32</f>
        <v>7.0491061729290809</v>
      </c>
      <c r="AF9" s="380"/>
      <c r="AG9" s="380">
        <f>AH32</f>
        <v>0.95593692564321731</v>
      </c>
      <c r="AH9" s="380"/>
      <c r="AI9" s="213">
        <f>IF(AE9=0,0,COS(ATAN(AG9/AE9)))</f>
        <v>0.99092973120815775</v>
      </c>
      <c r="AJ9" s="214"/>
      <c r="AK9" s="381">
        <f>IF(OR(AK40=0,AM9=0),0,ABS(1000*AM9/(SQRT(3)*AK40*COS(ATAN(AO9/AM9)))))</f>
        <v>46.558758033706589</v>
      </c>
      <c r="AL9" s="379"/>
      <c r="AM9" s="380">
        <f>AK32</f>
        <v>9.1512858758172975</v>
      </c>
      <c r="AN9" s="380"/>
      <c r="AO9" s="380">
        <f>AP32</f>
        <v>1.5027230187506151</v>
      </c>
      <c r="AP9" s="380"/>
      <c r="AQ9" s="213">
        <f>IF(AM9=0,0,COS(ATAN(AO9/AM9)))</f>
        <v>0.98678438338988228</v>
      </c>
      <c r="AR9" s="214"/>
    </row>
    <row r="10" spans="1:44" x14ac:dyDescent="0.2">
      <c r="A10" s="216"/>
      <c r="B10" s="217"/>
      <c r="C10" s="217"/>
      <c r="D10" s="218"/>
      <c r="E10" s="219">
        <v>35</v>
      </c>
      <c r="F10" s="220"/>
      <c r="G10" s="221" t="s">
        <v>20</v>
      </c>
      <c r="H10" s="221"/>
      <c r="I10" s="222">
        <f>I9</f>
        <v>0.25</v>
      </c>
      <c r="J10" s="222"/>
      <c r="K10" s="222">
        <f>K9</f>
        <v>10.340000152587891</v>
      </c>
      <c r="L10" s="223"/>
      <c r="M10" s="382">
        <f>IF(OR(M42=0,O10=0),0,ABS(1000*O10/(SQRT(3)*M42*COS(ATAN(Q10/O10)))))</f>
        <v>139.37478825978502</v>
      </c>
      <c r="N10" s="348"/>
      <c r="O10" s="226">
        <v>8.3999996185302734</v>
      </c>
      <c r="P10" s="226"/>
      <c r="Q10" s="226">
        <v>0.9100000262260437</v>
      </c>
      <c r="R10" s="226"/>
      <c r="S10" s="227">
        <f>IF(O10=0,0,COS(ATAN(Q10/O10)))</f>
        <v>0.99418309468293342</v>
      </c>
      <c r="T10" s="228"/>
      <c r="U10" s="347">
        <f>IF(OR(U42=0,W10=0),0,ABS(1000*W10/(SQRT(3)*U42*COS(ATAN(Y10/W10)))))</f>
        <v>131.96292968263137</v>
      </c>
      <c r="V10" s="348"/>
      <c r="W10" s="226">
        <v>7.6999998092651367</v>
      </c>
      <c r="X10" s="226"/>
      <c r="Y10" s="226">
        <v>1.0499999523162842</v>
      </c>
      <c r="Z10" s="226"/>
      <c r="AA10" s="227">
        <f>IF(W10=0,0,COS(ATAN(Y10/W10)))</f>
        <v>0.99083016841768057</v>
      </c>
      <c r="AB10" s="228"/>
      <c r="AC10" s="347">
        <f>IF(OR(AC42=0,AE10=0),0,ABS(1000*AE10/(SQRT(3)*AC42*COS(ATAN(AG10/AE10)))))</f>
        <v>119.24599718190642</v>
      </c>
      <c r="AD10" s="348"/>
      <c r="AE10" s="226">
        <v>7</v>
      </c>
      <c r="AF10" s="226"/>
      <c r="AG10" s="226">
        <v>0.56000000238418579</v>
      </c>
      <c r="AH10" s="226"/>
      <c r="AI10" s="227">
        <f>IF(AE10=0,0,COS(ATAN(AG10/AE10)))</f>
        <v>0.99681527850913665</v>
      </c>
      <c r="AJ10" s="228"/>
      <c r="AK10" s="347">
        <f>IF(OR(AK42=0,AM10=0),0,ABS(1000*AM10/(SQRT(3)*AK42*COS(ATAN(AO10/AM10)))))</f>
        <v>155.55135672748611</v>
      </c>
      <c r="AL10" s="348"/>
      <c r="AM10" s="226">
        <v>9.1000003814697266</v>
      </c>
      <c r="AN10" s="226"/>
      <c r="AO10" s="226">
        <v>1.0499999523162842</v>
      </c>
      <c r="AP10" s="226"/>
      <c r="AQ10" s="227">
        <f>IF(AM10=0,0,COS(ATAN(AO10/AM10)))</f>
        <v>0.99340893701100663</v>
      </c>
      <c r="AR10" s="228"/>
    </row>
    <row r="11" spans="1:44" ht="15.75" customHeight="1" thickBot="1" x14ac:dyDescent="0.25">
      <c r="A11" s="230"/>
      <c r="B11" s="231"/>
      <c r="C11" s="231"/>
      <c r="D11" s="231"/>
      <c r="E11" s="232" t="s">
        <v>17</v>
      </c>
      <c r="F11" s="233"/>
      <c r="G11" s="233"/>
      <c r="H11" s="233"/>
      <c r="I11" s="233"/>
      <c r="J11" s="233"/>
      <c r="K11" s="233"/>
      <c r="L11" s="234"/>
      <c r="M11" s="233">
        <v>1</v>
      </c>
      <c r="N11" s="233"/>
      <c r="O11" s="233"/>
      <c r="P11" s="235" t="s">
        <v>18</v>
      </c>
      <c r="Q11" s="235"/>
      <c r="R11" s="236"/>
      <c r="S11" s="236"/>
      <c r="T11" s="237"/>
      <c r="U11" s="232">
        <v>1</v>
      </c>
      <c r="V11" s="233"/>
      <c r="W11" s="233"/>
      <c r="X11" s="235" t="s">
        <v>18</v>
      </c>
      <c r="Y11" s="235"/>
      <c r="Z11" s="236"/>
      <c r="AA11" s="236"/>
      <c r="AB11" s="237"/>
      <c r="AC11" s="232">
        <v>1</v>
      </c>
      <c r="AD11" s="233"/>
      <c r="AE11" s="233"/>
      <c r="AF11" s="235" t="s">
        <v>18</v>
      </c>
      <c r="AG11" s="235"/>
      <c r="AH11" s="236"/>
      <c r="AI11" s="236"/>
      <c r="AJ11" s="237"/>
      <c r="AK11" s="232">
        <v>1</v>
      </c>
      <c r="AL11" s="233"/>
      <c r="AM11" s="233"/>
      <c r="AN11" s="235" t="s">
        <v>18</v>
      </c>
      <c r="AO11" s="235"/>
      <c r="AP11" s="236"/>
      <c r="AQ11" s="236"/>
      <c r="AR11" s="237"/>
    </row>
    <row r="12" spans="1:44" x14ac:dyDescent="0.2">
      <c r="A12" s="201" t="s">
        <v>312</v>
      </c>
      <c r="B12" s="202">
        <v>40</v>
      </c>
      <c r="C12" s="203">
        <v>3.2000001519918442E-2</v>
      </c>
      <c r="D12" s="204">
        <v>0.12399999797344208</v>
      </c>
      <c r="E12" s="205">
        <v>110</v>
      </c>
      <c r="F12" s="206"/>
      <c r="G12" s="241" t="s">
        <v>198</v>
      </c>
      <c r="H12" s="241"/>
      <c r="I12" s="208">
        <v>0.16699999570846558</v>
      </c>
      <c r="J12" s="208"/>
      <c r="K12" s="208">
        <v>10.470000267028809</v>
      </c>
      <c r="L12" s="209"/>
      <c r="M12" s="378">
        <f>IF(OR(M39=0,O12=0),0,ABS(1000*O12/(SQRT(3)*M39*COS(ATAN(Q12/O12)))))</f>
        <v>62.465382112749104</v>
      </c>
      <c r="N12" s="379"/>
      <c r="O12" s="380">
        <f>M33</f>
        <v>10.127318381586241</v>
      </c>
      <c r="P12" s="380"/>
      <c r="Q12" s="380">
        <f>R33</f>
        <v>7.2281571378772469</v>
      </c>
      <c r="R12" s="380"/>
      <c r="S12" s="213">
        <f>IF(O12=0,0,COS(ATAN(Q12/O12)))</f>
        <v>0.81394787710597627</v>
      </c>
      <c r="T12" s="214"/>
      <c r="U12" s="381">
        <f>IF(OR(U39=0,W12=0),0,ABS(1000*W12/(SQRT(3)*U39*COS(ATAN(Y12/W12)))))</f>
        <v>72.174580264159374</v>
      </c>
      <c r="V12" s="379"/>
      <c r="W12" s="380">
        <f>U33</f>
        <v>12.052441279456282</v>
      </c>
      <c r="X12" s="380"/>
      <c r="Y12" s="380">
        <f>Z33</f>
        <v>7.8366115378881469</v>
      </c>
      <c r="Z12" s="380"/>
      <c r="AA12" s="213">
        <f>IF(W12=0,0,COS(ATAN(Y12/W12)))</f>
        <v>0.83836336013836654</v>
      </c>
      <c r="AB12" s="214"/>
      <c r="AC12" s="381">
        <f>IF(OR(AC39=0,AE12=0),0,ABS(1000*AE12/(SQRT(3)*AC39*COS(ATAN(AG12/AE12)))))</f>
        <v>67.409322428374935</v>
      </c>
      <c r="AD12" s="379"/>
      <c r="AE12" s="380">
        <f>AC33</f>
        <v>11.569916100751048</v>
      </c>
      <c r="AF12" s="380"/>
      <c r="AG12" s="380">
        <f>AH33</f>
        <v>6.8132889259045806</v>
      </c>
      <c r="AH12" s="380"/>
      <c r="AI12" s="213">
        <f>IF(AE12=0,0,COS(ATAN(AG12/AE12)))</f>
        <v>0.86169144287742083</v>
      </c>
      <c r="AJ12" s="214"/>
      <c r="AK12" s="381">
        <f>IF(OR(AK39=0,AM12=0),0,ABS(1000*AM12/(SQRT(3)*AK39*COS(ATAN(AO12/AM12)))))</f>
        <v>87.701645521503366</v>
      </c>
      <c r="AL12" s="379"/>
      <c r="AM12" s="380">
        <f>AK33</f>
        <v>13.981844123061384</v>
      </c>
      <c r="AN12" s="380"/>
      <c r="AO12" s="380">
        <f>AP33</f>
        <v>10.472412184007929</v>
      </c>
      <c r="AP12" s="380"/>
      <c r="AQ12" s="213">
        <f>IF(AM12=0,0,COS(ATAN(AO12/AM12)))</f>
        <v>0.80038371995690172</v>
      </c>
      <c r="AR12" s="214"/>
    </row>
    <row r="13" spans="1:44" x14ac:dyDescent="0.2">
      <c r="A13" s="216"/>
      <c r="B13" s="217"/>
      <c r="C13" s="217"/>
      <c r="D13" s="218"/>
      <c r="E13" s="219">
        <v>6</v>
      </c>
      <c r="F13" s="220"/>
      <c r="G13" s="221" t="s">
        <v>16</v>
      </c>
      <c r="H13" s="221"/>
      <c r="I13" s="222">
        <f>I12</f>
        <v>0.16699999570846558</v>
      </c>
      <c r="J13" s="222"/>
      <c r="K13" s="222">
        <f>K12</f>
        <v>10.470000267028809</v>
      </c>
      <c r="L13" s="223"/>
      <c r="M13" s="382">
        <f>IF(OR(M44=0,O13=0),0,ABS(1000*O13/(SQRT(3)*M44*COS(ATAN(Q13/O13)))))</f>
        <v>905.06727384358453</v>
      </c>
      <c r="N13" s="348"/>
      <c r="O13" s="226">
        <v>8.1599998474121094</v>
      </c>
      <c r="P13" s="226"/>
      <c r="Q13" s="226">
        <v>5.2800002098083496</v>
      </c>
      <c r="R13" s="226"/>
      <c r="S13" s="227">
        <f>IF(O13=0,0,COS(ATAN(Q13/O13)))</f>
        <v>0.83957014267315511</v>
      </c>
      <c r="T13" s="228"/>
      <c r="U13" s="347">
        <f>IF(OR(U44=0,W13=0),0,ABS(1000*W13/(SQRT(3)*U44*COS(ATAN(Y13/W13)))))</f>
        <v>1042.52961552293</v>
      </c>
      <c r="V13" s="348"/>
      <c r="W13" s="226">
        <v>9.6000003814697266</v>
      </c>
      <c r="X13" s="226"/>
      <c r="Y13" s="226">
        <v>5.7600002288818359</v>
      </c>
      <c r="Z13" s="226"/>
      <c r="AA13" s="227">
        <f>IF(W13=0,0,COS(ATAN(Y13/W13)))</f>
        <v>0.85749292571254421</v>
      </c>
      <c r="AB13" s="228"/>
      <c r="AC13" s="347">
        <f>IF(OR(AC44=0,AE13=0),0,ABS(1000*AE13/(SQRT(3)*AC44*COS(ATAN(AG13/AE13)))))</f>
        <v>999.47964367824682</v>
      </c>
      <c r="AD13" s="348"/>
      <c r="AE13" s="226">
        <v>9.6000003814697266</v>
      </c>
      <c r="AF13" s="226"/>
      <c r="AG13" s="226">
        <v>4.8000001907348633</v>
      </c>
      <c r="AH13" s="226"/>
      <c r="AI13" s="227">
        <f>IF(AE13=0,0,COS(ATAN(AG13/AE13)))</f>
        <v>0.89442719099991586</v>
      </c>
      <c r="AJ13" s="228"/>
      <c r="AK13" s="347">
        <f>IF(OR(AK44=0,AM13=0),0,ABS(1000*AM13/(SQRT(3)*AK44*COS(ATAN(AO13/AM13)))))</f>
        <v>1289.289975611196</v>
      </c>
      <c r="AL13" s="348"/>
      <c r="AM13" s="226">
        <v>11.520000457763672</v>
      </c>
      <c r="AN13" s="226"/>
      <c r="AO13" s="226">
        <v>7.679999828338623</v>
      </c>
      <c r="AP13" s="226"/>
      <c r="AQ13" s="227">
        <f>IF(AM13=0,0,COS(ATAN(AO13/AM13)))</f>
        <v>0.83205031023337583</v>
      </c>
      <c r="AR13" s="228"/>
    </row>
    <row r="14" spans="1:44" x14ac:dyDescent="0.2">
      <c r="A14" s="216"/>
      <c r="B14" s="217"/>
      <c r="C14" s="217"/>
      <c r="D14" s="218"/>
      <c r="E14" s="219">
        <v>6</v>
      </c>
      <c r="F14" s="220"/>
      <c r="G14" s="221" t="s">
        <v>133</v>
      </c>
      <c r="H14" s="221"/>
      <c r="I14" s="222">
        <f>I12</f>
        <v>0.16699999570846558</v>
      </c>
      <c r="J14" s="222"/>
      <c r="K14" s="222">
        <f>K12</f>
        <v>10.470000267028809</v>
      </c>
      <c r="L14" s="223"/>
      <c r="M14" s="382">
        <f>IF(OR(M46=0,O14=0),0,ABS(1000*O14/(SQRT(3)*M46*COS(ATAN(Q14/O14)))))</f>
        <v>223.49043365847095</v>
      </c>
      <c r="N14" s="348"/>
      <c r="O14" s="226">
        <v>1.9199999570846558</v>
      </c>
      <c r="P14" s="226"/>
      <c r="Q14" s="226">
        <v>1.440000057220459</v>
      </c>
      <c r="R14" s="226"/>
      <c r="S14" s="227">
        <f>IF(O14=0,0,COS(ATAN(Q14/O14)))</f>
        <v>0.79999998211860623</v>
      </c>
      <c r="T14" s="228"/>
      <c r="U14" s="347">
        <f>IF(OR(U46=0,W14=0),0,ABS(1000*W14/(SQRT(3)*U46*COS(ATAN(Y14/W14)))))</f>
        <v>260.63240388073251</v>
      </c>
      <c r="V14" s="348"/>
      <c r="W14" s="226">
        <v>2.4000000953674316</v>
      </c>
      <c r="X14" s="226"/>
      <c r="Y14" s="226">
        <v>1.440000057220459</v>
      </c>
      <c r="Z14" s="226"/>
      <c r="AA14" s="227">
        <f>IF(W14=0,0,COS(ATAN(Y14/W14)))</f>
        <v>0.85749292571254421</v>
      </c>
      <c r="AB14" s="228"/>
      <c r="AC14" s="347">
        <f>IF(OR(AC46=0,AE14=0),0,ABS(1000*AE14/(SQRT(3)*AC46*COS(ATAN(AG14/AE14)))))</f>
        <v>223.49043365847095</v>
      </c>
      <c r="AD14" s="348"/>
      <c r="AE14" s="226">
        <v>1.9199999570846558</v>
      </c>
      <c r="AF14" s="226"/>
      <c r="AG14" s="226">
        <v>1.440000057220459</v>
      </c>
      <c r="AH14" s="226"/>
      <c r="AI14" s="227">
        <f>IF(AE14=0,0,COS(ATAN(AG14/AE14)))</f>
        <v>0.79999998211860623</v>
      </c>
      <c r="AJ14" s="228"/>
      <c r="AK14" s="347">
        <f>IF(OR(AK46=0,AM14=0),0,ABS(1000*AM14/(SQRT(3)*AK46*COS(ATAN(AO14/AM14)))))</f>
        <v>286.20740695677614</v>
      </c>
      <c r="AL14" s="348"/>
      <c r="AM14" s="226">
        <v>2.4000000953674316</v>
      </c>
      <c r="AN14" s="226"/>
      <c r="AO14" s="226">
        <v>1.9199999570846558</v>
      </c>
      <c r="AP14" s="226"/>
      <c r="AQ14" s="227">
        <f>IF(AM14=0,0,COS(ATAN(AO14/AM14)))</f>
        <v>0.78086882836311422</v>
      </c>
      <c r="AR14" s="228"/>
    </row>
    <row r="15" spans="1:44" ht="15.75" customHeight="1" thickBot="1" x14ac:dyDescent="0.25">
      <c r="A15" s="230"/>
      <c r="B15" s="231"/>
      <c r="C15" s="231"/>
      <c r="D15" s="231"/>
      <c r="E15" s="232" t="s">
        <v>17</v>
      </c>
      <c r="F15" s="233"/>
      <c r="G15" s="233"/>
      <c r="H15" s="233"/>
      <c r="I15" s="233"/>
      <c r="J15" s="233"/>
      <c r="K15" s="233"/>
      <c r="L15" s="234"/>
      <c r="M15" s="233">
        <v>1</v>
      </c>
      <c r="N15" s="233"/>
      <c r="O15" s="233"/>
      <c r="P15" s="235" t="s">
        <v>18</v>
      </c>
      <c r="Q15" s="235"/>
      <c r="R15" s="236"/>
      <c r="S15" s="236"/>
      <c r="T15" s="237"/>
      <c r="U15" s="232">
        <v>1</v>
      </c>
      <c r="V15" s="233"/>
      <c r="W15" s="233"/>
      <c r="X15" s="235" t="s">
        <v>18</v>
      </c>
      <c r="Y15" s="235"/>
      <c r="Z15" s="236"/>
      <c r="AA15" s="236"/>
      <c r="AB15" s="237"/>
      <c r="AC15" s="232">
        <v>1</v>
      </c>
      <c r="AD15" s="233"/>
      <c r="AE15" s="233"/>
      <c r="AF15" s="235" t="s">
        <v>18</v>
      </c>
      <c r="AG15" s="235"/>
      <c r="AH15" s="236"/>
      <c r="AI15" s="236"/>
      <c r="AJ15" s="237"/>
      <c r="AK15" s="232">
        <v>1</v>
      </c>
      <c r="AL15" s="233"/>
      <c r="AM15" s="233"/>
      <c r="AN15" s="235" t="s">
        <v>18</v>
      </c>
      <c r="AO15" s="235"/>
      <c r="AP15" s="236"/>
      <c r="AQ15" s="236"/>
      <c r="AR15" s="237"/>
    </row>
    <row r="16" spans="1:44" x14ac:dyDescent="0.2">
      <c r="A16" s="201" t="s">
        <v>313</v>
      </c>
      <c r="B16" s="202">
        <v>40</v>
      </c>
      <c r="C16" s="203">
        <v>3.2000001519918442E-2</v>
      </c>
      <c r="D16" s="204">
        <v>0.14399999380111694</v>
      </c>
      <c r="E16" s="205">
        <v>110</v>
      </c>
      <c r="F16" s="206"/>
      <c r="G16" s="241" t="s">
        <v>199</v>
      </c>
      <c r="H16" s="241"/>
      <c r="I16" s="208">
        <v>0.17599999904632568</v>
      </c>
      <c r="J16" s="208"/>
      <c r="K16" s="208">
        <v>10.520000457763672</v>
      </c>
      <c r="L16" s="209"/>
      <c r="M16" s="378">
        <f>IF(OR(M40=0,O16=0),0,ABS(1000*O16/(SQRT(3)*M40*COS(ATAN(Q16/O16)))))</f>
        <v>63.447247316502626</v>
      </c>
      <c r="N16" s="379"/>
      <c r="O16" s="380">
        <f>M34</f>
        <v>9.1684734862721928</v>
      </c>
      <c r="P16" s="380"/>
      <c r="Q16" s="380">
        <f>R34</f>
        <v>8.69786852198677</v>
      </c>
      <c r="R16" s="380"/>
      <c r="S16" s="213">
        <f>IF(O16=0,0,COS(ATAN(Q16/O16)))</f>
        <v>0.72548056223248703</v>
      </c>
      <c r="T16" s="214"/>
      <c r="U16" s="381">
        <f>IF(OR(U40=0,W16=0),0,ABS(1000*W16/(SQRT(3)*U40*COS(ATAN(Y16/W16)))))</f>
        <v>62.042776740401401</v>
      </c>
      <c r="V16" s="379"/>
      <c r="W16" s="380">
        <f>U34</f>
        <v>9.6478397868573662</v>
      </c>
      <c r="X16" s="380"/>
      <c r="Y16" s="380">
        <f>Z34</f>
        <v>7.7227202963829047</v>
      </c>
      <c r="Z16" s="380"/>
      <c r="AA16" s="213">
        <f>IF(W16=0,0,COS(ATAN(Y16/W16)))</f>
        <v>0.78069318575320756</v>
      </c>
      <c r="AB16" s="214"/>
      <c r="AC16" s="381">
        <f>IF(OR(AC40=0,AE16=0),0,ABS(1000*AE16/(SQRT(3)*AC40*COS(ATAN(AG16/AE16)))))</f>
        <v>58.19730892184424</v>
      </c>
      <c r="AD16" s="379"/>
      <c r="AE16" s="380">
        <f>AC34</f>
        <v>8.685913723279798</v>
      </c>
      <c r="AF16" s="380"/>
      <c r="AG16" s="380">
        <f>AH34</f>
        <v>7.6766673903885874</v>
      </c>
      <c r="AH16" s="380"/>
      <c r="AI16" s="213">
        <f>IF(AE16=0,0,COS(ATAN(AG16/AE16)))</f>
        <v>0.74929725299603656</v>
      </c>
      <c r="AJ16" s="214"/>
      <c r="AK16" s="381">
        <f>IF(OR(AK40=0,AM16=0),0,ABS(1000*AM16/(SQRT(3)*AK40*COS(ATAN(AO16/AM16)))))</f>
        <v>72.443244755650824</v>
      </c>
      <c r="AL16" s="379"/>
      <c r="AM16" s="380">
        <f>AK34</f>
        <v>10.613415623820867</v>
      </c>
      <c r="AN16" s="380"/>
      <c r="AO16" s="380">
        <f>AP34</f>
        <v>9.776029332972259</v>
      </c>
      <c r="AP16" s="380"/>
      <c r="AQ16" s="213">
        <f>IF(AM16=0,0,COS(ATAN(AO16/AM16)))</f>
        <v>0.73552732188491166</v>
      </c>
      <c r="AR16" s="214"/>
    </row>
    <row r="17" spans="1:44" x14ac:dyDescent="0.2">
      <c r="A17" s="216"/>
      <c r="B17" s="217"/>
      <c r="C17" s="217"/>
      <c r="D17" s="218"/>
      <c r="E17" s="219">
        <v>6</v>
      </c>
      <c r="F17" s="220"/>
      <c r="G17" s="221" t="s">
        <v>20</v>
      </c>
      <c r="H17" s="221"/>
      <c r="I17" s="222">
        <f>I16</f>
        <v>0.17599999904632568</v>
      </c>
      <c r="J17" s="222"/>
      <c r="K17" s="222">
        <f>K16</f>
        <v>10.520000457763672</v>
      </c>
      <c r="L17" s="223"/>
      <c r="M17" s="382">
        <f>IF(OR(M45=0,O17=0),0,ABS(1000*O17/(SQRT(3)*M45*COS(ATAN(Q17/O17)))))</f>
        <v>286.20740695677614</v>
      </c>
      <c r="N17" s="348"/>
      <c r="O17" s="226">
        <v>2.4000000953674316</v>
      </c>
      <c r="P17" s="226"/>
      <c r="Q17" s="226">
        <v>1.9199999570846558</v>
      </c>
      <c r="R17" s="226"/>
      <c r="S17" s="227">
        <f>IF(O17=0,0,COS(ATAN(Q17/O17)))</f>
        <v>0.78086882836311422</v>
      </c>
      <c r="T17" s="228"/>
      <c r="U17" s="347">
        <f>IF(OR(U45=0,W17=0),0,ABS(1000*W17/(SQRT(3)*U45*COS(ATAN(Y17/W17)))))</f>
        <v>223.49043365847095</v>
      </c>
      <c r="V17" s="348"/>
      <c r="W17" s="226">
        <v>1.9199999570846558</v>
      </c>
      <c r="X17" s="226"/>
      <c r="Y17" s="226">
        <v>1.440000057220459</v>
      </c>
      <c r="Z17" s="226"/>
      <c r="AA17" s="227">
        <f>IF(W17=0,0,COS(ATAN(Y17/W17)))</f>
        <v>0.79999998211860623</v>
      </c>
      <c r="AB17" s="228"/>
      <c r="AC17" s="347">
        <f>IF(OR(AC45=0,AE17=0),0,ABS(1000*AE17/(SQRT(3)*AC45*COS(ATAN(AG17/AE17)))))</f>
        <v>161.16124695139951</v>
      </c>
      <c r="AD17" s="348"/>
      <c r="AE17" s="226">
        <v>1.440000057220459</v>
      </c>
      <c r="AF17" s="226"/>
      <c r="AG17" s="226">
        <v>0.95999997854232788</v>
      </c>
      <c r="AH17" s="226"/>
      <c r="AI17" s="227">
        <f>IF(AE17=0,0,COS(ATAN(AG17/AE17)))</f>
        <v>0.83205031023337583</v>
      </c>
      <c r="AJ17" s="228"/>
      <c r="AK17" s="347">
        <f>IF(OR(AK45=0,AM17=0),0,ABS(1000*AM17/(SQRT(3)*AK45*COS(ATAN(AO17/AM17)))))</f>
        <v>189.6379289398063</v>
      </c>
      <c r="AL17" s="348"/>
      <c r="AM17" s="226">
        <v>1.440000057220459</v>
      </c>
      <c r="AN17" s="226"/>
      <c r="AO17" s="226">
        <v>1.440000057220459</v>
      </c>
      <c r="AP17" s="226"/>
      <c r="AQ17" s="227">
        <f>IF(AM17=0,0,COS(ATAN(AO17/AM17)))</f>
        <v>0.70710678118654757</v>
      </c>
      <c r="AR17" s="228"/>
    </row>
    <row r="18" spans="1:44" x14ac:dyDescent="0.2">
      <c r="A18" s="216"/>
      <c r="B18" s="217"/>
      <c r="C18" s="217"/>
      <c r="D18" s="218"/>
      <c r="E18" s="219">
        <v>6</v>
      </c>
      <c r="F18" s="220"/>
      <c r="G18" s="221" t="s">
        <v>134</v>
      </c>
      <c r="H18" s="221"/>
      <c r="I18" s="222">
        <f>I16</f>
        <v>0.17599999904632568</v>
      </c>
      <c r="J18" s="222"/>
      <c r="K18" s="222">
        <f>K16</f>
        <v>10.520000457763672</v>
      </c>
      <c r="L18" s="223"/>
      <c r="M18" s="382">
        <f>IF(OR(M47=0,O18=0),0,ABS(1000*O18/(SQRT(3)*M47*COS(ATAN(Q18/O18)))))</f>
        <v>853.95571914246671</v>
      </c>
      <c r="N18" s="348"/>
      <c r="O18" s="226">
        <v>6.7199997901916504</v>
      </c>
      <c r="P18" s="226"/>
      <c r="Q18" s="226">
        <v>6.2399997711181641</v>
      </c>
      <c r="R18" s="226"/>
      <c r="S18" s="227">
        <f>IF(O18=0,0,COS(ATAN(Q18/O18)))</f>
        <v>0.73279349347826483</v>
      </c>
      <c r="T18" s="228"/>
      <c r="U18" s="347">
        <f>IF(OR(U47=0,W18=0),0,ABS(1000*W18/(SQRT(3)*U47*COS(ATAN(Y18/W18)))))</f>
        <v>893.96173463388379</v>
      </c>
      <c r="V18" s="348"/>
      <c r="W18" s="226">
        <v>7.679999828338623</v>
      </c>
      <c r="X18" s="226"/>
      <c r="Y18" s="226">
        <v>5.7600002288818359</v>
      </c>
      <c r="Z18" s="226"/>
      <c r="AA18" s="227">
        <f>IF(W18=0,0,COS(ATAN(Y18/W18)))</f>
        <v>0.79999998211860623</v>
      </c>
      <c r="AB18" s="228"/>
      <c r="AC18" s="347">
        <f>IF(OR(AC47=0,AE18=0),0,ABS(1000*AE18/(SQRT(3)*AC47*COS(ATAN(AG18/AE18)))))</f>
        <v>887.23166121255861</v>
      </c>
      <c r="AD18" s="348"/>
      <c r="AE18" s="226">
        <v>7.1999998092651367</v>
      </c>
      <c r="AF18" s="226"/>
      <c r="AG18" s="226">
        <v>6.2399997711181641</v>
      </c>
      <c r="AH18" s="226"/>
      <c r="AI18" s="227">
        <f>IF(AE18=0,0,COS(ATAN(AG18/AE18)))</f>
        <v>0.75568908609243202</v>
      </c>
      <c r="AJ18" s="228"/>
      <c r="AK18" s="347">
        <f>IF(OR(AK47=0,AM18=0),0,ABS(1000*AM18/(SQRT(3)*AK47*COS(ATAN(AO18/AM18)))))</f>
        <v>1110.2774228976134</v>
      </c>
      <c r="AL18" s="348"/>
      <c r="AM18" s="226">
        <v>9.119999885559082</v>
      </c>
      <c r="AN18" s="226"/>
      <c r="AO18" s="226">
        <v>7.679999828338623</v>
      </c>
      <c r="AP18" s="226"/>
      <c r="AQ18" s="227">
        <f>IF(AM18=0,0,COS(ATAN(AO18/AM18)))</f>
        <v>0.76491120122835421</v>
      </c>
      <c r="AR18" s="228"/>
    </row>
    <row r="19" spans="1:44" ht="15.75" customHeight="1" thickBot="1" x14ac:dyDescent="0.25">
      <c r="A19" s="230"/>
      <c r="B19" s="231"/>
      <c r="C19" s="231"/>
      <c r="D19" s="231"/>
      <c r="E19" s="232" t="s">
        <v>17</v>
      </c>
      <c r="F19" s="233"/>
      <c r="G19" s="233"/>
      <c r="H19" s="233"/>
      <c r="I19" s="233"/>
      <c r="J19" s="233"/>
      <c r="K19" s="233"/>
      <c r="L19" s="234"/>
      <c r="M19" s="233">
        <v>1</v>
      </c>
      <c r="N19" s="233"/>
      <c r="O19" s="233"/>
      <c r="P19" s="235" t="s">
        <v>18</v>
      </c>
      <c r="Q19" s="235"/>
      <c r="R19" s="236"/>
      <c r="S19" s="236"/>
      <c r="T19" s="237"/>
      <c r="U19" s="232">
        <v>1</v>
      </c>
      <c r="V19" s="233"/>
      <c r="W19" s="233"/>
      <c r="X19" s="235" t="s">
        <v>18</v>
      </c>
      <c r="Y19" s="235"/>
      <c r="Z19" s="236"/>
      <c r="AA19" s="236"/>
      <c r="AB19" s="237"/>
      <c r="AC19" s="232">
        <v>1</v>
      </c>
      <c r="AD19" s="233"/>
      <c r="AE19" s="233"/>
      <c r="AF19" s="235" t="s">
        <v>18</v>
      </c>
      <c r="AG19" s="235"/>
      <c r="AH19" s="236"/>
      <c r="AI19" s="236"/>
      <c r="AJ19" s="237"/>
      <c r="AK19" s="232">
        <v>1</v>
      </c>
      <c r="AL19" s="233"/>
      <c r="AM19" s="233"/>
      <c r="AN19" s="235" t="s">
        <v>18</v>
      </c>
      <c r="AO19" s="235"/>
      <c r="AP19" s="236"/>
      <c r="AQ19" s="236"/>
      <c r="AR19" s="237"/>
    </row>
    <row r="20" spans="1:44" x14ac:dyDescent="0.2">
      <c r="A20" s="201" t="s">
        <v>314</v>
      </c>
      <c r="B20" s="202">
        <v>63</v>
      </c>
      <c r="C20" s="203">
        <v>3.2999999821186066E-2</v>
      </c>
      <c r="D20" s="204">
        <v>0.10100000351667404</v>
      </c>
      <c r="E20" s="205">
        <v>110</v>
      </c>
      <c r="F20" s="206"/>
      <c r="G20" s="241" t="s">
        <v>198</v>
      </c>
      <c r="H20" s="241"/>
      <c r="I20" s="208">
        <v>0.22300000488758087</v>
      </c>
      <c r="J20" s="208"/>
      <c r="K20" s="208">
        <v>10.810000419616699</v>
      </c>
      <c r="L20" s="209"/>
      <c r="M20" s="383">
        <v>0</v>
      </c>
      <c r="N20" s="384"/>
      <c r="O20" s="385">
        <v>0</v>
      </c>
      <c r="P20" s="385"/>
      <c r="Q20" s="385">
        <v>0</v>
      </c>
      <c r="R20" s="385"/>
      <c r="S20" s="386">
        <v>0</v>
      </c>
      <c r="T20" s="387"/>
      <c r="U20" s="388">
        <v>0</v>
      </c>
      <c r="V20" s="384"/>
      <c r="W20" s="385">
        <v>0</v>
      </c>
      <c r="X20" s="385"/>
      <c r="Y20" s="385">
        <v>0</v>
      </c>
      <c r="Z20" s="385"/>
      <c r="AA20" s="386">
        <v>0</v>
      </c>
      <c r="AB20" s="387"/>
      <c r="AC20" s="388">
        <v>0</v>
      </c>
      <c r="AD20" s="384"/>
      <c r="AE20" s="385">
        <v>0</v>
      </c>
      <c r="AF20" s="385"/>
      <c r="AG20" s="385">
        <v>0</v>
      </c>
      <c r="AH20" s="385"/>
      <c r="AI20" s="386">
        <v>0</v>
      </c>
      <c r="AJ20" s="387"/>
      <c r="AK20" s="388">
        <v>0</v>
      </c>
      <c r="AL20" s="384"/>
      <c r="AM20" s="385">
        <v>0</v>
      </c>
      <c r="AN20" s="385"/>
      <c r="AO20" s="385">
        <v>0</v>
      </c>
      <c r="AP20" s="385"/>
      <c r="AQ20" s="386">
        <v>0</v>
      </c>
      <c r="AR20" s="387"/>
    </row>
    <row r="21" spans="1:44" x14ac:dyDescent="0.2">
      <c r="A21" s="216"/>
      <c r="B21" s="217"/>
      <c r="C21" s="217"/>
      <c r="D21" s="218"/>
      <c r="E21" s="219">
        <v>35</v>
      </c>
      <c r="F21" s="220"/>
      <c r="G21" s="221" t="s">
        <v>133</v>
      </c>
      <c r="H21" s="221"/>
      <c r="I21" s="222">
        <f>I20</f>
        <v>0.22300000488758087</v>
      </c>
      <c r="J21" s="222"/>
      <c r="K21" s="222">
        <f>K20</f>
        <v>10.810000419616699</v>
      </c>
      <c r="L21" s="223"/>
      <c r="M21" s="389">
        <v>0</v>
      </c>
      <c r="N21" s="344"/>
      <c r="O21" s="345">
        <v>0</v>
      </c>
      <c r="P21" s="345"/>
      <c r="Q21" s="345">
        <v>0</v>
      </c>
      <c r="R21" s="345"/>
      <c r="S21" s="222">
        <v>0</v>
      </c>
      <c r="T21" s="223"/>
      <c r="U21" s="343">
        <v>0</v>
      </c>
      <c r="V21" s="344"/>
      <c r="W21" s="345">
        <v>0</v>
      </c>
      <c r="X21" s="345"/>
      <c r="Y21" s="345">
        <v>0</v>
      </c>
      <c r="Z21" s="345"/>
      <c r="AA21" s="222">
        <v>0</v>
      </c>
      <c r="AB21" s="223"/>
      <c r="AC21" s="343">
        <v>0</v>
      </c>
      <c r="AD21" s="344"/>
      <c r="AE21" s="345">
        <v>0</v>
      </c>
      <c r="AF21" s="345"/>
      <c r="AG21" s="345">
        <v>0</v>
      </c>
      <c r="AH21" s="345"/>
      <c r="AI21" s="222">
        <v>0</v>
      </c>
      <c r="AJ21" s="223"/>
      <c r="AK21" s="343">
        <v>0</v>
      </c>
      <c r="AL21" s="344"/>
      <c r="AM21" s="345">
        <v>0</v>
      </c>
      <c r="AN21" s="345"/>
      <c r="AO21" s="345">
        <v>0</v>
      </c>
      <c r="AP21" s="345"/>
      <c r="AQ21" s="222">
        <v>0</v>
      </c>
      <c r="AR21" s="223"/>
    </row>
    <row r="22" spans="1:44" ht="15.75" customHeight="1" thickBot="1" x14ac:dyDescent="0.25">
      <c r="A22" s="230"/>
      <c r="B22" s="231"/>
      <c r="C22" s="231"/>
      <c r="D22" s="231"/>
      <c r="E22" s="232" t="s">
        <v>17</v>
      </c>
      <c r="F22" s="233"/>
      <c r="G22" s="233"/>
      <c r="H22" s="233"/>
      <c r="I22" s="233"/>
      <c r="J22" s="233"/>
      <c r="K22" s="233"/>
      <c r="L22" s="234"/>
      <c r="M22" s="235" t="s">
        <v>315</v>
      </c>
      <c r="N22" s="235"/>
      <c r="O22" s="235"/>
      <c r="P22" s="235"/>
      <c r="Q22" s="235"/>
      <c r="R22" s="235"/>
      <c r="S22" s="235"/>
      <c r="T22" s="267"/>
      <c r="U22" s="266" t="s">
        <v>315</v>
      </c>
      <c r="V22" s="235"/>
      <c r="W22" s="235"/>
      <c r="X22" s="235"/>
      <c r="Y22" s="235"/>
      <c r="Z22" s="235"/>
      <c r="AA22" s="235"/>
      <c r="AB22" s="267"/>
      <c r="AC22" s="266" t="s">
        <v>315</v>
      </c>
      <c r="AD22" s="235"/>
      <c r="AE22" s="235"/>
      <c r="AF22" s="235"/>
      <c r="AG22" s="235"/>
      <c r="AH22" s="235"/>
      <c r="AI22" s="235"/>
      <c r="AJ22" s="267"/>
      <c r="AK22" s="266" t="s">
        <v>315</v>
      </c>
      <c r="AL22" s="235"/>
      <c r="AM22" s="235"/>
      <c r="AN22" s="235"/>
      <c r="AO22" s="235"/>
      <c r="AP22" s="235"/>
      <c r="AQ22" s="235"/>
      <c r="AR22" s="267"/>
    </row>
    <row r="23" spans="1:44" x14ac:dyDescent="0.2">
      <c r="A23" s="238" t="s">
        <v>21</v>
      </c>
      <c r="B23" s="239"/>
      <c r="C23" s="239"/>
      <c r="D23" s="239"/>
      <c r="E23" s="240" t="s">
        <v>93</v>
      </c>
      <c r="F23" s="241"/>
      <c r="G23" s="241"/>
      <c r="H23" s="241"/>
      <c r="I23" s="241"/>
      <c r="J23" s="241"/>
      <c r="K23" s="241"/>
      <c r="L23" s="242"/>
      <c r="M23" s="243">
        <f>SUM(M6,M9,M12,M16,M20)</f>
        <v>204.82397020967451</v>
      </c>
      <c r="N23" s="244"/>
      <c r="O23" s="245">
        <f>SUM(O6,O9,O12,O16,O20)</f>
        <v>34.796460178348674</v>
      </c>
      <c r="P23" s="244"/>
      <c r="Q23" s="245">
        <f>SUM(Q6,Q9,Q12,Q16,Q20)</f>
        <v>18.52661876394172</v>
      </c>
      <c r="R23" s="244"/>
      <c r="S23" s="244"/>
      <c r="T23" s="246"/>
      <c r="U23" s="247">
        <f>SUM(U6,U9,U12,U16,U20)</f>
        <v>188.14682136333329</v>
      </c>
      <c r="V23" s="244"/>
      <c r="W23" s="245">
        <f>SUM(W6,W9,W12,W16,W20)</f>
        <v>32.297582616298335</v>
      </c>
      <c r="X23" s="244"/>
      <c r="Y23" s="245">
        <f>SUM(Y6,Y9,Y12,Y16,Y20)</f>
        <v>17.231543718096248</v>
      </c>
      <c r="Z23" s="244"/>
      <c r="AA23" s="244"/>
      <c r="AB23" s="246"/>
      <c r="AC23" s="247">
        <f>SUM(AC6,AC9,AC12,AC16,AC20)</f>
        <v>211.15065824251008</v>
      </c>
      <c r="AD23" s="244"/>
      <c r="AE23" s="245">
        <f>SUM(AE6,AE9,AE12,AE16,AE20)</f>
        <v>37.158078764196603</v>
      </c>
      <c r="AF23" s="244"/>
      <c r="AG23" s="245">
        <f>SUM(AG6,AG9,AG12,AG16,AG20)</f>
        <v>16.64244301731193</v>
      </c>
      <c r="AH23" s="244"/>
      <c r="AI23" s="244"/>
      <c r="AJ23" s="246"/>
      <c r="AK23" s="247">
        <f>SUM(AK6,AK9,AK12,AK16,AK20)</f>
        <v>264.04969326044443</v>
      </c>
      <c r="AL23" s="244"/>
      <c r="AM23" s="245">
        <f>SUM(AM6,AM9,AM12,AM16,AM20)</f>
        <v>45.001660452429377</v>
      </c>
      <c r="AN23" s="244"/>
      <c r="AO23" s="245">
        <f>SUM(AO6,AO9,AO12,AO16,AO20)</f>
        <v>23.699589576832096</v>
      </c>
      <c r="AP23" s="244"/>
      <c r="AQ23" s="244"/>
      <c r="AR23" s="246"/>
    </row>
    <row r="24" spans="1:44" x14ac:dyDescent="0.2">
      <c r="A24" s="390"/>
      <c r="B24" s="282"/>
      <c r="C24" s="282"/>
      <c r="D24" s="282"/>
      <c r="E24" s="391" t="s">
        <v>22</v>
      </c>
      <c r="F24" s="221"/>
      <c r="G24" s="221"/>
      <c r="H24" s="221"/>
      <c r="I24" s="221"/>
      <c r="J24" s="221"/>
      <c r="K24" s="221"/>
      <c r="L24" s="309"/>
      <c r="M24" s="392">
        <f>SUM(M7,M10,M21)</f>
        <v>255.97095748004369</v>
      </c>
      <c r="N24" s="393"/>
      <c r="O24" s="394">
        <f>SUM(O7,O10,O21)</f>
        <v>15.399999618530273</v>
      </c>
      <c r="P24" s="393"/>
      <c r="Q24" s="394">
        <f>SUM(Q7,Q10,Q21)</f>
        <v>1.89000004529953</v>
      </c>
      <c r="R24" s="393"/>
      <c r="S24" s="393"/>
      <c r="T24" s="395"/>
      <c r="U24" s="396">
        <f>SUM(U7,U10,U21)</f>
        <v>179.50942162971214</v>
      </c>
      <c r="V24" s="393"/>
      <c r="W24" s="394">
        <f>SUM(W7,W10,W21)</f>
        <v>10.499999761581421</v>
      </c>
      <c r="X24" s="393"/>
      <c r="Y24" s="394">
        <f>SUM(Y7,Y10,Y21)</f>
        <v>1.0499999523162842</v>
      </c>
      <c r="Z24" s="393"/>
      <c r="AA24" s="393"/>
      <c r="AB24" s="395"/>
      <c r="AC24" s="396">
        <f>SUM(AC7,AC10,AC21)</f>
        <v>286.26891835713798</v>
      </c>
      <c r="AD24" s="393"/>
      <c r="AE24" s="394">
        <f>SUM(AE7,AE10,AE21)</f>
        <v>16.800000190734863</v>
      </c>
      <c r="AF24" s="393"/>
      <c r="AG24" s="394">
        <f>SUM(AG7,AG10,AG21)</f>
        <v>1.3999999761581421</v>
      </c>
      <c r="AH24" s="393"/>
      <c r="AI24" s="393"/>
      <c r="AJ24" s="395"/>
      <c r="AK24" s="396">
        <f>SUM(AK7,AK10,AK21)</f>
        <v>342.04174648556852</v>
      </c>
      <c r="AL24" s="393"/>
      <c r="AM24" s="394">
        <f>SUM(AM7,AM10,AM21)</f>
        <v>20.300000190734863</v>
      </c>
      <c r="AN24" s="393"/>
      <c r="AO24" s="394">
        <f>SUM(AO7,AO10,AO21)</f>
        <v>2.5899999141693115</v>
      </c>
      <c r="AP24" s="393"/>
      <c r="AQ24" s="393"/>
      <c r="AR24" s="395"/>
    </row>
    <row r="25" spans="1:44" ht="13.5" thickBot="1" x14ac:dyDescent="0.25">
      <c r="A25" s="248"/>
      <c r="B25" s="249"/>
      <c r="C25" s="249"/>
      <c r="D25" s="249"/>
      <c r="E25" s="250" t="s">
        <v>23</v>
      </c>
      <c r="F25" s="251"/>
      <c r="G25" s="251"/>
      <c r="H25" s="251"/>
      <c r="I25" s="251"/>
      <c r="J25" s="251"/>
      <c r="K25" s="251"/>
      <c r="L25" s="252"/>
      <c r="M25" s="253">
        <f>SUM(M13,M14,M17,M18)</f>
        <v>2268.7208336012982</v>
      </c>
      <c r="N25" s="254"/>
      <c r="O25" s="255">
        <f>SUM(O13,O14,O17,O18)</f>
        <v>19.199999690055847</v>
      </c>
      <c r="P25" s="254"/>
      <c r="Q25" s="255">
        <f>SUM(Q13,Q14,Q17,Q18)</f>
        <v>14.879999995231628</v>
      </c>
      <c r="R25" s="254"/>
      <c r="S25" s="254"/>
      <c r="T25" s="256"/>
      <c r="U25" s="257">
        <f>SUM(U13,U14,U17,U18)</f>
        <v>2420.6141876960173</v>
      </c>
      <c r="V25" s="254"/>
      <c r="W25" s="255">
        <f>SUM(W13,W14,W17,W18)</f>
        <v>21.600000262260437</v>
      </c>
      <c r="X25" s="254"/>
      <c r="Y25" s="255">
        <f>SUM(Y13,Y14,Y17,Y18)</f>
        <v>14.40000057220459</v>
      </c>
      <c r="Z25" s="254"/>
      <c r="AA25" s="254"/>
      <c r="AB25" s="256"/>
      <c r="AC25" s="257">
        <f>SUM(AC13,AC14,AC17,AC18)</f>
        <v>2271.3629855006761</v>
      </c>
      <c r="AD25" s="254"/>
      <c r="AE25" s="255">
        <f>SUM(AE13,AE14,AE17,AE18)</f>
        <v>20.160000205039978</v>
      </c>
      <c r="AF25" s="254"/>
      <c r="AG25" s="255">
        <f>SUM(AG13,AG14,AG17,AG18)</f>
        <v>13.439999997615814</v>
      </c>
      <c r="AH25" s="254"/>
      <c r="AI25" s="254"/>
      <c r="AJ25" s="256"/>
      <c r="AK25" s="257">
        <f>SUM(AK13,AK14,AK17,AK18)</f>
        <v>2875.4127344053918</v>
      </c>
      <c r="AL25" s="254"/>
      <c r="AM25" s="255">
        <f>SUM(AM13,AM14,AM17,AM18)</f>
        <v>24.480000495910645</v>
      </c>
      <c r="AN25" s="254"/>
      <c r="AO25" s="255">
        <f>SUM(AO13,AO14,AO17,AO18)</f>
        <v>18.719999670982361</v>
      </c>
      <c r="AP25" s="254"/>
      <c r="AQ25" s="254"/>
      <c r="AR25" s="256"/>
    </row>
    <row r="26" spans="1:44" x14ac:dyDescent="0.2">
      <c r="A26" s="238" t="s">
        <v>24</v>
      </c>
      <c r="B26" s="239"/>
      <c r="C26" s="239"/>
      <c r="D26" s="239"/>
      <c r="E26" s="239" t="s">
        <v>25</v>
      </c>
      <c r="F26" s="239"/>
      <c r="G26" s="239"/>
      <c r="H26" s="239"/>
      <c r="I26" s="258" t="s">
        <v>15</v>
      </c>
      <c r="J26" s="259"/>
      <c r="K26" s="259"/>
      <c r="L26" s="260"/>
      <c r="M26" s="261">
        <f>I6*(POWER(O7,2)+POWER(Q7,2))/POWER(B6,2)</f>
        <v>3.1720889422816993E-3</v>
      </c>
      <c r="N26" s="261"/>
      <c r="O26" s="261"/>
      <c r="P26" s="262" t="s">
        <v>26</v>
      </c>
      <c r="Q26" s="262"/>
      <c r="R26" s="263">
        <f>K6*(POWER(O7,2)+POWER(Q7,2))/(100*B6)</f>
        <v>8.3425941470370829E-2</v>
      </c>
      <c r="S26" s="263"/>
      <c r="T26" s="264"/>
      <c r="U26" s="265">
        <f>I6*(POWER(W7,2)+POWER(Y7,2))/POWER(B6,2)</f>
        <v>4.9777776882972235E-4</v>
      </c>
      <c r="V26" s="261"/>
      <c r="W26" s="261"/>
      <c r="X26" s="262" t="s">
        <v>26</v>
      </c>
      <c r="Y26" s="262"/>
      <c r="Z26" s="263">
        <f>K6*(POWER(W7,2)+POWER(Y7,2))/(100*B6)</f>
        <v>1.3091555679321272E-2</v>
      </c>
      <c r="AA26" s="263"/>
      <c r="AB26" s="264"/>
      <c r="AC26" s="265">
        <f>I6*(POWER(AE7,2)+POWER(AG7,2))/POWER(B6,2)</f>
        <v>6.1425781111352296E-3</v>
      </c>
      <c r="AD26" s="261"/>
      <c r="AE26" s="261"/>
      <c r="AF26" s="262" t="s">
        <v>26</v>
      </c>
      <c r="AG26" s="262"/>
      <c r="AH26" s="263">
        <f>K6*(POWER(AE7,2)+POWER(AG7,2))/(100*B6)</f>
        <v>0.16154980875414562</v>
      </c>
      <c r="AI26" s="263"/>
      <c r="AJ26" s="264"/>
      <c r="AK26" s="265">
        <f>I6*(POWER(AM7,2)+POWER(AO7,2))/POWER(B6,2)</f>
        <v>8.1150220740153437E-3</v>
      </c>
      <c r="AL26" s="261"/>
      <c r="AM26" s="261"/>
      <c r="AN26" s="262" t="s">
        <v>26</v>
      </c>
      <c r="AO26" s="262"/>
      <c r="AP26" s="263">
        <f>K6*(POWER(AM7,2)+POWER(AO7,2))/(100*B6)</f>
        <v>0.21342508640082442</v>
      </c>
      <c r="AQ26" s="263"/>
      <c r="AR26" s="264"/>
    </row>
    <row r="27" spans="1:44" x14ac:dyDescent="0.2">
      <c r="A27" s="390"/>
      <c r="B27" s="282"/>
      <c r="C27" s="282"/>
      <c r="D27" s="282"/>
      <c r="E27" s="282"/>
      <c r="F27" s="282"/>
      <c r="G27" s="282"/>
      <c r="H27" s="282"/>
      <c r="I27" s="283" t="s">
        <v>19</v>
      </c>
      <c r="J27" s="284"/>
      <c r="K27" s="284"/>
      <c r="L27" s="285"/>
      <c r="M27" s="397">
        <f>I9*(POWER(O10,2)+POWER(Q10,2))/POWER(B9,2)</f>
        <v>4.4966045376064589E-3</v>
      </c>
      <c r="N27" s="397"/>
      <c r="O27" s="397"/>
      <c r="P27" s="398" t="s">
        <v>26</v>
      </c>
      <c r="Q27" s="398"/>
      <c r="R27" s="399">
        <f>K9*(POWER(O10,2)+POWER(Q10,2))/(100*B9)</f>
        <v>0.11716712684454501</v>
      </c>
      <c r="S27" s="399"/>
      <c r="T27" s="400"/>
      <c r="U27" s="401">
        <f>I9*(POWER(W10,2)+POWER(Y10,2))/POWER(B9,2)</f>
        <v>3.8040121543554636E-3</v>
      </c>
      <c r="V27" s="397"/>
      <c r="W27" s="397"/>
      <c r="X27" s="398" t="s">
        <v>26</v>
      </c>
      <c r="Y27" s="398"/>
      <c r="Z27" s="399">
        <f>K9*(POWER(W10,2)+POWER(Y10,2))/(100*B9)</f>
        <v>9.9120385366333857E-2</v>
      </c>
      <c r="AA27" s="399"/>
      <c r="AB27" s="400"/>
      <c r="AC27" s="401">
        <f>I9*(POWER(AE10,2)+POWER(AG10,2))/POWER(B9,2)</f>
        <v>3.106172839674369E-3</v>
      </c>
      <c r="AD27" s="397"/>
      <c r="AE27" s="397"/>
      <c r="AF27" s="398" t="s">
        <v>26</v>
      </c>
      <c r="AG27" s="398"/>
      <c r="AH27" s="399">
        <f>K9*(POWER(AE10,2)+POWER(AG10,2))/(100*B9)</f>
        <v>8.0936925643217292E-2</v>
      </c>
      <c r="AI27" s="399"/>
      <c r="AJ27" s="400"/>
      <c r="AK27" s="401">
        <f>I9*(POWER(AM10,2)+POWER(AO10,2))/POWER(B9,2)</f>
        <v>5.2854942581641072E-3</v>
      </c>
      <c r="AL27" s="397"/>
      <c r="AM27" s="397"/>
      <c r="AN27" s="398" t="s">
        <v>26</v>
      </c>
      <c r="AO27" s="398"/>
      <c r="AP27" s="399">
        <f>K9*(POWER(AM10,2)+POWER(AO10,2))/(100*B9)</f>
        <v>0.13772306881851662</v>
      </c>
      <c r="AQ27" s="399"/>
      <c r="AR27" s="400"/>
    </row>
    <row r="28" spans="1:44" x14ac:dyDescent="0.2">
      <c r="A28" s="390"/>
      <c r="B28" s="282"/>
      <c r="C28" s="282"/>
      <c r="D28" s="282"/>
      <c r="E28" s="282"/>
      <c r="F28" s="282"/>
      <c r="G28" s="282"/>
      <c r="H28" s="282"/>
      <c r="I28" s="283" t="s">
        <v>312</v>
      </c>
      <c r="J28" s="284"/>
      <c r="K28" s="284"/>
      <c r="L28" s="285"/>
      <c r="M28" s="397">
        <f>I12*(POWER(O13+O14,2)+POWER(Q13+Q14,2))/POWER(B12,2)</f>
        <v>1.5318575569556247E-2</v>
      </c>
      <c r="N28" s="397"/>
      <c r="O28" s="397"/>
      <c r="P28" s="398" t="s">
        <v>26</v>
      </c>
      <c r="Q28" s="398"/>
      <c r="R28" s="399">
        <f>K12*(POWER(O13+O14,2)+POWER(Q13+Q14,2))/(100*B12)</f>
        <v>0.38415687287499639</v>
      </c>
      <c r="S28" s="399"/>
      <c r="T28" s="400"/>
      <c r="U28" s="401">
        <f>I12*(POWER(W13+W14,2)+POWER(Y13+Y14,2))/POWER(B12,2)</f>
        <v>2.0440801099205007E-2</v>
      </c>
      <c r="V28" s="397"/>
      <c r="W28" s="397"/>
      <c r="X28" s="398" t="s">
        <v>26</v>
      </c>
      <c r="Y28" s="398"/>
      <c r="Z28" s="399">
        <f>K12*(POWER(W13+W14,2)+POWER(Y13+Y14,2))/(100*B12)</f>
        <v>0.51261125381241024</v>
      </c>
      <c r="AA28" s="399"/>
      <c r="AB28" s="400"/>
      <c r="AC28" s="401">
        <f>I12*(POWER(AE13+AE14,2)+POWER(AG13+AG14,2))/POWER(B12,2)</f>
        <v>1.7915760676746356E-2</v>
      </c>
      <c r="AD28" s="397"/>
      <c r="AE28" s="397"/>
      <c r="AF28" s="398" t="s">
        <v>26</v>
      </c>
      <c r="AG28" s="398"/>
      <c r="AH28" s="399">
        <f>K12*(POWER(AE13+AE14,2)+POWER(AG13+AG14,2))/(100*B12)</f>
        <v>0.44928867997581595</v>
      </c>
      <c r="AI28" s="399"/>
      <c r="AJ28" s="400"/>
      <c r="AK28" s="401">
        <f>I12*(POWER(AM13+AM14,2)+POWER(AO13+AO14,2))/POWER(B12,2)</f>
        <v>2.9843568410362245E-2</v>
      </c>
      <c r="AL28" s="397"/>
      <c r="AM28" s="397"/>
      <c r="AN28" s="398" t="s">
        <v>26</v>
      </c>
      <c r="AO28" s="398"/>
      <c r="AP28" s="399">
        <f>K12*(POWER(AM13+AM14,2)+POWER(AO13+AO14,2))/(100*B12)</f>
        <v>0.74841240061120762</v>
      </c>
      <c r="AQ28" s="399"/>
      <c r="AR28" s="400"/>
    </row>
    <row r="29" spans="1:44" x14ac:dyDescent="0.2">
      <c r="A29" s="390"/>
      <c r="B29" s="282"/>
      <c r="C29" s="282"/>
      <c r="D29" s="282"/>
      <c r="E29" s="282"/>
      <c r="F29" s="282"/>
      <c r="G29" s="282"/>
      <c r="H29" s="282"/>
      <c r="I29" s="283" t="s">
        <v>313</v>
      </c>
      <c r="J29" s="284"/>
      <c r="K29" s="284"/>
      <c r="L29" s="285"/>
      <c r="M29" s="397">
        <f>I16*(POWER(O17+O18,2)+POWER(Q17+Q18,2))/POWER(B16,2)</f>
        <v>1.6473599193191538E-2</v>
      </c>
      <c r="N29" s="397"/>
      <c r="O29" s="397"/>
      <c r="P29" s="398" t="s">
        <v>26</v>
      </c>
      <c r="Q29" s="398"/>
      <c r="R29" s="399">
        <f>K16*(POWER(O17+O18,2)+POWER(Q17+Q18,2))/(100*B16)</f>
        <v>0.39386879998283331</v>
      </c>
      <c r="S29" s="399"/>
      <c r="T29" s="400"/>
      <c r="U29" s="401">
        <f>I16*(POWER(W17+W18,2)+POWER(Y17+Y18,2))/POWER(B16,2)</f>
        <v>1.5839999914169324E-2</v>
      </c>
      <c r="V29" s="397"/>
      <c r="W29" s="397"/>
      <c r="X29" s="398" t="s">
        <v>26</v>
      </c>
      <c r="Y29" s="398"/>
      <c r="Z29" s="399">
        <f>K16*(POWER(W17+W18,2)+POWER(Y17+Y18,2))/(100*B16)</f>
        <v>0.37872001647949249</v>
      </c>
      <c r="AA29" s="399"/>
      <c r="AB29" s="400"/>
      <c r="AC29" s="401">
        <f>I16*(POWER(AE17+AE18,2)+POWER(AG17+AG18,2))/POWER(B16,2)</f>
        <v>1.3913855274284374E-2</v>
      </c>
      <c r="AD29" s="397"/>
      <c r="AE29" s="397"/>
      <c r="AF29" s="398" t="s">
        <v>26</v>
      </c>
      <c r="AG29" s="398"/>
      <c r="AH29" s="399">
        <f>K16*(POWER(AE17+AE18,2)+POWER(AG17+AG18,2))/(100*B16)</f>
        <v>0.33266764692697859</v>
      </c>
      <c r="AI29" s="399"/>
      <c r="AJ29" s="400"/>
      <c r="AK29" s="401">
        <f>I16*(POWER(AM17+AM18,2)+POWER(AO17+AO18,2))/POWER(B16,2)</f>
        <v>2.1415679521408087E-2</v>
      </c>
      <c r="AL29" s="397"/>
      <c r="AM29" s="397"/>
      <c r="AN29" s="398" t="s">
        <v>26</v>
      </c>
      <c r="AO29" s="398"/>
      <c r="AP29" s="399">
        <f>K16*(POWER(AM17+AM18,2)+POWER(AO17+AO18,2))/(100*B16)</f>
        <v>0.5120294536120602</v>
      </c>
      <c r="AQ29" s="399"/>
      <c r="AR29" s="400"/>
    </row>
    <row r="30" spans="1:44" ht="13.5" thickBot="1" x14ac:dyDescent="0.25">
      <c r="A30" s="248"/>
      <c r="B30" s="249"/>
      <c r="C30" s="249"/>
      <c r="D30" s="249"/>
      <c r="E30" s="249"/>
      <c r="F30" s="249"/>
      <c r="G30" s="249"/>
      <c r="H30" s="249"/>
      <c r="I30" s="266" t="s">
        <v>314</v>
      </c>
      <c r="J30" s="235"/>
      <c r="K30" s="235"/>
      <c r="L30" s="267"/>
      <c r="M30" s="268">
        <v>0</v>
      </c>
      <c r="N30" s="268"/>
      <c r="O30" s="268"/>
      <c r="P30" s="269" t="s">
        <v>26</v>
      </c>
      <c r="Q30" s="269"/>
      <c r="R30" s="270">
        <v>0</v>
      </c>
      <c r="S30" s="270"/>
      <c r="T30" s="271"/>
      <c r="U30" s="272">
        <v>0</v>
      </c>
      <c r="V30" s="268"/>
      <c r="W30" s="268"/>
      <c r="X30" s="269" t="s">
        <v>26</v>
      </c>
      <c r="Y30" s="269"/>
      <c r="Z30" s="270">
        <v>0</v>
      </c>
      <c r="AA30" s="270"/>
      <c r="AB30" s="271"/>
      <c r="AC30" s="272">
        <v>0</v>
      </c>
      <c r="AD30" s="268"/>
      <c r="AE30" s="268"/>
      <c r="AF30" s="269" t="s">
        <v>26</v>
      </c>
      <c r="AG30" s="269"/>
      <c r="AH30" s="270">
        <v>0</v>
      </c>
      <c r="AI30" s="270"/>
      <c r="AJ30" s="271"/>
      <c r="AK30" s="272">
        <v>0</v>
      </c>
      <c r="AL30" s="268"/>
      <c r="AM30" s="268"/>
      <c r="AN30" s="269" t="s">
        <v>26</v>
      </c>
      <c r="AO30" s="269"/>
      <c r="AP30" s="270">
        <v>0</v>
      </c>
      <c r="AQ30" s="270"/>
      <c r="AR30" s="271"/>
    </row>
    <row r="31" spans="1:44" x14ac:dyDescent="0.2">
      <c r="A31" s="273" t="s">
        <v>94</v>
      </c>
      <c r="B31" s="274"/>
      <c r="C31" s="274"/>
      <c r="D31" s="274"/>
      <c r="E31" s="239" t="s">
        <v>28</v>
      </c>
      <c r="F31" s="239"/>
      <c r="G31" s="239"/>
      <c r="H31" s="239"/>
      <c r="I31" s="258" t="s">
        <v>15</v>
      </c>
      <c r="J31" s="259"/>
      <c r="K31" s="259"/>
      <c r="L31" s="260"/>
      <c r="M31" s="275">
        <f>SUM(O7:P7)+C6+M26</f>
        <v>7.0501720873329559</v>
      </c>
      <c r="N31" s="275"/>
      <c r="O31" s="275"/>
      <c r="P31" s="276" t="s">
        <v>26</v>
      </c>
      <c r="Q31" s="276"/>
      <c r="R31" s="277">
        <f>SUM(Q7:R7)+D6+R26</f>
        <v>1.2584259533912998</v>
      </c>
      <c r="S31" s="277"/>
      <c r="T31" s="278"/>
      <c r="U31" s="279">
        <f>SUM(W7:X7)+C6+U26</f>
        <v>2.8474977284757883</v>
      </c>
      <c r="V31" s="275"/>
      <c r="W31" s="275"/>
      <c r="X31" s="276" t="s">
        <v>26</v>
      </c>
      <c r="Y31" s="276"/>
      <c r="Z31" s="277">
        <f>SUM(Y7:Z7)+D6+Z26</f>
        <v>0.2080915485267639</v>
      </c>
      <c r="AA31" s="277"/>
      <c r="AB31" s="278"/>
      <c r="AC31" s="279">
        <f>SUM(AE7:AF7)+C6+AC26</f>
        <v>9.8531427672366725</v>
      </c>
      <c r="AD31" s="275"/>
      <c r="AE31" s="275"/>
      <c r="AF31" s="276" t="s">
        <v>26</v>
      </c>
      <c r="AG31" s="276"/>
      <c r="AH31" s="277">
        <f>SUM(AG7:AH7)+D6+AH26</f>
        <v>1.1965497753755445</v>
      </c>
      <c r="AI31" s="277"/>
      <c r="AJ31" s="278"/>
      <c r="AK31" s="279">
        <f>SUM(AM7:AN7)+C6+AK26</f>
        <v>11.255114829729827</v>
      </c>
      <c r="AL31" s="275"/>
      <c r="AM31" s="275"/>
      <c r="AN31" s="276" t="s">
        <v>26</v>
      </c>
      <c r="AO31" s="276"/>
      <c r="AP31" s="277">
        <f>SUM(AO7:AP7)+D6+AP26</f>
        <v>1.9484250411012944</v>
      </c>
      <c r="AQ31" s="277"/>
      <c r="AR31" s="278"/>
    </row>
    <row r="32" spans="1:44" x14ac:dyDescent="0.2">
      <c r="A32" s="280"/>
      <c r="B32" s="281"/>
      <c r="C32" s="281"/>
      <c r="D32" s="281"/>
      <c r="E32" s="282"/>
      <c r="F32" s="282"/>
      <c r="G32" s="282"/>
      <c r="H32" s="282"/>
      <c r="I32" s="283" t="s">
        <v>19</v>
      </c>
      <c r="J32" s="284"/>
      <c r="K32" s="284"/>
      <c r="L32" s="285"/>
      <c r="M32" s="286">
        <f>SUM(O10:P10)+C9+M27</f>
        <v>8.4504962231572875</v>
      </c>
      <c r="N32" s="286"/>
      <c r="O32" s="286"/>
      <c r="P32" s="287" t="s">
        <v>26</v>
      </c>
      <c r="Q32" s="287"/>
      <c r="R32" s="288">
        <f>SUM(Q10:R10)+D9+R27</f>
        <v>1.342167150686403</v>
      </c>
      <c r="S32" s="288"/>
      <c r="T32" s="289"/>
      <c r="U32" s="290">
        <f>SUM(W10:X10)+C9+U27</f>
        <v>7.7498038215088991</v>
      </c>
      <c r="V32" s="286"/>
      <c r="W32" s="286"/>
      <c r="X32" s="287" t="s">
        <v>26</v>
      </c>
      <c r="Y32" s="287"/>
      <c r="Z32" s="288">
        <f>SUM(Y10:Z10)+D9+Z27</f>
        <v>1.4641203352984322</v>
      </c>
      <c r="AA32" s="288"/>
      <c r="AB32" s="289"/>
      <c r="AC32" s="290">
        <f>SUM(AE10:AF10)+C9+AC27</f>
        <v>7.0491061729290809</v>
      </c>
      <c r="AD32" s="286"/>
      <c r="AE32" s="286"/>
      <c r="AF32" s="287" t="s">
        <v>26</v>
      </c>
      <c r="AG32" s="287"/>
      <c r="AH32" s="288">
        <f>SUM(AG10:AH10)+D9+AH27</f>
        <v>0.95593692564321731</v>
      </c>
      <c r="AI32" s="288"/>
      <c r="AJ32" s="289"/>
      <c r="AK32" s="290">
        <f>SUM(AM10:AN10)+C9+AK27</f>
        <v>9.1512858758172975</v>
      </c>
      <c r="AL32" s="286"/>
      <c r="AM32" s="286"/>
      <c r="AN32" s="287" t="s">
        <v>26</v>
      </c>
      <c r="AO32" s="287"/>
      <c r="AP32" s="288">
        <f>SUM(AO10:AP10)+D9+AP27</f>
        <v>1.5027230187506151</v>
      </c>
      <c r="AQ32" s="288"/>
      <c r="AR32" s="289"/>
    </row>
    <row r="33" spans="1:44" x14ac:dyDescent="0.2">
      <c r="A33" s="280"/>
      <c r="B33" s="281"/>
      <c r="C33" s="281"/>
      <c r="D33" s="281"/>
      <c r="E33" s="282"/>
      <c r="F33" s="282"/>
      <c r="G33" s="282"/>
      <c r="H33" s="282"/>
      <c r="I33" s="283" t="s">
        <v>312</v>
      </c>
      <c r="J33" s="284"/>
      <c r="K33" s="284"/>
      <c r="L33" s="285"/>
      <c r="M33" s="286">
        <f>SUM(O13:P14)+C12+M28</f>
        <v>10.127318381586241</v>
      </c>
      <c r="N33" s="286"/>
      <c r="O33" s="286"/>
      <c r="P33" s="287" t="s">
        <v>26</v>
      </c>
      <c r="Q33" s="287"/>
      <c r="R33" s="288">
        <f>SUM(Q13:R14)+D12+R28</f>
        <v>7.2281571378772469</v>
      </c>
      <c r="S33" s="288"/>
      <c r="T33" s="289"/>
      <c r="U33" s="290">
        <f>SUM(W13:X14)+C12+U28</f>
        <v>12.052441279456282</v>
      </c>
      <c r="V33" s="286"/>
      <c r="W33" s="286"/>
      <c r="X33" s="287" t="s">
        <v>26</v>
      </c>
      <c r="Y33" s="287"/>
      <c r="Z33" s="288">
        <f>SUM(Y13:Z14)+D12+Z28</f>
        <v>7.8366115378881469</v>
      </c>
      <c r="AA33" s="288"/>
      <c r="AB33" s="289"/>
      <c r="AC33" s="290">
        <f>SUM(AE13:AF14)+C12+AC28</f>
        <v>11.569916100751048</v>
      </c>
      <c r="AD33" s="286"/>
      <c r="AE33" s="286"/>
      <c r="AF33" s="287" t="s">
        <v>26</v>
      </c>
      <c r="AG33" s="287"/>
      <c r="AH33" s="288">
        <f>SUM(AG13:AH14)+D12+AH28</f>
        <v>6.8132889259045806</v>
      </c>
      <c r="AI33" s="288"/>
      <c r="AJ33" s="289"/>
      <c r="AK33" s="290">
        <f>SUM(AM13:AN14)+C12+AK28</f>
        <v>13.981844123061384</v>
      </c>
      <c r="AL33" s="286"/>
      <c r="AM33" s="286"/>
      <c r="AN33" s="287" t="s">
        <v>26</v>
      </c>
      <c r="AO33" s="287"/>
      <c r="AP33" s="288">
        <f>SUM(AO13:AP14)+D12+AP28</f>
        <v>10.472412184007929</v>
      </c>
      <c r="AQ33" s="288"/>
      <c r="AR33" s="289"/>
    </row>
    <row r="34" spans="1:44" x14ac:dyDescent="0.2">
      <c r="A34" s="280"/>
      <c r="B34" s="281"/>
      <c r="C34" s="281"/>
      <c r="D34" s="281"/>
      <c r="E34" s="282"/>
      <c r="F34" s="282"/>
      <c r="G34" s="282"/>
      <c r="H34" s="282"/>
      <c r="I34" s="283" t="s">
        <v>313</v>
      </c>
      <c r="J34" s="284"/>
      <c r="K34" s="284"/>
      <c r="L34" s="285"/>
      <c r="M34" s="286">
        <f>SUM(O17:P18)+C16+M29</f>
        <v>9.1684734862721928</v>
      </c>
      <c r="N34" s="286"/>
      <c r="O34" s="286"/>
      <c r="P34" s="287" t="s">
        <v>26</v>
      </c>
      <c r="Q34" s="287"/>
      <c r="R34" s="288">
        <f>SUM(Q17:R18)+D16+R29</f>
        <v>8.69786852198677</v>
      </c>
      <c r="S34" s="288"/>
      <c r="T34" s="289"/>
      <c r="U34" s="290">
        <f>SUM(W17:X18)+C16+U29</f>
        <v>9.6478397868573662</v>
      </c>
      <c r="V34" s="286"/>
      <c r="W34" s="286"/>
      <c r="X34" s="287" t="s">
        <v>26</v>
      </c>
      <c r="Y34" s="287"/>
      <c r="Z34" s="288">
        <f>SUM(Y17:Z18)+D16+Z29</f>
        <v>7.7227202963829047</v>
      </c>
      <c r="AA34" s="288"/>
      <c r="AB34" s="289"/>
      <c r="AC34" s="290">
        <f>SUM(AE17:AF18)+C16+AC29</f>
        <v>8.685913723279798</v>
      </c>
      <c r="AD34" s="286"/>
      <c r="AE34" s="286"/>
      <c r="AF34" s="287" t="s">
        <v>26</v>
      </c>
      <c r="AG34" s="287"/>
      <c r="AH34" s="288">
        <f>SUM(AG17:AH18)+D16+AH29</f>
        <v>7.6766673903885874</v>
      </c>
      <c r="AI34" s="288"/>
      <c r="AJ34" s="289"/>
      <c r="AK34" s="290">
        <f>SUM(AM17:AN18)+C16+AK29</f>
        <v>10.613415623820867</v>
      </c>
      <c r="AL34" s="286"/>
      <c r="AM34" s="286"/>
      <c r="AN34" s="287" t="s">
        <v>26</v>
      </c>
      <c r="AO34" s="287"/>
      <c r="AP34" s="288">
        <f>SUM(AO17:AP18)+D16+AP29</f>
        <v>9.776029332972259</v>
      </c>
      <c r="AQ34" s="288"/>
      <c r="AR34" s="289"/>
    </row>
    <row r="35" spans="1:44" x14ac:dyDescent="0.2">
      <c r="A35" s="280"/>
      <c r="B35" s="281"/>
      <c r="C35" s="281"/>
      <c r="D35" s="281"/>
      <c r="E35" s="282"/>
      <c r="F35" s="282"/>
      <c r="G35" s="282"/>
      <c r="H35" s="282"/>
      <c r="I35" s="283" t="s">
        <v>314</v>
      </c>
      <c r="J35" s="284"/>
      <c r="K35" s="284"/>
      <c r="L35" s="285"/>
      <c r="M35" s="286">
        <v>0</v>
      </c>
      <c r="N35" s="286"/>
      <c r="O35" s="286"/>
      <c r="P35" s="287" t="s">
        <v>26</v>
      </c>
      <c r="Q35" s="287"/>
      <c r="R35" s="288">
        <v>0</v>
      </c>
      <c r="S35" s="288"/>
      <c r="T35" s="289"/>
      <c r="U35" s="290">
        <v>0</v>
      </c>
      <c r="V35" s="286"/>
      <c r="W35" s="286"/>
      <c r="X35" s="287" t="s">
        <v>26</v>
      </c>
      <c r="Y35" s="287"/>
      <c r="Z35" s="288">
        <v>0</v>
      </c>
      <c r="AA35" s="288"/>
      <c r="AB35" s="289"/>
      <c r="AC35" s="290">
        <v>0</v>
      </c>
      <c r="AD35" s="286"/>
      <c r="AE35" s="286"/>
      <c r="AF35" s="287" t="s">
        <v>26</v>
      </c>
      <c r="AG35" s="287"/>
      <c r="AH35" s="288">
        <v>0</v>
      </c>
      <c r="AI35" s="288"/>
      <c r="AJ35" s="289"/>
      <c r="AK35" s="290">
        <v>0</v>
      </c>
      <c r="AL35" s="286"/>
      <c r="AM35" s="286"/>
      <c r="AN35" s="287" t="s">
        <v>26</v>
      </c>
      <c r="AO35" s="287"/>
      <c r="AP35" s="288">
        <v>0</v>
      </c>
      <c r="AQ35" s="288"/>
      <c r="AR35" s="289"/>
    </row>
    <row r="36" spans="1:44" ht="13.5" thickBot="1" x14ac:dyDescent="0.25">
      <c r="A36" s="291"/>
      <c r="B36" s="292"/>
      <c r="C36" s="292"/>
      <c r="D36" s="292"/>
      <c r="E36" s="249"/>
      <c r="F36" s="249"/>
      <c r="G36" s="249"/>
      <c r="H36" s="249"/>
      <c r="I36" s="293" t="s">
        <v>29</v>
      </c>
      <c r="J36" s="294"/>
      <c r="K36" s="294"/>
      <c r="L36" s="295"/>
      <c r="M36" s="296">
        <f>SUM(M31,M32,M33,M34,M35)</f>
        <v>34.796460178348674</v>
      </c>
      <c r="N36" s="296"/>
      <c r="O36" s="296"/>
      <c r="P36" s="297" t="s">
        <v>26</v>
      </c>
      <c r="Q36" s="297"/>
      <c r="R36" s="298">
        <f>SUM(R31,R32,R33,R34,R35)</f>
        <v>18.52661876394172</v>
      </c>
      <c r="S36" s="298"/>
      <c r="T36" s="299"/>
      <c r="U36" s="300">
        <f>SUM(U31,U32,U33,U34,U35)</f>
        <v>32.297582616298335</v>
      </c>
      <c r="V36" s="296"/>
      <c r="W36" s="296"/>
      <c r="X36" s="297" t="s">
        <v>26</v>
      </c>
      <c r="Y36" s="297"/>
      <c r="Z36" s="298">
        <f>SUM(Z31,Z32,Z33,Z34,Z35)</f>
        <v>17.231543718096248</v>
      </c>
      <c r="AA36" s="298"/>
      <c r="AB36" s="299"/>
      <c r="AC36" s="300">
        <f>SUM(AC31,AC32,AC33,AC34,AC35)</f>
        <v>37.158078764196603</v>
      </c>
      <c r="AD36" s="296"/>
      <c r="AE36" s="296"/>
      <c r="AF36" s="297" t="s">
        <v>26</v>
      </c>
      <c r="AG36" s="297"/>
      <c r="AH36" s="298">
        <f>SUM(AH31,AH32,AH33,AH34,AH35)</f>
        <v>16.64244301731193</v>
      </c>
      <c r="AI36" s="298"/>
      <c r="AJ36" s="299"/>
      <c r="AK36" s="300">
        <f>SUM(AK31,AK32,AK33,AK34,AK35)</f>
        <v>45.001660452429377</v>
      </c>
      <c r="AL36" s="296"/>
      <c r="AM36" s="296"/>
      <c r="AN36" s="297" t="s">
        <v>26</v>
      </c>
      <c r="AO36" s="297"/>
      <c r="AP36" s="298">
        <f>SUM(AP31,AP32,AP33,AP34,AP35)</f>
        <v>23.699589576832096</v>
      </c>
      <c r="AQ36" s="298"/>
      <c r="AR36" s="299"/>
    </row>
    <row r="37" spans="1:44" ht="30" customHeight="1" thickBot="1" x14ac:dyDescent="0.25">
      <c r="A37" s="301" t="s">
        <v>30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</row>
    <row r="38" spans="1:44" ht="15.75" customHeight="1" thickBot="1" x14ac:dyDescent="0.25">
      <c r="A38" s="302" t="s">
        <v>7</v>
      </c>
      <c r="B38" s="303"/>
      <c r="C38" s="303" t="s">
        <v>3</v>
      </c>
      <c r="D38" s="303"/>
      <c r="E38" s="303" t="s">
        <v>31</v>
      </c>
      <c r="F38" s="303"/>
      <c r="G38" s="303"/>
      <c r="H38" s="303"/>
      <c r="I38" s="303"/>
      <c r="J38" s="303"/>
      <c r="K38" s="303"/>
      <c r="L38" s="304"/>
      <c r="M38" s="197" t="s">
        <v>32</v>
      </c>
      <c r="N38" s="305"/>
      <c r="O38" s="305"/>
      <c r="P38" s="305"/>
      <c r="Q38" s="305"/>
      <c r="R38" s="305"/>
      <c r="S38" s="305"/>
      <c r="T38" s="200"/>
      <c r="U38" s="197" t="s">
        <v>32</v>
      </c>
      <c r="V38" s="305"/>
      <c r="W38" s="305"/>
      <c r="X38" s="305"/>
      <c r="Y38" s="305"/>
      <c r="Z38" s="305"/>
      <c r="AA38" s="305"/>
      <c r="AB38" s="200"/>
      <c r="AC38" s="197" t="s">
        <v>32</v>
      </c>
      <c r="AD38" s="305"/>
      <c r="AE38" s="305"/>
      <c r="AF38" s="305"/>
      <c r="AG38" s="305"/>
      <c r="AH38" s="305"/>
      <c r="AI38" s="305"/>
      <c r="AJ38" s="200"/>
      <c r="AK38" s="197" t="s">
        <v>32</v>
      </c>
      <c r="AL38" s="305"/>
      <c r="AM38" s="305"/>
      <c r="AN38" s="305"/>
      <c r="AO38" s="305"/>
      <c r="AP38" s="305"/>
      <c r="AQ38" s="305"/>
      <c r="AR38" s="200"/>
    </row>
    <row r="39" spans="1:44" x14ac:dyDescent="0.2">
      <c r="A39" s="205">
        <v>110</v>
      </c>
      <c r="B39" s="206"/>
      <c r="C39" s="206" t="s">
        <v>198</v>
      </c>
      <c r="D39" s="206"/>
      <c r="E39" s="241" t="s">
        <v>33</v>
      </c>
      <c r="F39" s="241"/>
      <c r="G39" s="241"/>
      <c r="H39" s="241"/>
      <c r="I39" s="241"/>
      <c r="J39" s="241"/>
      <c r="K39" s="241"/>
      <c r="L39" s="242"/>
      <c r="M39" s="306">
        <v>115</v>
      </c>
      <c r="N39" s="307"/>
      <c r="O39" s="307"/>
      <c r="P39" s="307"/>
      <c r="Q39" s="307"/>
      <c r="R39" s="307"/>
      <c r="S39" s="307"/>
      <c r="T39" s="308"/>
      <c r="U39" s="306">
        <v>115</v>
      </c>
      <c r="V39" s="307"/>
      <c r="W39" s="307"/>
      <c r="X39" s="307"/>
      <c r="Y39" s="307"/>
      <c r="Z39" s="307"/>
      <c r="AA39" s="307"/>
      <c r="AB39" s="308"/>
      <c r="AC39" s="306">
        <v>115</v>
      </c>
      <c r="AD39" s="307"/>
      <c r="AE39" s="307"/>
      <c r="AF39" s="307"/>
      <c r="AG39" s="307"/>
      <c r="AH39" s="307"/>
      <c r="AI39" s="307"/>
      <c r="AJ39" s="308"/>
      <c r="AK39" s="306">
        <v>115</v>
      </c>
      <c r="AL39" s="307"/>
      <c r="AM39" s="307"/>
      <c r="AN39" s="307"/>
      <c r="AO39" s="307"/>
      <c r="AP39" s="307"/>
      <c r="AQ39" s="307"/>
      <c r="AR39" s="308"/>
    </row>
    <row r="40" spans="1:44" x14ac:dyDescent="0.2">
      <c r="A40" s="219">
        <v>110</v>
      </c>
      <c r="B40" s="220"/>
      <c r="C40" s="220" t="s">
        <v>199</v>
      </c>
      <c r="D40" s="220"/>
      <c r="E40" s="221" t="s">
        <v>34</v>
      </c>
      <c r="F40" s="221"/>
      <c r="G40" s="221"/>
      <c r="H40" s="221"/>
      <c r="I40" s="221"/>
      <c r="J40" s="221"/>
      <c r="K40" s="221"/>
      <c r="L40" s="309"/>
      <c r="M40" s="310">
        <v>115</v>
      </c>
      <c r="N40" s="311"/>
      <c r="O40" s="311"/>
      <c r="P40" s="311"/>
      <c r="Q40" s="311"/>
      <c r="R40" s="311"/>
      <c r="S40" s="311"/>
      <c r="T40" s="312"/>
      <c r="U40" s="310">
        <v>115</v>
      </c>
      <c r="V40" s="311"/>
      <c r="W40" s="311"/>
      <c r="X40" s="311"/>
      <c r="Y40" s="311"/>
      <c r="Z40" s="311"/>
      <c r="AA40" s="311"/>
      <c r="AB40" s="312"/>
      <c r="AC40" s="310">
        <v>115</v>
      </c>
      <c r="AD40" s="311"/>
      <c r="AE40" s="311"/>
      <c r="AF40" s="311"/>
      <c r="AG40" s="311"/>
      <c r="AH40" s="311"/>
      <c r="AI40" s="311"/>
      <c r="AJ40" s="312"/>
      <c r="AK40" s="310">
        <v>115</v>
      </c>
      <c r="AL40" s="311"/>
      <c r="AM40" s="311"/>
      <c r="AN40" s="311"/>
      <c r="AO40" s="311"/>
      <c r="AP40" s="311"/>
      <c r="AQ40" s="311"/>
      <c r="AR40" s="312"/>
    </row>
    <row r="41" spans="1:44" x14ac:dyDescent="0.2">
      <c r="A41" s="219">
        <v>35</v>
      </c>
      <c r="B41" s="220"/>
      <c r="C41" s="220" t="s">
        <v>16</v>
      </c>
      <c r="D41" s="220"/>
      <c r="E41" s="221" t="s">
        <v>35</v>
      </c>
      <c r="F41" s="221"/>
      <c r="G41" s="221"/>
      <c r="H41" s="221"/>
      <c r="I41" s="221"/>
      <c r="J41" s="221"/>
      <c r="K41" s="221"/>
      <c r="L41" s="309"/>
      <c r="M41" s="310">
        <v>35</v>
      </c>
      <c r="N41" s="311"/>
      <c r="O41" s="311"/>
      <c r="P41" s="311"/>
      <c r="Q41" s="311"/>
      <c r="R41" s="311"/>
      <c r="S41" s="311"/>
      <c r="T41" s="312"/>
      <c r="U41" s="310">
        <v>34</v>
      </c>
      <c r="V41" s="311"/>
      <c r="W41" s="311"/>
      <c r="X41" s="311"/>
      <c r="Y41" s="311"/>
      <c r="Z41" s="311"/>
      <c r="AA41" s="311"/>
      <c r="AB41" s="312"/>
      <c r="AC41" s="310">
        <v>34</v>
      </c>
      <c r="AD41" s="311"/>
      <c r="AE41" s="311"/>
      <c r="AF41" s="311"/>
      <c r="AG41" s="311"/>
      <c r="AH41" s="311"/>
      <c r="AI41" s="311"/>
      <c r="AJ41" s="312"/>
      <c r="AK41" s="310">
        <v>35</v>
      </c>
      <c r="AL41" s="311"/>
      <c r="AM41" s="311"/>
      <c r="AN41" s="311"/>
      <c r="AO41" s="311"/>
      <c r="AP41" s="311"/>
      <c r="AQ41" s="311"/>
      <c r="AR41" s="312"/>
    </row>
    <row r="42" spans="1:44" x14ac:dyDescent="0.2">
      <c r="A42" s="219">
        <v>35</v>
      </c>
      <c r="B42" s="220"/>
      <c r="C42" s="220" t="s">
        <v>20</v>
      </c>
      <c r="D42" s="220"/>
      <c r="E42" s="221" t="s">
        <v>36</v>
      </c>
      <c r="F42" s="221"/>
      <c r="G42" s="221"/>
      <c r="H42" s="221"/>
      <c r="I42" s="221"/>
      <c r="J42" s="221"/>
      <c r="K42" s="221"/>
      <c r="L42" s="309"/>
      <c r="M42" s="310">
        <v>35</v>
      </c>
      <c r="N42" s="311"/>
      <c r="O42" s="311"/>
      <c r="P42" s="311"/>
      <c r="Q42" s="311"/>
      <c r="R42" s="311"/>
      <c r="S42" s="311"/>
      <c r="T42" s="312"/>
      <c r="U42" s="310">
        <v>34</v>
      </c>
      <c r="V42" s="311"/>
      <c r="W42" s="311"/>
      <c r="X42" s="311"/>
      <c r="Y42" s="311"/>
      <c r="Z42" s="311"/>
      <c r="AA42" s="311"/>
      <c r="AB42" s="312"/>
      <c r="AC42" s="310">
        <v>34</v>
      </c>
      <c r="AD42" s="311"/>
      <c r="AE42" s="311"/>
      <c r="AF42" s="311"/>
      <c r="AG42" s="311"/>
      <c r="AH42" s="311"/>
      <c r="AI42" s="311"/>
      <c r="AJ42" s="312"/>
      <c r="AK42" s="310">
        <v>34</v>
      </c>
      <c r="AL42" s="311"/>
      <c r="AM42" s="311"/>
      <c r="AN42" s="311"/>
      <c r="AO42" s="311"/>
      <c r="AP42" s="311"/>
      <c r="AQ42" s="311"/>
      <c r="AR42" s="312"/>
    </row>
    <row r="43" spans="1:44" x14ac:dyDescent="0.2">
      <c r="A43" s="219">
        <v>35</v>
      </c>
      <c r="B43" s="220"/>
      <c r="C43" s="220" t="s">
        <v>133</v>
      </c>
      <c r="D43" s="220"/>
      <c r="E43" s="221" t="s">
        <v>316</v>
      </c>
      <c r="F43" s="221"/>
      <c r="G43" s="221"/>
      <c r="H43" s="221"/>
      <c r="I43" s="221"/>
      <c r="J43" s="221"/>
      <c r="K43" s="221"/>
      <c r="L43" s="309"/>
      <c r="M43" s="310">
        <v>33</v>
      </c>
      <c r="N43" s="311"/>
      <c r="O43" s="311"/>
      <c r="P43" s="311"/>
      <c r="Q43" s="311"/>
      <c r="R43" s="311"/>
      <c r="S43" s="311"/>
      <c r="T43" s="312"/>
      <c r="U43" s="310">
        <v>33</v>
      </c>
      <c r="V43" s="311"/>
      <c r="W43" s="311"/>
      <c r="X43" s="311"/>
      <c r="Y43" s="311"/>
      <c r="Z43" s="311"/>
      <c r="AA43" s="311"/>
      <c r="AB43" s="312"/>
      <c r="AC43" s="310">
        <v>33</v>
      </c>
      <c r="AD43" s="311"/>
      <c r="AE43" s="311"/>
      <c r="AF43" s="311"/>
      <c r="AG43" s="311"/>
      <c r="AH43" s="311"/>
      <c r="AI43" s="311"/>
      <c r="AJ43" s="312"/>
      <c r="AK43" s="310">
        <v>33</v>
      </c>
      <c r="AL43" s="311"/>
      <c r="AM43" s="311"/>
      <c r="AN43" s="311"/>
      <c r="AO43" s="311"/>
      <c r="AP43" s="311"/>
      <c r="AQ43" s="311"/>
      <c r="AR43" s="312"/>
    </row>
    <row r="44" spans="1:44" x14ac:dyDescent="0.2">
      <c r="A44" s="219">
        <v>6</v>
      </c>
      <c r="B44" s="220"/>
      <c r="C44" s="220" t="s">
        <v>16</v>
      </c>
      <c r="D44" s="220"/>
      <c r="E44" s="221" t="s">
        <v>317</v>
      </c>
      <c r="F44" s="221"/>
      <c r="G44" s="221"/>
      <c r="H44" s="221"/>
      <c r="I44" s="221"/>
      <c r="J44" s="221"/>
      <c r="K44" s="221"/>
      <c r="L44" s="309"/>
      <c r="M44" s="310">
        <v>6.1999998092651367</v>
      </c>
      <c r="N44" s="311"/>
      <c r="O44" s="311"/>
      <c r="P44" s="311"/>
      <c r="Q44" s="311"/>
      <c r="R44" s="311"/>
      <c r="S44" s="311"/>
      <c r="T44" s="312"/>
      <c r="U44" s="310">
        <v>6.1999998092651367</v>
      </c>
      <c r="V44" s="311"/>
      <c r="W44" s="311"/>
      <c r="X44" s="311"/>
      <c r="Y44" s="311"/>
      <c r="Z44" s="311"/>
      <c r="AA44" s="311"/>
      <c r="AB44" s="312"/>
      <c r="AC44" s="310">
        <v>6.1999998092651367</v>
      </c>
      <c r="AD44" s="311"/>
      <c r="AE44" s="311"/>
      <c r="AF44" s="311"/>
      <c r="AG44" s="311"/>
      <c r="AH44" s="311"/>
      <c r="AI44" s="311"/>
      <c r="AJ44" s="312"/>
      <c r="AK44" s="310">
        <v>6.1999998092651367</v>
      </c>
      <c r="AL44" s="311"/>
      <c r="AM44" s="311"/>
      <c r="AN44" s="311"/>
      <c r="AO44" s="311"/>
      <c r="AP44" s="311"/>
      <c r="AQ44" s="311"/>
      <c r="AR44" s="312"/>
    </row>
    <row r="45" spans="1:44" x14ac:dyDescent="0.2">
      <c r="A45" s="219">
        <v>6</v>
      </c>
      <c r="B45" s="220"/>
      <c r="C45" s="220" t="s">
        <v>20</v>
      </c>
      <c r="D45" s="220"/>
      <c r="E45" s="221" t="s">
        <v>318</v>
      </c>
      <c r="F45" s="221"/>
      <c r="G45" s="221"/>
      <c r="H45" s="221"/>
      <c r="I45" s="221"/>
      <c r="J45" s="221"/>
      <c r="K45" s="221"/>
      <c r="L45" s="309"/>
      <c r="M45" s="310">
        <v>6.1999998092651367</v>
      </c>
      <c r="N45" s="311"/>
      <c r="O45" s="311"/>
      <c r="P45" s="311"/>
      <c r="Q45" s="311"/>
      <c r="R45" s="311"/>
      <c r="S45" s="311"/>
      <c r="T45" s="312"/>
      <c r="U45" s="310">
        <v>6.1999998092651367</v>
      </c>
      <c r="V45" s="311"/>
      <c r="W45" s="311"/>
      <c r="X45" s="311"/>
      <c r="Y45" s="311"/>
      <c r="Z45" s="311"/>
      <c r="AA45" s="311"/>
      <c r="AB45" s="312"/>
      <c r="AC45" s="310">
        <v>6.1999998092651367</v>
      </c>
      <c r="AD45" s="311"/>
      <c r="AE45" s="311"/>
      <c r="AF45" s="311"/>
      <c r="AG45" s="311"/>
      <c r="AH45" s="311"/>
      <c r="AI45" s="311"/>
      <c r="AJ45" s="312"/>
      <c r="AK45" s="310">
        <v>6.1999998092651367</v>
      </c>
      <c r="AL45" s="311"/>
      <c r="AM45" s="311"/>
      <c r="AN45" s="311"/>
      <c r="AO45" s="311"/>
      <c r="AP45" s="311"/>
      <c r="AQ45" s="311"/>
      <c r="AR45" s="312"/>
    </row>
    <row r="46" spans="1:44" x14ac:dyDescent="0.2">
      <c r="A46" s="219">
        <v>6</v>
      </c>
      <c r="B46" s="220"/>
      <c r="C46" s="220" t="s">
        <v>133</v>
      </c>
      <c r="D46" s="220"/>
      <c r="E46" s="221" t="s">
        <v>319</v>
      </c>
      <c r="F46" s="221"/>
      <c r="G46" s="221"/>
      <c r="H46" s="221"/>
      <c r="I46" s="221"/>
      <c r="J46" s="221"/>
      <c r="K46" s="221"/>
      <c r="L46" s="309"/>
      <c r="M46" s="310">
        <v>6.1999998092651367</v>
      </c>
      <c r="N46" s="311"/>
      <c r="O46" s="311"/>
      <c r="P46" s="311"/>
      <c r="Q46" s="311"/>
      <c r="R46" s="311"/>
      <c r="S46" s="311"/>
      <c r="T46" s="312"/>
      <c r="U46" s="310">
        <v>6.1999998092651367</v>
      </c>
      <c r="V46" s="311"/>
      <c r="W46" s="311"/>
      <c r="X46" s="311"/>
      <c r="Y46" s="311"/>
      <c r="Z46" s="311"/>
      <c r="AA46" s="311"/>
      <c r="AB46" s="312"/>
      <c r="AC46" s="310">
        <v>6.1999998092651367</v>
      </c>
      <c r="AD46" s="311"/>
      <c r="AE46" s="311"/>
      <c r="AF46" s="311"/>
      <c r="AG46" s="311"/>
      <c r="AH46" s="311"/>
      <c r="AI46" s="311"/>
      <c r="AJ46" s="312"/>
      <c r="AK46" s="310">
        <v>6.1999998092651367</v>
      </c>
      <c r="AL46" s="311"/>
      <c r="AM46" s="311"/>
      <c r="AN46" s="311"/>
      <c r="AO46" s="311"/>
      <c r="AP46" s="311"/>
      <c r="AQ46" s="311"/>
      <c r="AR46" s="312"/>
    </row>
    <row r="47" spans="1:44" ht="13.5" thickBot="1" x14ac:dyDescent="0.25">
      <c r="A47" s="313">
        <v>6</v>
      </c>
      <c r="B47" s="314"/>
      <c r="C47" s="314" t="s">
        <v>134</v>
      </c>
      <c r="D47" s="314"/>
      <c r="E47" s="251" t="s">
        <v>320</v>
      </c>
      <c r="F47" s="251"/>
      <c r="G47" s="251"/>
      <c r="H47" s="251"/>
      <c r="I47" s="251"/>
      <c r="J47" s="251"/>
      <c r="K47" s="251"/>
      <c r="L47" s="252"/>
      <c r="M47" s="315">
        <v>6.1999998092651367</v>
      </c>
      <c r="N47" s="316"/>
      <c r="O47" s="316"/>
      <c r="P47" s="316"/>
      <c r="Q47" s="316"/>
      <c r="R47" s="316"/>
      <c r="S47" s="316"/>
      <c r="T47" s="317"/>
      <c r="U47" s="315">
        <v>6.1999998092651367</v>
      </c>
      <c r="V47" s="316"/>
      <c r="W47" s="316"/>
      <c r="X47" s="316"/>
      <c r="Y47" s="316"/>
      <c r="Z47" s="316"/>
      <c r="AA47" s="316"/>
      <c r="AB47" s="317"/>
      <c r="AC47" s="315">
        <v>6.1999998092651367</v>
      </c>
      <c r="AD47" s="316"/>
      <c r="AE47" s="316"/>
      <c r="AF47" s="316"/>
      <c r="AG47" s="316"/>
      <c r="AH47" s="316"/>
      <c r="AI47" s="316"/>
      <c r="AJ47" s="317"/>
      <c r="AK47" s="315">
        <v>6.1999998092651367</v>
      </c>
      <c r="AL47" s="316"/>
      <c r="AM47" s="316"/>
      <c r="AN47" s="316"/>
      <c r="AO47" s="316"/>
      <c r="AP47" s="316"/>
      <c r="AQ47" s="316"/>
      <c r="AR47" s="317"/>
    </row>
    <row r="48" spans="1:44" ht="30" customHeight="1" thickBot="1" x14ac:dyDescent="0.25">
      <c r="A48" s="301" t="s">
        <v>37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</row>
    <row r="49" spans="1:44" ht="15" customHeight="1" x14ac:dyDescent="0.2">
      <c r="A49" s="318" t="s">
        <v>3</v>
      </c>
      <c r="B49" s="319"/>
      <c r="C49" s="319"/>
      <c r="D49" s="319"/>
      <c r="E49" s="319" t="s">
        <v>38</v>
      </c>
      <c r="F49" s="319"/>
      <c r="G49" s="319" t="s">
        <v>39</v>
      </c>
      <c r="H49" s="319"/>
      <c r="I49" s="319" t="s">
        <v>40</v>
      </c>
      <c r="J49" s="319"/>
      <c r="K49" s="319" t="s">
        <v>41</v>
      </c>
      <c r="L49" s="320"/>
      <c r="M49" s="238" t="s">
        <v>11</v>
      </c>
      <c r="N49" s="321"/>
      <c r="O49" s="322" t="s">
        <v>12</v>
      </c>
      <c r="P49" s="239"/>
      <c r="Q49" s="321"/>
      <c r="R49" s="322" t="s">
        <v>13</v>
      </c>
      <c r="S49" s="239"/>
      <c r="T49" s="323"/>
      <c r="U49" s="238" t="s">
        <v>11</v>
      </c>
      <c r="V49" s="321"/>
      <c r="W49" s="322" t="s">
        <v>12</v>
      </c>
      <c r="X49" s="239"/>
      <c r="Y49" s="321"/>
      <c r="Z49" s="322" t="s">
        <v>13</v>
      </c>
      <c r="AA49" s="239"/>
      <c r="AB49" s="323"/>
      <c r="AC49" s="238" t="s">
        <v>11</v>
      </c>
      <c r="AD49" s="321"/>
      <c r="AE49" s="322" t="s">
        <v>12</v>
      </c>
      <c r="AF49" s="239"/>
      <c r="AG49" s="321"/>
      <c r="AH49" s="322" t="s">
        <v>13</v>
      </c>
      <c r="AI49" s="239"/>
      <c r="AJ49" s="323"/>
      <c r="AK49" s="238" t="s">
        <v>11</v>
      </c>
      <c r="AL49" s="321"/>
      <c r="AM49" s="322" t="s">
        <v>12</v>
      </c>
      <c r="AN49" s="239"/>
      <c r="AO49" s="321"/>
      <c r="AP49" s="322" t="s">
        <v>13</v>
      </c>
      <c r="AQ49" s="239"/>
      <c r="AR49" s="323"/>
    </row>
    <row r="50" spans="1:44" ht="15.75" customHeight="1" thickBot="1" x14ac:dyDescent="0.25">
      <c r="A50" s="324"/>
      <c r="B50" s="325"/>
      <c r="C50" s="325"/>
      <c r="D50" s="325"/>
      <c r="E50" s="326" t="s">
        <v>42</v>
      </c>
      <c r="F50" s="326" t="s">
        <v>43</v>
      </c>
      <c r="G50" s="326" t="s">
        <v>42</v>
      </c>
      <c r="H50" s="326" t="s">
        <v>43</v>
      </c>
      <c r="I50" s="326" t="s">
        <v>42</v>
      </c>
      <c r="J50" s="326" t="s">
        <v>43</v>
      </c>
      <c r="K50" s="326" t="s">
        <v>42</v>
      </c>
      <c r="L50" s="327" t="s">
        <v>43</v>
      </c>
      <c r="M50" s="248"/>
      <c r="N50" s="328"/>
      <c r="O50" s="329"/>
      <c r="P50" s="249"/>
      <c r="Q50" s="328"/>
      <c r="R50" s="329"/>
      <c r="S50" s="249"/>
      <c r="T50" s="330"/>
      <c r="U50" s="248"/>
      <c r="V50" s="328"/>
      <c r="W50" s="329"/>
      <c r="X50" s="249"/>
      <c r="Y50" s="328"/>
      <c r="Z50" s="329"/>
      <c r="AA50" s="249"/>
      <c r="AB50" s="330"/>
      <c r="AC50" s="248"/>
      <c r="AD50" s="328"/>
      <c r="AE50" s="329"/>
      <c r="AF50" s="249"/>
      <c r="AG50" s="328"/>
      <c r="AH50" s="329"/>
      <c r="AI50" s="249"/>
      <c r="AJ50" s="330"/>
      <c r="AK50" s="248"/>
      <c r="AL50" s="328"/>
      <c r="AM50" s="329"/>
      <c r="AN50" s="249"/>
      <c r="AO50" s="328"/>
      <c r="AP50" s="329"/>
      <c r="AQ50" s="249"/>
      <c r="AR50" s="330"/>
    </row>
    <row r="51" spans="1:44" x14ac:dyDescent="0.2">
      <c r="A51" s="331" t="s">
        <v>321</v>
      </c>
      <c r="B51" s="332"/>
      <c r="C51" s="332"/>
      <c r="D51" s="332"/>
      <c r="E51" s="333"/>
      <c r="F51" s="333"/>
      <c r="G51" s="333"/>
      <c r="H51" s="333"/>
      <c r="I51" s="333"/>
      <c r="J51" s="333"/>
      <c r="K51" s="333"/>
      <c r="L51" s="334"/>
      <c r="M51" s="335"/>
      <c r="N51" s="336"/>
      <c r="O51" s="337"/>
      <c r="P51" s="337"/>
      <c r="Q51" s="337"/>
      <c r="R51" s="337"/>
      <c r="S51" s="337"/>
      <c r="T51" s="338"/>
      <c r="U51" s="335"/>
      <c r="V51" s="336"/>
      <c r="W51" s="337"/>
      <c r="X51" s="337"/>
      <c r="Y51" s="337"/>
      <c r="Z51" s="337"/>
      <c r="AA51" s="337"/>
      <c r="AB51" s="338"/>
      <c r="AC51" s="335"/>
      <c r="AD51" s="336"/>
      <c r="AE51" s="337"/>
      <c r="AF51" s="337"/>
      <c r="AG51" s="337"/>
      <c r="AH51" s="337"/>
      <c r="AI51" s="337"/>
      <c r="AJ51" s="338"/>
      <c r="AK51" s="335"/>
      <c r="AL51" s="336"/>
      <c r="AM51" s="337"/>
      <c r="AN51" s="337"/>
      <c r="AO51" s="337"/>
      <c r="AP51" s="337"/>
      <c r="AQ51" s="337"/>
      <c r="AR51" s="338"/>
    </row>
    <row r="52" spans="1:44" x14ac:dyDescent="0.2">
      <c r="A52" s="339" t="s">
        <v>322</v>
      </c>
      <c r="B52" s="340"/>
      <c r="C52" s="340"/>
      <c r="D52" s="340"/>
      <c r="E52" s="341"/>
      <c r="F52" s="341"/>
      <c r="G52" s="341"/>
      <c r="H52" s="341"/>
      <c r="I52" s="341"/>
      <c r="J52" s="341"/>
      <c r="K52" s="341"/>
      <c r="L52" s="342"/>
      <c r="M52" s="343">
        <f>M6</f>
        <v>35.954379250673497</v>
      </c>
      <c r="N52" s="344"/>
      <c r="O52" s="345">
        <f>-O6</f>
        <v>-7.0501720873329559</v>
      </c>
      <c r="P52" s="345"/>
      <c r="Q52" s="345"/>
      <c r="R52" s="345">
        <f>-Q6</f>
        <v>-1.2584259533912998</v>
      </c>
      <c r="S52" s="345"/>
      <c r="T52" s="346"/>
      <c r="U52" s="343">
        <f>U6</f>
        <v>14.333805539833545</v>
      </c>
      <c r="V52" s="344"/>
      <c r="W52" s="345">
        <f>-W6</f>
        <v>-2.8474977284757883</v>
      </c>
      <c r="X52" s="345"/>
      <c r="Y52" s="345"/>
      <c r="Z52" s="345">
        <f>-Y6</f>
        <v>-0.2080915485267639</v>
      </c>
      <c r="AA52" s="345"/>
      <c r="AB52" s="346"/>
      <c r="AC52" s="343">
        <f>AC6</f>
        <v>49.830501298372695</v>
      </c>
      <c r="AD52" s="344"/>
      <c r="AE52" s="345">
        <f>-AE6</f>
        <v>-9.8531427672366725</v>
      </c>
      <c r="AF52" s="345"/>
      <c r="AG52" s="345"/>
      <c r="AH52" s="345">
        <f>-AG6</f>
        <v>-1.1965497753755445</v>
      </c>
      <c r="AI52" s="345"/>
      <c r="AJ52" s="346"/>
      <c r="AK52" s="343">
        <f>AK6</f>
        <v>57.346044949583657</v>
      </c>
      <c r="AL52" s="344"/>
      <c r="AM52" s="345">
        <f>-AM6</f>
        <v>-11.255114829729827</v>
      </c>
      <c r="AN52" s="345"/>
      <c r="AO52" s="345"/>
      <c r="AP52" s="345">
        <f>-AO6</f>
        <v>-1.9484250411012944</v>
      </c>
      <c r="AQ52" s="345"/>
      <c r="AR52" s="346"/>
    </row>
    <row r="53" spans="1:44" x14ac:dyDescent="0.2">
      <c r="A53" s="339" t="s">
        <v>323</v>
      </c>
      <c r="B53" s="340"/>
      <c r="C53" s="340"/>
      <c r="D53" s="340"/>
      <c r="E53" s="341"/>
      <c r="F53" s="341"/>
      <c r="G53" s="341"/>
      <c r="H53" s="341"/>
      <c r="I53" s="341"/>
      <c r="J53" s="341"/>
      <c r="K53" s="341"/>
      <c r="L53" s="342"/>
      <c r="M53" s="343">
        <f>M12</f>
        <v>62.465382112749104</v>
      </c>
      <c r="N53" s="344"/>
      <c r="O53" s="345">
        <f>-O12</f>
        <v>-10.127318381586241</v>
      </c>
      <c r="P53" s="345"/>
      <c r="Q53" s="345"/>
      <c r="R53" s="345">
        <f>-Q12</f>
        <v>-7.2281571378772469</v>
      </c>
      <c r="S53" s="345"/>
      <c r="T53" s="346"/>
      <c r="U53" s="343">
        <f>U12</f>
        <v>72.174580264159374</v>
      </c>
      <c r="V53" s="344"/>
      <c r="W53" s="345">
        <f>-W12</f>
        <v>-12.052441279456282</v>
      </c>
      <c r="X53" s="345"/>
      <c r="Y53" s="345"/>
      <c r="Z53" s="345">
        <f>-Y12</f>
        <v>-7.8366115378881469</v>
      </c>
      <c r="AA53" s="345"/>
      <c r="AB53" s="346"/>
      <c r="AC53" s="343">
        <f>AC12</f>
        <v>67.409322428374935</v>
      </c>
      <c r="AD53" s="344"/>
      <c r="AE53" s="345">
        <f>-AE12</f>
        <v>-11.569916100751048</v>
      </c>
      <c r="AF53" s="345"/>
      <c r="AG53" s="345"/>
      <c r="AH53" s="345">
        <f>-AG12</f>
        <v>-6.8132889259045806</v>
      </c>
      <c r="AI53" s="345"/>
      <c r="AJ53" s="346"/>
      <c r="AK53" s="343">
        <f>AK12</f>
        <v>87.701645521503366</v>
      </c>
      <c r="AL53" s="344"/>
      <c r="AM53" s="345">
        <f>-AM12</f>
        <v>-13.981844123061384</v>
      </c>
      <c r="AN53" s="345"/>
      <c r="AO53" s="345"/>
      <c r="AP53" s="345">
        <f>-AO12</f>
        <v>-10.472412184007929</v>
      </c>
      <c r="AQ53" s="345"/>
      <c r="AR53" s="346"/>
    </row>
    <row r="54" spans="1:44" x14ac:dyDescent="0.2">
      <c r="A54" s="339" t="s">
        <v>324</v>
      </c>
      <c r="B54" s="340"/>
      <c r="C54" s="340"/>
      <c r="D54" s="340"/>
      <c r="E54" s="341"/>
      <c r="F54" s="341"/>
      <c r="G54" s="341"/>
      <c r="H54" s="341"/>
      <c r="I54" s="341"/>
      <c r="J54" s="341"/>
      <c r="K54" s="341"/>
      <c r="L54" s="342"/>
      <c r="M54" s="343">
        <f>M20</f>
        <v>0</v>
      </c>
      <c r="N54" s="344"/>
      <c r="O54" s="345">
        <f>-O20</f>
        <v>0</v>
      </c>
      <c r="P54" s="345"/>
      <c r="Q54" s="345"/>
      <c r="R54" s="345">
        <f>-Q20</f>
        <v>0</v>
      </c>
      <c r="S54" s="345"/>
      <c r="T54" s="346"/>
      <c r="U54" s="343">
        <f>U20</f>
        <v>0</v>
      </c>
      <c r="V54" s="344"/>
      <c r="W54" s="345">
        <f>-W20</f>
        <v>0</v>
      </c>
      <c r="X54" s="345"/>
      <c r="Y54" s="345"/>
      <c r="Z54" s="345">
        <f>-Y20</f>
        <v>0</v>
      </c>
      <c r="AA54" s="345"/>
      <c r="AB54" s="346"/>
      <c r="AC54" s="343">
        <f>AC20</f>
        <v>0</v>
      </c>
      <c r="AD54" s="344"/>
      <c r="AE54" s="345">
        <f>-AE20</f>
        <v>0</v>
      </c>
      <c r="AF54" s="345"/>
      <c r="AG54" s="345"/>
      <c r="AH54" s="345">
        <f>-AG20</f>
        <v>0</v>
      </c>
      <c r="AI54" s="345"/>
      <c r="AJ54" s="346"/>
      <c r="AK54" s="343">
        <f>AK20</f>
        <v>0</v>
      </c>
      <c r="AL54" s="344"/>
      <c r="AM54" s="345">
        <f>-AM20</f>
        <v>0</v>
      </c>
      <c r="AN54" s="345"/>
      <c r="AO54" s="345"/>
      <c r="AP54" s="345">
        <f>-AO20</f>
        <v>0</v>
      </c>
      <c r="AQ54" s="345"/>
      <c r="AR54" s="346"/>
    </row>
    <row r="55" spans="1:44" x14ac:dyDescent="0.2">
      <c r="A55" s="339" t="s">
        <v>325</v>
      </c>
      <c r="B55" s="340"/>
      <c r="C55" s="340"/>
      <c r="D55" s="340"/>
      <c r="E55" s="341"/>
      <c r="F55" s="341"/>
      <c r="G55" s="341"/>
      <c r="H55" s="341"/>
      <c r="I55" s="341"/>
      <c r="J55" s="341"/>
      <c r="K55" s="341"/>
      <c r="L55" s="342"/>
      <c r="M55" s="347">
        <f>IF(OR(M39=0,S6=0),0,ABS(1000*O55/(SQRT(3)*M39*S6)))</f>
        <v>87.512352154336369</v>
      </c>
      <c r="N55" s="348"/>
      <c r="O55" s="226">
        <v>17.159999847412109</v>
      </c>
      <c r="P55" s="226"/>
      <c r="Q55" s="226"/>
      <c r="R55" s="226">
        <v>2.6400001049041748</v>
      </c>
      <c r="S55" s="226"/>
      <c r="T55" s="402"/>
      <c r="U55" s="347">
        <f>IF(OR(U39=0,AA6=0),0,ABS(1000*W55/(SQRT(3)*U39*AA6)))</f>
        <v>73.091142766700258</v>
      </c>
      <c r="V55" s="348"/>
      <c r="W55" s="226">
        <v>14.520000457763672</v>
      </c>
      <c r="X55" s="226"/>
      <c r="Y55" s="226"/>
      <c r="Z55" s="226">
        <v>1.5399999618530273</v>
      </c>
      <c r="AA55" s="226"/>
      <c r="AB55" s="402"/>
      <c r="AC55" s="347">
        <f>IF(OR(AC39=0,AI6=0),0,ABS(1000*AE55/(SQRT(3)*AC39*AI6)))</f>
        <v>86.783619691360258</v>
      </c>
      <c r="AD55" s="348"/>
      <c r="AE55" s="226">
        <v>17.159999847412109</v>
      </c>
      <c r="AF55" s="226"/>
      <c r="AG55" s="226"/>
      <c r="AH55" s="226">
        <v>2.4200000762939453</v>
      </c>
      <c r="AI55" s="226"/>
      <c r="AJ55" s="402"/>
      <c r="AK55" s="347">
        <f>IF(OR(AK39=0,AQ6=0),0,ABS(1000*AM55/(SQRT(3)*AK39*AQ6)))</f>
        <v>88.553002628136881</v>
      </c>
      <c r="AL55" s="348"/>
      <c r="AM55" s="226">
        <v>17.379999160766602</v>
      </c>
      <c r="AN55" s="226"/>
      <c r="AO55" s="226"/>
      <c r="AP55" s="226">
        <v>3.0799999237060547</v>
      </c>
      <c r="AQ55" s="226"/>
      <c r="AR55" s="402"/>
    </row>
    <row r="56" spans="1:44" ht="13.5" thickBot="1" x14ac:dyDescent="0.25">
      <c r="A56" s="351" t="s">
        <v>326</v>
      </c>
      <c r="B56" s="352"/>
      <c r="C56" s="352"/>
      <c r="D56" s="352"/>
      <c r="E56" s="353"/>
      <c r="F56" s="353"/>
      <c r="G56" s="353"/>
      <c r="H56" s="353"/>
      <c r="I56" s="353"/>
      <c r="J56" s="353"/>
      <c r="K56" s="353"/>
      <c r="L56" s="354"/>
      <c r="M56" s="257"/>
      <c r="N56" s="355"/>
      <c r="O56" s="255">
        <f>SUM(O52:Q55)</f>
        <v>-1.7490621507086246E-2</v>
      </c>
      <c r="P56" s="255"/>
      <c r="Q56" s="255"/>
      <c r="R56" s="255">
        <f>SUM(R52:T55)</f>
        <v>-5.8465829863643712</v>
      </c>
      <c r="S56" s="255"/>
      <c r="T56" s="356"/>
      <c r="U56" s="257"/>
      <c r="V56" s="355"/>
      <c r="W56" s="255">
        <f>SUM(W52:Y55)</f>
        <v>-0.37993855016839895</v>
      </c>
      <c r="X56" s="255"/>
      <c r="Y56" s="255"/>
      <c r="Z56" s="255">
        <f>SUM(Z52:AB55)</f>
        <v>-6.5047031245618836</v>
      </c>
      <c r="AA56" s="255"/>
      <c r="AB56" s="356"/>
      <c r="AC56" s="257"/>
      <c r="AD56" s="355"/>
      <c r="AE56" s="255">
        <f>SUM(AE52:AG55)</f>
        <v>-4.2630590205756107</v>
      </c>
      <c r="AF56" s="255"/>
      <c r="AG56" s="255"/>
      <c r="AH56" s="255">
        <f>SUM(AH52:AJ55)</f>
        <v>-5.5898386249861804</v>
      </c>
      <c r="AI56" s="255"/>
      <c r="AJ56" s="356"/>
      <c r="AK56" s="257"/>
      <c r="AL56" s="355"/>
      <c r="AM56" s="255">
        <f>SUM(AM52:AO55)</f>
        <v>-7.856959792024611</v>
      </c>
      <c r="AN56" s="255"/>
      <c r="AO56" s="255"/>
      <c r="AP56" s="255">
        <f>SUM(AP52:AR55)</f>
        <v>-9.3408373014031696</v>
      </c>
      <c r="AQ56" s="255"/>
      <c r="AR56" s="356"/>
    </row>
    <row r="57" spans="1:44" x14ac:dyDescent="0.2">
      <c r="A57" s="331" t="s">
        <v>327</v>
      </c>
      <c r="B57" s="332"/>
      <c r="C57" s="332"/>
      <c r="D57" s="332"/>
      <c r="E57" s="333"/>
      <c r="F57" s="333"/>
      <c r="G57" s="333"/>
      <c r="H57" s="333"/>
      <c r="I57" s="333"/>
      <c r="J57" s="333"/>
      <c r="K57" s="333"/>
      <c r="L57" s="334"/>
      <c r="M57" s="335"/>
      <c r="N57" s="336"/>
      <c r="O57" s="337"/>
      <c r="P57" s="337"/>
      <c r="Q57" s="337"/>
      <c r="R57" s="337"/>
      <c r="S57" s="337"/>
      <c r="T57" s="338"/>
      <c r="U57" s="335"/>
      <c r="V57" s="336"/>
      <c r="W57" s="337"/>
      <c r="X57" s="337"/>
      <c r="Y57" s="337"/>
      <c r="Z57" s="337"/>
      <c r="AA57" s="337"/>
      <c r="AB57" s="338"/>
      <c r="AC57" s="335"/>
      <c r="AD57" s="336"/>
      <c r="AE57" s="337"/>
      <c r="AF57" s="337"/>
      <c r="AG57" s="337"/>
      <c r="AH57" s="337"/>
      <c r="AI57" s="337"/>
      <c r="AJ57" s="338"/>
      <c r="AK57" s="335"/>
      <c r="AL57" s="336"/>
      <c r="AM57" s="337"/>
      <c r="AN57" s="337"/>
      <c r="AO57" s="337"/>
      <c r="AP57" s="337"/>
      <c r="AQ57" s="337"/>
      <c r="AR57" s="338"/>
    </row>
    <row r="58" spans="1:44" x14ac:dyDescent="0.2">
      <c r="A58" s="339" t="s">
        <v>328</v>
      </c>
      <c r="B58" s="340"/>
      <c r="C58" s="340"/>
      <c r="D58" s="340"/>
      <c r="E58" s="341"/>
      <c r="F58" s="341"/>
      <c r="G58" s="341"/>
      <c r="H58" s="341"/>
      <c r="I58" s="341"/>
      <c r="J58" s="341"/>
      <c r="K58" s="341"/>
      <c r="L58" s="342"/>
      <c r="M58" s="343">
        <f>M9</f>
        <v>42.9569615297493</v>
      </c>
      <c r="N58" s="344"/>
      <c r="O58" s="345">
        <f>-O9</f>
        <v>-8.4504962231572875</v>
      </c>
      <c r="P58" s="345"/>
      <c r="Q58" s="345"/>
      <c r="R58" s="345">
        <f>-Q9</f>
        <v>-1.342167150686403</v>
      </c>
      <c r="S58" s="345"/>
      <c r="T58" s="346"/>
      <c r="U58" s="343">
        <f>U9</f>
        <v>39.595658818938958</v>
      </c>
      <c r="V58" s="344"/>
      <c r="W58" s="345">
        <f>-W9</f>
        <v>-7.7498038215088991</v>
      </c>
      <c r="X58" s="345"/>
      <c r="Y58" s="345"/>
      <c r="Z58" s="345">
        <f>-Y9</f>
        <v>-1.4641203352984322</v>
      </c>
      <c r="AA58" s="345"/>
      <c r="AB58" s="346"/>
      <c r="AC58" s="343">
        <f>AC9</f>
        <v>35.713525593918199</v>
      </c>
      <c r="AD58" s="344"/>
      <c r="AE58" s="345">
        <f>-AE9</f>
        <v>-7.0491061729290809</v>
      </c>
      <c r="AF58" s="345"/>
      <c r="AG58" s="345"/>
      <c r="AH58" s="345">
        <f>-AG9</f>
        <v>-0.95593692564321731</v>
      </c>
      <c r="AI58" s="345"/>
      <c r="AJ58" s="346"/>
      <c r="AK58" s="343">
        <f>AK9</f>
        <v>46.558758033706589</v>
      </c>
      <c r="AL58" s="344"/>
      <c r="AM58" s="345">
        <f>-AM9</f>
        <v>-9.1512858758172975</v>
      </c>
      <c r="AN58" s="345"/>
      <c r="AO58" s="345"/>
      <c r="AP58" s="345">
        <f>-AO9</f>
        <v>-1.5027230187506151</v>
      </c>
      <c r="AQ58" s="345"/>
      <c r="AR58" s="346"/>
    </row>
    <row r="59" spans="1:44" x14ac:dyDescent="0.2">
      <c r="A59" s="339" t="s">
        <v>329</v>
      </c>
      <c r="B59" s="340"/>
      <c r="C59" s="340"/>
      <c r="D59" s="340"/>
      <c r="E59" s="341"/>
      <c r="F59" s="341"/>
      <c r="G59" s="341"/>
      <c r="H59" s="341"/>
      <c r="I59" s="341"/>
      <c r="J59" s="341"/>
      <c r="K59" s="341"/>
      <c r="L59" s="342"/>
      <c r="M59" s="343">
        <f>M16</f>
        <v>63.447247316502626</v>
      </c>
      <c r="N59" s="344"/>
      <c r="O59" s="345">
        <f>-O16</f>
        <v>-9.1684734862721928</v>
      </c>
      <c r="P59" s="345"/>
      <c r="Q59" s="345"/>
      <c r="R59" s="345">
        <f>-Q16</f>
        <v>-8.69786852198677</v>
      </c>
      <c r="S59" s="345"/>
      <c r="T59" s="346"/>
      <c r="U59" s="343">
        <f>U16</f>
        <v>62.042776740401401</v>
      </c>
      <c r="V59" s="344"/>
      <c r="W59" s="345">
        <f>-W16</f>
        <v>-9.6478397868573662</v>
      </c>
      <c r="X59" s="345"/>
      <c r="Y59" s="345"/>
      <c r="Z59" s="345">
        <f>-Y16</f>
        <v>-7.7227202963829047</v>
      </c>
      <c r="AA59" s="345"/>
      <c r="AB59" s="346"/>
      <c r="AC59" s="343">
        <f>AC16</f>
        <v>58.19730892184424</v>
      </c>
      <c r="AD59" s="344"/>
      <c r="AE59" s="345">
        <f>-AE16</f>
        <v>-8.685913723279798</v>
      </c>
      <c r="AF59" s="345"/>
      <c r="AG59" s="345"/>
      <c r="AH59" s="345">
        <f>-AG16</f>
        <v>-7.6766673903885874</v>
      </c>
      <c r="AI59" s="345"/>
      <c r="AJ59" s="346"/>
      <c r="AK59" s="343">
        <f>AK16</f>
        <v>72.443244755650824</v>
      </c>
      <c r="AL59" s="344"/>
      <c r="AM59" s="345">
        <f>-AM16</f>
        <v>-10.613415623820867</v>
      </c>
      <c r="AN59" s="345"/>
      <c r="AO59" s="345"/>
      <c r="AP59" s="345">
        <f>-AO16</f>
        <v>-9.776029332972259</v>
      </c>
      <c r="AQ59" s="345"/>
      <c r="AR59" s="346"/>
    </row>
    <row r="60" spans="1:44" x14ac:dyDescent="0.2">
      <c r="A60" s="339" t="s">
        <v>330</v>
      </c>
      <c r="B60" s="340"/>
      <c r="C60" s="340"/>
      <c r="D60" s="340"/>
      <c r="E60" s="341"/>
      <c r="F60" s="341"/>
      <c r="G60" s="341"/>
      <c r="H60" s="341"/>
      <c r="I60" s="341"/>
      <c r="J60" s="341"/>
      <c r="K60" s="341"/>
      <c r="L60" s="342"/>
      <c r="M60" s="347">
        <f>IF(OR(M40=0,S9=0),0,ABS(1000*O60/(SQRT(3)*M40*S9)))</f>
        <v>95.058939992016732</v>
      </c>
      <c r="N60" s="348"/>
      <c r="O60" s="226">
        <v>18.700000762939453</v>
      </c>
      <c r="P60" s="226"/>
      <c r="Q60" s="226"/>
      <c r="R60" s="226">
        <v>2.8599998950958252</v>
      </c>
      <c r="S60" s="226"/>
      <c r="T60" s="402"/>
      <c r="U60" s="347">
        <f>IF(OR(U40=0,AA9=0),0,ABS(1000*W60/(SQRT(3)*U40*AA9)))</f>
        <v>83.178538142014474</v>
      </c>
      <c r="V60" s="348"/>
      <c r="W60" s="226">
        <v>16.280000686645508</v>
      </c>
      <c r="X60" s="226"/>
      <c r="Y60" s="226"/>
      <c r="Z60" s="226">
        <v>1.7599999904632568</v>
      </c>
      <c r="AA60" s="226"/>
      <c r="AB60" s="402"/>
      <c r="AC60" s="347">
        <f>IF(OR(AC40=0,AI9=0),0,ABS(1000*AE60/(SQRT(3)*AC40*AI9)))</f>
        <v>94.741508989929486</v>
      </c>
      <c r="AD60" s="348"/>
      <c r="AE60" s="226">
        <v>18.700000762939453</v>
      </c>
      <c r="AF60" s="226"/>
      <c r="AG60" s="226"/>
      <c r="AH60" s="226">
        <v>2.4200000762939453</v>
      </c>
      <c r="AI60" s="226"/>
      <c r="AJ60" s="402"/>
      <c r="AK60" s="347">
        <f>IF(OR(AK40=0,AQ9=0),0,ABS(1000*AM60/(SQRT(3)*AK40*AQ9)))</f>
        <v>96.25879002181297</v>
      </c>
      <c r="AL60" s="348"/>
      <c r="AM60" s="226">
        <v>18.920000076293945</v>
      </c>
      <c r="AN60" s="226"/>
      <c r="AO60" s="226"/>
      <c r="AP60" s="226">
        <v>3.0799999237060547</v>
      </c>
      <c r="AQ60" s="226"/>
      <c r="AR60" s="402"/>
    </row>
    <row r="61" spans="1:44" ht="13.5" thickBot="1" x14ac:dyDescent="0.25">
      <c r="A61" s="357" t="s">
        <v>331</v>
      </c>
      <c r="B61" s="358"/>
      <c r="C61" s="358"/>
      <c r="D61" s="358"/>
      <c r="E61" s="359"/>
      <c r="F61" s="359"/>
      <c r="G61" s="359"/>
      <c r="H61" s="359"/>
      <c r="I61" s="359"/>
      <c r="J61" s="359"/>
      <c r="K61" s="359"/>
      <c r="L61" s="360"/>
      <c r="M61" s="361"/>
      <c r="N61" s="362"/>
      <c r="O61" s="363">
        <f>SUM(O58:Q60)</f>
        <v>1.0810310535099745</v>
      </c>
      <c r="P61" s="363"/>
      <c r="Q61" s="363"/>
      <c r="R61" s="363">
        <f>SUM(R58:T60)</f>
        <v>-7.1800357775773485</v>
      </c>
      <c r="S61" s="363"/>
      <c r="T61" s="364"/>
      <c r="U61" s="361"/>
      <c r="V61" s="362"/>
      <c r="W61" s="363">
        <f>SUM(W58:Y60)</f>
        <v>-1.1176429217207584</v>
      </c>
      <c r="X61" s="363"/>
      <c r="Y61" s="363"/>
      <c r="Z61" s="363">
        <f>SUM(Z58:AB60)</f>
        <v>-7.4268406412180799</v>
      </c>
      <c r="AA61" s="363"/>
      <c r="AB61" s="364"/>
      <c r="AC61" s="361"/>
      <c r="AD61" s="362"/>
      <c r="AE61" s="363">
        <f>SUM(AE58:AG60)</f>
        <v>2.9649808667305741</v>
      </c>
      <c r="AF61" s="363"/>
      <c r="AG61" s="363"/>
      <c r="AH61" s="363">
        <f>SUM(AH58:AJ60)</f>
        <v>-6.2126042397378587</v>
      </c>
      <c r="AI61" s="363"/>
      <c r="AJ61" s="364"/>
      <c r="AK61" s="361"/>
      <c r="AL61" s="362"/>
      <c r="AM61" s="363">
        <f>SUM(AM58:AO60)</f>
        <v>-0.84470142334421894</v>
      </c>
      <c r="AN61" s="363"/>
      <c r="AO61" s="363"/>
      <c r="AP61" s="363">
        <f>SUM(AP58:AR60)</f>
        <v>-8.1987524280168191</v>
      </c>
      <c r="AQ61" s="363"/>
      <c r="AR61" s="364"/>
    </row>
    <row r="62" spans="1:44" ht="13.5" thickBot="1" x14ac:dyDescent="0.25">
      <c r="A62" s="365" t="s">
        <v>252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7"/>
      <c r="M62" s="368"/>
      <c r="N62" s="369"/>
      <c r="O62" s="370">
        <f>SUM(O52:Q55)+SUM(O58:Q60)</f>
        <v>1.0635404320028883</v>
      </c>
      <c r="P62" s="370"/>
      <c r="Q62" s="370"/>
      <c r="R62" s="370">
        <f>SUM(R52:T55)+SUM(R58:T60)</f>
        <v>-13.02661876394172</v>
      </c>
      <c r="S62" s="370"/>
      <c r="T62" s="371"/>
      <c r="U62" s="368"/>
      <c r="V62" s="369"/>
      <c r="W62" s="370">
        <f>SUM(W52:Y55)+SUM(W58:Y60)</f>
        <v>-1.4975814718891574</v>
      </c>
      <c r="X62" s="370"/>
      <c r="Y62" s="370"/>
      <c r="Z62" s="370">
        <f>SUM(Z52:AB55)+SUM(Z58:AB60)</f>
        <v>-13.931543765779963</v>
      </c>
      <c r="AA62" s="370"/>
      <c r="AB62" s="371"/>
      <c r="AC62" s="368"/>
      <c r="AD62" s="369"/>
      <c r="AE62" s="370">
        <f>SUM(AE52:AG55)+SUM(AE58:AG60)</f>
        <v>-1.2980781538450366</v>
      </c>
      <c r="AF62" s="370"/>
      <c r="AG62" s="370"/>
      <c r="AH62" s="370">
        <f>SUM(AH52:AJ55)+SUM(AH58:AJ60)</f>
        <v>-11.802442864724039</v>
      </c>
      <c r="AI62" s="370"/>
      <c r="AJ62" s="371"/>
      <c r="AK62" s="368"/>
      <c r="AL62" s="369"/>
      <c r="AM62" s="370">
        <f>SUM(AM52:AO55)+SUM(AM58:AO60)</f>
        <v>-8.70166121536883</v>
      </c>
      <c r="AN62" s="370"/>
      <c r="AO62" s="370"/>
      <c r="AP62" s="370">
        <f>SUM(AP52:AR55)+SUM(AP58:AR60)</f>
        <v>-17.539589729419987</v>
      </c>
      <c r="AQ62" s="370"/>
      <c r="AR62" s="371"/>
    </row>
    <row r="63" spans="1:44" x14ac:dyDescent="0.2">
      <c r="A63" s="331" t="s">
        <v>44</v>
      </c>
      <c r="B63" s="332"/>
      <c r="C63" s="332"/>
      <c r="D63" s="332"/>
      <c r="E63" s="333"/>
      <c r="F63" s="333"/>
      <c r="G63" s="333"/>
      <c r="H63" s="333"/>
      <c r="I63" s="333"/>
      <c r="J63" s="333"/>
      <c r="K63" s="333"/>
      <c r="L63" s="334"/>
      <c r="M63" s="335"/>
      <c r="N63" s="336"/>
      <c r="O63" s="337"/>
      <c r="P63" s="337"/>
      <c r="Q63" s="337"/>
      <c r="R63" s="337"/>
      <c r="S63" s="337"/>
      <c r="T63" s="338"/>
      <c r="U63" s="335"/>
      <c r="V63" s="336"/>
      <c r="W63" s="337"/>
      <c r="X63" s="337"/>
      <c r="Y63" s="337"/>
      <c r="Z63" s="337"/>
      <c r="AA63" s="337"/>
      <c r="AB63" s="338"/>
      <c r="AC63" s="335"/>
      <c r="AD63" s="336"/>
      <c r="AE63" s="337"/>
      <c r="AF63" s="337"/>
      <c r="AG63" s="337"/>
      <c r="AH63" s="337"/>
      <c r="AI63" s="337"/>
      <c r="AJ63" s="338"/>
      <c r="AK63" s="335"/>
      <c r="AL63" s="336"/>
      <c r="AM63" s="337"/>
      <c r="AN63" s="337"/>
      <c r="AO63" s="337"/>
      <c r="AP63" s="337"/>
      <c r="AQ63" s="337"/>
      <c r="AR63" s="338"/>
    </row>
    <row r="64" spans="1:44" x14ac:dyDescent="0.2">
      <c r="A64" s="339" t="s">
        <v>45</v>
      </c>
      <c r="B64" s="340"/>
      <c r="C64" s="340"/>
      <c r="D64" s="340"/>
      <c r="E64" s="341"/>
      <c r="F64" s="341"/>
      <c r="G64" s="341"/>
      <c r="H64" s="341"/>
      <c r="I64" s="341"/>
      <c r="J64" s="341"/>
      <c r="K64" s="341"/>
      <c r="L64" s="342"/>
      <c r="M64" s="343">
        <f>M7</f>
        <v>116.59616922025867</v>
      </c>
      <c r="N64" s="344"/>
      <c r="O64" s="345">
        <f>O7</f>
        <v>7</v>
      </c>
      <c r="P64" s="345"/>
      <c r="Q64" s="345"/>
      <c r="R64" s="345">
        <f>Q7</f>
        <v>0.98000001907348633</v>
      </c>
      <c r="S64" s="345"/>
      <c r="T64" s="346"/>
      <c r="U64" s="343">
        <f>U7</f>
        <v>47.546491947080767</v>
      </c>
      <c r="V64" s="344"/>
      <c r="W64" s="345">
        <f>W7</f>
        <v>2.7999999523162842</v>
      </c>
      <c r="X64" s="345"/>
      <c r="Y64" s="345"/>
      <c r="Z64" s="345">
        <f>Y7</f>
        <v>0</v>
      </c>
      <c r="AA64" s="345"/>
      <c r="AB64" s="346"/>
      <c r="AC64" s="343">
        <f>AC7</f>
        <v>167.02292117523157</v>
      </c>
      <c r="AD64" s="344"/>
      <c r="AE64" s="345">
        <f>AE7</f>
        <v>9.8000001907348633</v>
      </c>
      <c r="AF64" s="345"/>
      <c r="AG64" s="345"/>
      <c r="AH64" s="345">
        <f>AG7</f>
        <v>0.8399999737739563</v>
      </c>
      <c r="AI64" s="345"/>
      <c r="AJ64" s="346"/>
      <c r="AK64" s="343">
        <f>AK7</f>
        <v>186.49038975808239</v>
      </c>
      <c r="AL64" s="344"/>
      <c r="AM64" s="345">
        <f>AM7</f>
        <v>11.199999809265137</v>
      </c>
      <c r="AN64" s="345"/>
      <c r="AO64" s="345"/>
      <c r="AP64" s="345">
        <f>AO7</f>
        <v>1.5399999618530273</v>
      </c>
      <c r="AQ64" s="345"/>
      <c r="AR64" s="346"/>
    </row>
    <row r="65" spans="1:44" x14ac:dyDescent="0.2">
      <c r="A65" s="339" t="s">
        <v>332</v>
      </c>
      <c r="B65" s="340"/>
      <c r="C65" s="340"/>
      <c r="D65" s="340"/>
      <c r="E65" s="341"/>
      <c r="F65" s="341"/>
      <c r="G65" s="341"/>
      <c r="H65" s="341"/>
      <c r="I65" s="341"/>
      <c r="J65" s="341"/>
      <c r="K65" s="341"/>
      <c r="L65" s="342"/>
      <c r="M65" s="347">
        <f>IF(OR(M41=0,S7=0),0,ABS(1000*O65/(SQRT(3)*M41*S7)))</f>
        <v>0</v>
      </c>
      <c r="N65" s="348"/>
      <c r="O65" s="226">
        <v>0</v>
      </c>
      <c r="P65" s="226"/>
      <c r="Q65" s="226"/>
      <c r="R65" s="349">
        <f>-ABS(O65)*TAN(ACOS(S7))</f>
        <v>0</v>
      </c>
      <c r="S65" s="349"/>
      <c r="T65" s="350"/>
      <c r="U65" s="347">
        <f>IF(OR(U41=0,AA7=0),0,ABS(1000*W65/(SQRT(3)*U41*AA7)))</f>
        <v>0</v>
      </c>
      <c r="V65" s="348"/>
      <c r="W65" s="226">
        <v>0</v>
      </c>
      <c r="X65" s="226"/>
      <c r="Y65" s="226"/>
      <c r="Z65" s="349">
        <f>-ABS(W65)*TAN(ACOS(AA7))</f>
        <v>0</v>
      </c>
      <c r="AA65" s="349"/>
      <c r="AB65" s="350"/>
      <c r="AC65" s="347">
        <f>IF(OR(AC41=0,AI7=0),0,ABS(1000*AE65/(SQRT(3)*AC41*AI7)))</f>
        <v>0</v>
      </c>
      <c r="AD65" s="348"/>
      <c r="AE65" s="226">
        <v>0</v>
      </c>
      <c r="AF65" s="226"/>
      <c r="AG65" s="226"/>
      <c r="AH65" s="349">
        <f>-ABS(AE65)*TAN(ACOS(AI7))</f>
        <v>0</v>
      </c>
      <c r="AI65" s="349"/>
      <c r="AJ65" s="350"/>
      <c r="AK65" s="347">
        <f>IF(OR(AK41=0,AQ7=0),0,ABS(1000*AM65/(SQRT(3)*AK41*AQ7)))</f>
        <v>0</v>
      </c>
      <c r="AL65" s="348"/>
      <c r="AM65" s="226">
        <v>0</v>
      </c>
      <c r="AN65" s="226"/>
      <c r="AO65" s="226"/>
      <c r="AP65" s="349">
        <f>-ABS(AM65)*TAN(ACOS(AQ7))</f>
        <v>0</v>
      </c>
      <c r="AQ65" s="349"/>
      <c r="AR65" s="350"/>
    </row>
    <row r="66" spans="1:44" x14ac:dyDescent="0.2">
      <c r="A66" s="339" t="s">
        <v>333</v>
      </c>
      <c r="B66" s="340"/>
      <c r="C66" s="340"/>
      <c r="D66" s="340"/>
      <c r="E66" s="341">
        <v>48.8</v>
      </c>
      <c r="F66" s="341">
        <v>0.5</v>
      </c>
      <c r="G66" s="341"/>
      <c r="H66" s="341"/>
      <c r="I66" s="341"/>
      <c r="J66" s="341"/>
      <c r="K66" s="341"/>
      <c r="L66" s="342"/>
      <c r="M66" s="347">
        <f>IF(OR(M41=0,S7=0),0,ABS(1000*O66/(SQRT(3)*M41*S7)))</f>
        <v>64.710873758393888</v>
      </c>
      <c r="N66" s="348"/>
      <c r="O66" s="226">
        <v>-3.8849999904632568</v>
      </c>
      <c r="P66" s="226"/>
      <c r="Q66" s="226"/>
      <c r="R66" s="349">
        <f>-ABS(O66)*TAN(ACOS(S7))</f>
        <v>-0.54390000925064064</v>
      </c>
      <c r="S66" s="349"/>
      <c r="T66" s="350"/>
      <c r="U66" s="347">
        <f>IF(OR(U41=0,AA7=0),0,ABS(1000*W66/(SQRT(3)*U41*AA7)))</f>
        <v>0</v>
      </c>
      <c r="V66" s="348"/>
      <c r="W66" s="226">
        <v>0</v>
      </c>
      <c r="X66" s="226"/>
      <c r="Y66" s="226"/>
      <c r="Z66" s="349">
        <f>-ABS(W66)*TAN(ACOS(AA7))</f>
        <v>0</v>
      </c>
      <c r="AA66" s="349"/>
      <c r="AB66" s="350"/>
      <c r="AC66" s="347">
        <f>IF(OR(AC41=0,AI7=0),0,ABS(1000*AE66/(SQRT(3)*AC41*AI7)))</f>
        <v>102.71909367838407</v>
      </c>
      <c r="AD66" s="348"/>
      <c r="AE66" s="226">
        <v>-6.0269999504089355</v>
      </c>
      <c r="AF66" s="226"/>
      <c r="AG66" s="226"/>
      <c r="AH66" s="349">
        <f>-ABS(AE66)*TAN(ACOS(AI7))</f>
        <v>-0.51659996956587095</v>
      </c>
      <c r="AI66" s="349"/>
      <c r="AJ66" s="350"/>
      <c r="AK66" s="347">
        <f>IF(OR(AK41=0,AQ7=0),0,ABS(1000*AM66/(SQRT(3)*AK41*AQ7)))</f>
        <v>133.64034803184543</v>
      </c>
      <c r="AL66" s="348"/>
      <c r="AM66" s="226">
        <v>-8.0260000228881836</v>
      </c>
      <c r="AN66" s="226"/>
      <c r="AO66" s="226"/>
      <c r="AP66" s="349">
        <f>-ABS(AM66)*TAN(ACOS(AQ7))</f>
        <v>-1.1035749946045006</v>
      </c>
      <c r="AQ66" s="349"/>
      <c r="AR66" s="350"/>
    </row>
    <row r="67" spans="1:44" x14ac:dyDescent="0.2">
      <c r="A67" s="339" t="s">
        <v>334</v>
      </c>
      <c r="B67" s="340"/>
      <c r="C67" s="340"/>
      <c r="D67" s="340"/>
      <c r="E67" s="341">
        <v>48.8</v>
      </c>
      <c r="F67" s="341">
        <v>0.5</v>
      </c>
      <c r="G67" s="341"/>
      <c r="H67" s="341"/>
      <c r="I67" s="341"/>
      <c r="J67" s="341"/>
      <c r="K67" s="341"/>
      <c r="L67" s="342"/>
      <c r="M67" s="347">
        <f>IF(OR(M41=0,S7=0),0,ABS(1000*O67/(SQRT(3)*M41*S7)))</f>
        <v>67.858968516454581</v>
      </c>
      <c r="N67" s="348"/>
      <c r="O67" s="226">
        <v>-4.0739998817443848</v>
      </c>
      <c r="P67" s="226"/>
      <c r="Q67" s="226"/>
      <c r="R67" s="349">
        <f>-ABS(O67)*TAN(ACOS(S7))</f>
        <v>-0.57035999454498243</v>
      </c>
      <c r="S67" s="349"/>
      <c r="T67" s="350"/>
      <c r="U67" s="347">
        <f>IF(OR(U41=0,AA7=0),0,ABS(1000*W67/(SQRT(3)*U41*AA7)))</f>
        <v>47.920072796177628</v>
      </c>
      <c r="V67" s="348"/>
      <c r="W67" s="226">
        <v>-2.8220000267028809</v>
      </c>
      <c r="X67" s="226"/>
      <c r="Y67" s="226"/>
      <c r="Z67" s="349">
        <f>-ABS(W67)*TAN(ACOS(AA7))</f>
        <v>0</v>
      </c>
      <c r="AA67" s="349"/>
      <c r="AB67" s="350"/>
      <c r="AC67" s="347">
        <f>IF(OR(AC41=0,AI7=0),0,ABS(1000*AE67/(SQRT(3)*AC41*AI7)))</f>
        <v>67.490894015558098</v>
      </c>
      <c r="AD67" s="348"/>
      <c r="AE67" s="226">
        <v>-3.9600000381469727</v>
      </c>
      <c r="AF67" s="226"/>
      <c r="AG67" s="226"/>
      <c r="AH67" s="349">
        <f>-ABS(AE67)*TAN(ACOS(AI7))</f>
        <v>-0.33942855749464035</v>
      </c>
      <c r="AI67" s="349"/>
      <c r="AJ67" s="350"/>
      <c r="AK67" s="347">
        <f>IF(OR(AK41=0,AQ7=0),0,ABS(1000*AM67/(SQRT(3)*AK41*AQ7)))</f>
        <v>39.779065833646733</v>
      </c>
      <c r="AL67" s="348"/>
      <c r="AM67" s="226">
        <v>-2.3889999389648438</v>
      </c>
      <c r="AN67" s="226"/>
      <c r="AO67" s="226"/>
      <c r="AP67" s="349">
        <f>-ABS(AM67)*TAN(ACOS(AQ7))</f>
        <v>-0.32848748906488878</v>
      </c>
      <c r="AQ67" s="349"/>
      <c r="AR67" s="350"/>
    </row>
    <row r="68" spans="1:44" ht="13.5" thickBot="1" x14ac:dyDescent="0.25">
      <c r="A68" s="351" t="s">
        <v>47</v>
      </c>
      <c r="B68" s="352"/>
      <c r="C68" s="352"/>
      <c r="D68" s="352"/>
      <c r="E68" s="353"/>
      <c r="F68" s="353"/>
      <c r="G68" s="353"/>
      <c r="H68" s="353"/>
      <c r="I68" s="353"/>
      <c r="J68" s="353"/>
      <c r="K68" s="353"/>
      <c r="L68" s="354"/>
      <c r="M68" s="257"/>
      <c r="N68" s="355"/>
      <c r="O68" s="255">
        <f>SUM(O64:Q67)</f>
        <v>-0.9589998722076416</v>
      </c>
      <c r="P68" s="255"/>
      <c r="Q68" s="255"/>
      <c r="R68" s="255">
        <f>SUM(R64:T67)</f>
        <v>-0.13425998472213674</v>
      </c>
      <c r="S68" s="255"/>
      <c r="T68" s="356"/>
      <c r="U68" s="257"/>
      <c r="V68" s="355"/>
      <c r="W68" s="255">
        <f>SUM(W64:Y67)</f>
        <v>-2.200007438659668E-2</v>
      </c>
      <c r="X68" s="255"/>
      <c r="Y68" s="255"/>
      <c r="Z68" s="255">
        <f>SUM(Z64:AB67)</f>
        <v>0</v>
      </c>
      <c r="AA68" s="255"/>
      <c r="AB68" s="356"/>
      <c r="AC68" s="257"/>
      <c r="AD68" s="355"/>
      <c r="AE68" s="255">
        <f>SUM(AE64:AG67)</f>
        <v>-0.18699979782104492</v>
      </c>
      <c r="AF68" s="255"/>
      <c r="AG68" s="255"/>
      <c r="AH68" s="255">
        <f>SUM(AH64:AJ67)</f>
        <v>-1.6028553286555003E-2</v>
      </c>
      <c r="AI68" s="255"/>
      <c r="AJ68" s="356"/>
      <c r="AK68" s="257"/>
      <c r="AL68" s="355"/>
      <c r="AM68" s="255">
        <f>SUM(AM64:AO67)</f>
        <v>0.78499984741210938</v>
      </c>
      <c r="AN68" s="255"/>
      <c r="AO68" s="255"/>
      <c r="AP68" s="255">
        <f>SUM(AP64:AR67)</f>
        <v>0.10793747818363797</v>
      </c>
      <c r="AQ68" s="255"/>
      <c r="AR68" s="356"/>
    </row>
    <row r="69" spans="1:44" x14ac:dyDescent="0.2">
      <c r="A69" s="331" t="s">
        <v>48</v>
      </c>
      <c r="B69" s="332"/>
      <c r="C69" s="332"/>
      <c r="D69" s="332"/>
      <c r="E69" s="333"/>
      <c r="F69" s="333"/>
      <c r="G69" s="333"/>
      <c r="H69" s="333"/>
      <c r="I69" s="333"/>
      <c r="J69" s="333"/>
      <c r="K69" s="333"/>
      <c r="L69" s="334"/>
      <c r="M69" s="335"/>
      <c r="N69" s="336"/>
      <c r="O69" s="337"/>
      <c r="P69" s="337"/>
      <c r="Q69" s="337"/>
      <c r="R69" s="337"/>
      <c r="S69" s="337"/>
      <c r="T69" s="338"/>
      <c r="U69" s="335"/>
      <c r="V69" s="336"/>
      <c r="W69" s="337"/>
      <c r="X69" s="337"/>
      <c r="Y69" s="337"/>
      <c r="Z69" s="337"/>
      <c r="AA69" s="337"/>
      <c r="AB69" s="338"/>
      <c r="AC69" s="335"/>
      <c r="AD69" s="336"/>
      <c r="AE69" s="337"/>
      <c r="AF69" s="337"/>
      <c r="AG69" s="337"/>
      <c r="AH69" s="337"/>
      <c r="AI69" s="337"/>
      <c r="AJ69" s="338"/>
      <c r="AK69" s="335"/>
      <c r="AL69" s="336"/>
      <c r="AM69" s="337"/>
      <c r="AN69" s="337"/>
      <c r="AO69" s="337"/>
      <c r="AP69" s="337"/>
      <c r="AQ69" s="337"/>
      <c r="AR69" s="338"/>
    </row>
    <row r="70" spans="1:44" x14ac:dyDescent="0.2">
      <c r="A70" s="339" t="s">
        <v>49</v>
      </c>
      <c r="B70" s="340"/>
      <c r="C70" s="340"/>
      <c r="D70" s="340"/>
      <c r="E70" s="341"/>
      <c r="F70" s="341"/>
      <c r="G70" s="341"/>
      <c r="H70" s="341"/>
      <c r="I70" s="341"/>
      <c r="J70" s="341"/>
      <c r="K70" s="341"/>
      <c r="L70" s="342"/>
      <c r="M70" s="343">
        <f>M10</f>
        <v>139.37478825978502</v>
      </c>
      <c r="N70" s="344"/>
      <c r="O70" s="345">
        <f>O10</f>
        <v>8.3999996185302734</v>
      </c>
      <c r="P70" s="345"/>
      <c r="Q70" s="345"/>
      <c r="R70" s="345">
        <f>Q10</f>
        <v>0.9100000262260437</v>
      </c>
      <c r="S70" s="345"/>
      <c r="T70" s="346"/>
      <c r="U70" s="343">
        <f>U10</f>
        <v>131.96292968263137</v>
      </c>
      <c r="V70" s="344"/>
      <c r="W70" s="345">
        <f>W10</f>
        <v>7.6999998092651367</v>
      </c>
      <c r="X70" s="345"/>
      <c r="Y70" s="345"/>
      <c r="Z70" s="345">
        <f>Y10</f>
        <v>1.0499999523162842</v>
      </c>
      <c r="AA70" s="345"/>
      <c r="AB70" s="346"/>
      <c r="AC70" s="343">
        <f>AC10</f>
        <v>119.24599718190642</v>
      </c>
      <c r="AD70" s="344"/>
      <c r="AE70" s="345">
        <f>AE10</f>
        <v>7</v>
      </c>
      <c r="AF70" s="345"/>
      <c r="AG70" s="345"/>
      <c r="AH70" s="345">
        <f>AG10</f>
        <v>0.56000000238418579</v>
      </c>
      <c r="AI70" s="345"/>
      <c r="AJ70" s="346"/>
      <c r="AK70" s="343">
        <f>AK10</f>
        <v>155.55135672748611</v>
      </c>
      <c r="AL70" s="344"/>
      <c r="AM70" s="345">
        <f>AM10</f>
        <v>9.1000003814697266</v>
      </c>
      <c r="AN70" s="345"/>
      <c r="AO70" s="345"/>
      <c r="AP70" s="345">
        <f>AO10</f>
        <v>1.0499999523162842</v>
      </c>
      <c r="AQ70" s="345"/>
      <c r="AR70" s="346"/>
    </row>
    <row r="71" spans="1:44" x14ac:dyDescent="0.2">
      <c r="A71" s="339" t="s">
        <v>335</v>
      </c>
      <c r="B71" s="340"/>
      <c r="C71" s="340"/>
      <c r="D71" s="340"/>
      <c r="E71" s="341"/>
      <c r="F71" s="341"/>
      <c r="G71" s="341"/>
      <c r="H71" s="341"/>
      <c r="I71" s="341"/>
      <c r="J71" s="341"/>
      <c r="K71" s="341"/>
      <c r="L71" s="342"/>
      <c r="M71" s="347">
        <f>IF(OR(M42=0,S10=0),0,ABS(1000*O71/(SQRT(3)*M42*S10)))</f>
        <v>0</v>
      </c>
      <c r="N71" s="348"/>
      <c r="O71" s="226">
        <v>0</v>
      </c>
      <c r="P71" s="226"/>
      <c r="Q71" s="226"/>
      <c r="R71" s="349">
        <f>-ABS(O71)*TAN(ACOS(S10))</f>
        <v>0</v>
      </c>
      <c r="S71" s="349"/>
      <c r="T71" s="350"/>
      <c r="U71" s="347">
        <f>IF(OR(U42=0,AA10=0),0,ABS(1000*W71/(SQRT(3)*U42*AA10)))</f>
        <v>0</v>
      </c>
      <c r="V71" s="348"/>
      <c r="W71" s="226">
        <v>0</v>
      </c>
      <c r="X71" s="226"/>
      <c r="Y71" s="226"/>
      <c r="Z71" s="349">
        <f>-ABS(W71)*TAN(ACOS(AA10))</f>
        <v>0</v>
      </c>
      <c r="AA71" s="349"/>
      <c r="AB71" s="350"/>
      <c r="AC71" s="347">
        <f>IF(OR(AC42=0,AI10=0),0,ABS(1000*AE71/(SQRT(3)*AC42*AI10)))</f>
        <v>0</v>
      </c>
      <c r="AD71" s="348"/>
      <c r="AE71" s="226">
        <v>0</v>
      </c>
      <c r="AF71" s="226"/>
      <c r="AG71" s="226"/>
      <c r="AH71" s="349">
        <f>-ABS(AE71)*TAN(ACOS(AI10))</f>
        <v>0</v>
      </c>
      <c r="AI71" s="349"/>
      <c r="AJ71" s="350"/>
      <c r="AK71" s="347">
        <f>IF(OR(AK42=0,AQ10=0),0,ABS(1000*AM71/(SQRT(3)*AK42*AQ10)))</f>
        <v>0</v>
      </c>
      <c r="AL71" s="348"/>
      <c r="AM71" s="226">
        <v>0</v>
      </c>
      <c r="AN71" s="226"/>
      <c r="AO71" s="226"/>
      <c r="AP71" s="349">
        <f>-ABS(AM71)*TAN(ACOS(AQ10))</f>
        <v>0</v>
      </c>
      <c r="AQ71" s="349"/>
      <c r="AR71" s="350"/>
    </row>
    <row r="72" spans="1:44" x14ac:dyDescent="0.2">
      <c r="A72" s="339" t="s">
        <v>336</v>
      </c>
      <c r="B72" s="340"/>
      <c r="C72" s="340"/>
      <c r="D72" s="340"/>
      <c r="E72" s="341">
        <v>48.8</v>
      </c>
      <c r="F72" s="341">
        <v>0.5</v>
      </c>
      <c r="G72" s="341"/>
      <c r="H72" s="341"/>
      <c r="I72" s="341"/>
      <c r="J72" s="341"/>
      <c r="K72" s="341"/>
      <c r="L72" s="342"/>
      <c r="M72" s="347">
        <f>IF(OR(M42=0,S10=0),0,ABS(1000*O72/(SQRT(3)*M42*S10)))</f>
        <v>97.91079357869414</v>
      </c>
      <c r="N72" s="348"/>
      <c r="O72" s="226">
        <v>-5.9010000228881836</v>
      </c>
      <c r="P72" s="226"/>
      <c r="Q72" s="226"/>
      <c r="R72" s="349">
        <f>-ABS(O72)*TAN(ACOS(S10))</f>
        <v>-0.63927504993478934</v>
      </c>
      <c r="S72" s="349"/>
      <c r="T72" s="350"/>
      <c r="U72" s="347">
        <f>IF(OR(U42=0,AA10=0),0,ABS(1000*W72/(SQRT(3)*U42*AA10)))</f>
        <v>60.668672417423338</v>
      </c>
      <c r="V72" s="348"/>
      <c r="W72" s="226">
        <v>-3.5399999618530273</v>
      </c>
      <c r="X72" s="226"/>
      <c r="Y72" s="226"/>
      <c r="Z72" s="349">
        <f>-ABS(W72)*TAN(ACOS(AA10))</f>
        <v>-0.48272725756081108</v>
      </c>
      <c r="AA72" s="349"/>
      <c r="AB72" s="350"/>
      <c r="AC72" s="347">
        <f>IF(OR(AC42=0,AI10=0),0,ABS(1000*AE72/(SQRT(3)*AC42*AI10)))</f>
        <v>66.454091105134466</v>
      </c>
      <c r="AD72" s="348"/>
      <c r="AE72" s="226">
        <v>-3.9010000228881836</v>
      </c>
      <c r="AF72" s="226"/>
      <c r="AG72" s="226"/>
      <c r="AH72" s="349">
        <f>-ABS(AE72)*TAN(ACOS(AI10))</f>
        <v>-0.312080003159728</v>
      </c>
      <c r="AI72" s="349"/>
      <c r="AJ72" s="350"/>
      <c r="AK72" s="347">
        <f>IF(OR(AK42=0,AQ10=0),0,ABS(1000*AM72/(SQRT(3)*AK42*AQ10)))</f>
        <v>36.101587896334486</v>
      </c>
      <c r="AL72" s="348"/>
      <c r="AM72" s="226">
        <v>-2.1119999885559082</v>
      </c>
      <c r="AN72" s="226"/>
      <c r="AO72" s="226"/>
      <c r="AP72" s="349">
        <f>-ABS(AM72)*TAN(ACOS(AQ10))</f>
        <v>-0.24369228508950158</v>
      </c>
      <c r="AQ72" s="349"/>
      <c r="AR72" s="350"/>
    </row>
    <row r="73" spans="1:44" x14ac:dyDescent="0.2">
      <c r="A73" s="339" t="s">
        <v>337</v>
      </c>
      <c r="B73" s="340"/>
      <c r="C73" s="340"/>
      <c r="D73" s="340"/>
      <c r="E73" s="341">
        <v>48.8</v>
      </c>
      <c r="F73" s="341">
        <v>0.5</v>
      </c>
      <c r="G73" s="341"/>
      <c r="H73" s="341"/>
      <c r="I73" s="341"/>
      <c r="J73" s="341"/>
      <c r="K73" s="341"/>
      <c r="L73" s="342"/>
      <c r="M73" s="347">
        <f>IF(OR(M42=0,S10=0),0,ABS(1000*O73/(SQRT(3)*M42*S10)))</f>
        <v>43.405292127714787</v>
      </c>
      <c r="N73" s="348"/>
      <c r="O73" s="226">
        <v>-2.6159999370574951</v>
      </c>
      <c r="P73" s="226"/>
      <c r="Q73" s="226"/>
      <c r="R73" s="349">
        <f>-ABS(O73)*TAN(ACOS(S10))</f>
        <v>-0.28340001421883143</v>
      </c>
      <c r="S73" s="349"/>
      <c r="T73" s="350"/>
      <c r="U73" s="347">
        <f>IF(OR(U42=0,AA10=0),0,ABS(1000*W73/(SQRT(3)*U42*AA10)))</f>
        <v>47.57520842774381</v>
      </c>
      <c r="V73" s="348"/>
      <c r="W73" s="226">
        <v>-2.7760000228881836</v>
      </c>
      <c r="X73" s="226"/>
      <c r="Y73" s="226"/>
      <c r="Z73" s="349">
        <f>-ABS(W73)*TAN(ACOS(AA10))</f>
        <v>-0.37854544985252109</v>
      </c>
      <c r="AA73" s="349"/>
      <c r="AB73" s="350"/>
      <c r="AC73" s="347">
        <f>IF(OR(AC42=0,AI10=0),0,ABS(1000*AE73/(SQRT(3)*AC42*AI10)))</f>
        <v>45.2794085142475</v>
      </c>
      <c r="AD73" s="348"/>
      <c r="AE73" s="226">
        <v>-2.6579999923706055</v>
      </c>
      <c r="AF73" s="226"/>
      <c r="AG73" s="226"/>
      <c r="AH73" s="349">
        <f>-ABS(AE73)*TAN(ACOS(AI10))</f>
        <v>-0.21264000029495828</v>
      </c>
      <c r="AI73" s="349"/>
      <c r="AJ73" s="350"/>
      <c r="AK73" s="347">
        <f>IF(OR(AK42=0,AQ10=0),0,ABS(1000*AM73/(SQRT(3)*AK42*AQ10)))</f>
        <v>93.399188191156057</v>
      </c>
      <c r="AL73" s="348"/>
      <c r="AM73" s="226">
        <v>-5.4640002250671387</v>
      </c>
      <c r="AN73" s="226"/>
      <c r="AO73" s="226"/>
      <c r="AP73" s="349">
        <f>-ABS(AM73)*TAN(ACOS(AQ10))</f>
        <v>-0.63046150937084344</v>
      </c>
      <c r="AQ73" s="349"/>
      <c r="AR73" s="350"/>
    </row>
    <row r="74" spans="1:44" ht="13.5" thickBot="1" x14ac:dyDescent="0.25">
      <c r="A74" s="351" t="s">
        <v>51</v>
      </c>
      <c r="B74" s="352"/>
      <c r="C74" s="352"/>
      <c r="D74" s="352"/>
      <c r="E74" s="353"/>
      <c r="F74" s="353"/>
      <c r="G74" s="353"/>
      <c r="H74" s="353"/>
      <c r="I74" s="353"/>
      <c r="J74" s="353"/>
      <c r="K74" s="353"/>
      <c r="L74" s="354"/>
      <c r="M74" s="257"/>
      <c r="N74" s="355"/>
      <c r="O74" s="255">
        <f>SUM(O70:Q73)</f>
        <v>-0.11700034141540527</v>
      </c>
      <c r="P74" s="255"/>
      <c r="Q74" s="255"/>
      <c r="R74" s="255">
        <f>SUM(R70:T73)</f>
        <v>-1.2675037927577071E-2</v>
      </c>
      <c r="S74" s="255"/>
      <c r="T74" s="356"/>
      <c r="U74" s="257"/>
      <c r="V74" s="355"/>
      <c r="W74" s="255">
        <f>SUM(W70:Y73)</f>
        <v>1.3839998245239258</v>
      </c>
      <c r="X74" s="255"/>
      <c r="Y74" s="255"/>
      <c r="Z74" s="255">
        <f>SUM(Z70:AB73)</f>
        <v>0.18872724490295206</v>
      </c>
      <c r="AA74" s="255"/>
      <c r="AB74" s="356"/>
      <c r="AC74" s="257"/>
      <c r="AD74" s="355"/>
      <c r="AE74" s="255">
        <f>SUM(AE70:AG73)</f>
        <v>0.44099998474121094</v>
      </c>
      <c r="AF74" s="255"/>
      <c r="AG74" s="255"/>
      <c r="AH74" s="255">
        <f>SUM(AH70:AJ73)</f>
        <v>3.5279998929499512E-2</v>
      </c>
      <c r="AI74" s="255"/>
      <c r="AJ74" s="356"/>
      <c r="AK74" s="257"/>
      <c r="AL74" s="355"/>
      <c r="AM74" s="255">
        <f>SUM(AM70:AO73)</f>
        <v>1.5240001678466797</v>
      </c>
      <c r="AN74" s="255"/>
      <c r="AO74" s="255"/>
      <c r="AP74" s="255">
        <f>SUM(AP70:AR73)</f>
        <v>0.17584615785593916</v>
      </c>
      <c r="AQ74" s="255"/>
      <c r="AR74" s="356"/>
    </row>
    <row r="75" spans="1:44" x14ac:dyDescent="0.2">
      <c r="A75" s="331" t="s">
        <v>338</v>
      </c>
      <c r="B75" s="332"/>
      <c r="C75" s="332"/>
      <c r="D75" s="332"/>
      <c r="E75" s="333"/>
      <c r="F75" s="333"/>
      <c r="G75" s="333"/>
      <c r="H75" s="333"/>
      <c r="I75" s="333"/>
      <c r="J75" s="333"/>
      <c r="K75" s="333"/>
      <c r="L75" s="334"/>
      <c r="M75" s="335"/>
      <c r="N75" s="336"/>
      <c r="O75" s="337"/>
      <c r="P75" s="337"/>
      <c r="Q75" s="337"/>
      <c r="R75" s="337"/>
      <c r="S75" s="337"/>
      <c r="T75" s="338"/>
      <c r="U75" s="335"/>
      <c r="V75" s="336"/>
      <c r="W75" s="337"/>
      <c r="X75" s="337"/>
      <c r="Y75" s="337"/>
      <c r="Z75" s="337"/>
      <c r="AA75" s="337"/>
      <c r="AB75" s="338"/>
      <c r="AC75" s="335"/>
      <c r="AD75" s="336"/>
      <c r="AE75" s="337"/>
      <c r="AF75" s="337"/>
      <c r="AG75" s="337"/>
      <c r="AH75" s="337"/>
      <c r="AI75" s="337"/>
      <c r="AJ75" s="338"/>
      <c r="AK75" s="335"/>
      <c r="AL75" s="336"/>
      <c r="AM75" s="337"/>
      <c r="AN75" s="337"/>
      <c r="AO75" s="337"/>
      <c r="AP75" s="337"/>
      <c r="AQ75" s="337"/>
      <c r="AR75" s="338"/>
    </row>
    <row r="76" spans="1:44" x14ac:dyDescent="0.2">
      <c r="A76" s="339" t="s">
        <v>339</v>
      </c>
      <c r="B76" s="340"/>
      <c r="C76" s="340"/>
      <c r="D76" s="340"/>
      <c r="E76" s="341"/>
      <c r="F76" s="341"/>
      <c r="G76" s="341"/>
      <c r="H76" s="341"/>
      <c r="I76" s="341"/>
      <c r="J76" s="341"/>
      <c r="K76" s="341"/>
      <c r="L76" s="342"/>
      <c r="M76" s="343">
        <f>M21</f>
        <v>0</v>
      </c>
      <c r="N76" s="344"/>
      <c r="O76" s="345">
        <f>O21</f>
        <v>0</v>
      </c>
      <c r="P76" s="345"/>
      <c r="Q76" s="345"/>
      <c r="R76" s="345">
        <f>Q21</f>
        <v>0</v>
      </c>
      <c r="S76" s="345"/>
      <c r="T76" s="346"/>
      <c r="U76" s="343">
        <f>U21</f>
        <v>0</v>
      </c>
      <c r="V76" s="344"/>
      <c r="W76" s="345">
        <f>W21</f>
        <v>0</v>
      </c>
      <c r="X76" s="345"/>
      <c r="Y76" s="345"/>
      <c r="Z76" s="345">
        <f>Y21</f>
        <v>0</v>
      </c>
      <c r="AA76" s="345"/>
      <c r="AB76" s="346"/>
      <c r="AC76" s="343">
        <f>AC21</f>
        <v>0</v>
      </c>
      <c r="AD76" s="344"/>
      <c r="AE76" s="345">
        <f>AE21</f>
        <v>0</v>
      </c>
      <c r="AF76" s="345"/>
      <c r="AG76" s="345"/>
      <c r="AH76" s="345">
        <f>AG21</f>
        <v>0</v>
      </c>
      <c r="AI76" s="345"/>
      <c r="AJ76" s="346"/>
      <c r="AK76" s="343">
        <f>AK21</f>
        <v>0</v>
      </c>
      <c r="AL76" s="344"/>
      <c r="AM76" s="345">
        <f>AM21</f>
        <v>0</v>
      </c>
      <c r="AN76" s="345"/>
      <c r="AO76" s="345"/>
      <c r="AP76" s="345">
        <f>AO21</f>
        <v>0</v>
      </c>
      <c r="AQ76" s="345"/>
      <c r="AR76" s="346"/>
    </row>
    <row r="77" spans="1:44" ht="13.5" thickBot="1" x14ac:dyDescent="0.25">
      <c r="A77" s="357" t="s">
        <v>340</v>
      </c>
      <c r="B77" s="358"/>
      <c r="C77" s="358"/>
      <c r="D77" s="358"/>
      <c r="E77" s="359"/>
      <c r="F77" s="359"/>
      <c r="G77" s="359"/>
      <c r="H77" s="359"/>
      <c r="I77" s="359"/>
      <c r="J77" s="359"/>
      <c r="K77" s="359"/>
      <c r="L77" s="360"/>
      <c r="M77" s="361"/>
      <c r="N77" s="362"/>
      <c r="O77" s="363">
        <f>SUM(O76:Q76)</f>
        <v>0</v>
      </c>
      <c r="P77" s="363"/>
      <c r="Q77" s="363"/>
      <c r="R77" s="363">
        <f>SUM(R76:T76)</f>
        <v>0</v>
      </c>
      <c r="S77" s="363"/>
      <c r="T77" s="364"/>
      <c r="U77" s="361"/>
      <c r="V77" s="362"/>
      <c r="W77" s="363">
        <f>SUM(W76:Y76)</f>
        <v>0</v>
      </c>
      <c r="X77" s="363"/>
      <c r="Y77" s="363"/>
      <c r="Z77" s="363">
        <f>SUM(Z76:AB76)</f>
        <v>0</v>
      </c>
      <c r="AA77" s="363"/>
      <c r="AB77" s="364"/>
      <c r="AC77" s="361"/>
      <c r="AD77" s="362"/>
      <c r="AE77" s="363">
        <f>SUM(AE76:AG76)</f>
        <v>0</v>
      </c>
      <c r="AF77" s="363"/>
      <c r="AG77" s="363"/>
      <c r="AH77" s="363">
        <f>SUM(AH76:AJ76)</f>
        <v>0</v>
      </c>
      <c r="AI77" s="363"/>
      <c r="AJ77" s="364"/>
      <c r="AK77" s="361"/>
      <c r="AL77" s="362"/>
      <c r="AM77" s="363">
        <f>SUM(AM76:AO76)</f>
        <v>0</v>
      </c>
      <c r="AN77" s="363"/>
      <c r="AO77" s="363"/>
      <c r="AP77" s="363">
        <f>SUM(AP76:AR76)</f>
        <v>0</v>
      </c>
      <c r="AQ77" s="363"/>
      <c r="AR77" s="364"/>
    </row>
    <row r="78" spans="1:44" ht="13.5" thickBot="1" x14ac:dyDescent="0.25">
      <c r="A78" s="365" t="s">
        <v>52</v>
      </c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7"/>
      <c r="M78" s="368"/>
      <c r="N78" s="369"/>
      <c r="O78" s="370">
        <f>SUM(O64:Q67)+SUM(O70:Q73)+SUM(O76:Q76)</f>
        <v>-1.0760002136230469</v>
      </c>
      <c r="P78" s="370"/>
      <c r="Q78" s="370"/>
      <c r="R78" s="370">
        <f>SUM(R64:T67)+SUM(R70:T73)+SUM(R76:T76)</f>
        <v>-0.14693502264971381</v>
      </c>
      <c r="S78" s="370"/>
      <c r="T78" s="371"/>
      <c r="U78" s="368"/>
      <c r="V78" s="369"/>
      <c r="W78" s="370">
        <f>SUM(W64:Y67)+SUM(W70:Y73)+SUM(W76:Y76)</f>
        <v>1.3619997501373291</v>
      </c>
      <c r="X78" s="370"/>
      <c r="Y78" s="370"/>
      <c r="Z78" s="370">
        <f>SUM(Z64:AB67)+SUM(Z70:AB73)+SUM(Z76:AB76)</f>
        <v>0.18872724490295206</v>
      </c>
      <c r="AA78" s="370"/>
      <c r="AB78" s="371"/>
      <c r="AC78" s="368"/>
      <c r="AD78" s="369"/>
      <c r="AE78" s="370">
        <f>SUM(AE64:AG67)+SUM(AE70:AG73)+SUM(AE76:AG76)</f>
        <v>0.25400018692016602</v>
      </c>
      <c r="AF78" s="370"/>
      <c r="AG78" s="370"/>
      <c r="AH78" s="370">
        <f>SUM(AH64:AJ67)+SUM(AH70:AJ73)+SUM(AH76:AJ76)</f>
        <v>1.9251445642944509E-2</v>
      </c>
      <c r="AI78" s="370"/>
      <c r="AJ78" s="371"/>
      <c r="AK78" s="368"/>
      <c r="AL78" s="369"/>
      <c r="AM78" s="370">
        <f>SUM(AM64:AO67)+SUM(AM70:AO73)+SUM(AM76:AO76)</f>
        <v>2.3090000152587891</v>
      </c>
      <c r="AN78" s="370"/>
      <c r="AO78" s="370"/>
      <c r="AP78" s="370">
        <f>SUM(AP64:AR67)+SUM(AP70:AR73)+SUM(AP76:AR76)</f>
        <v>0.28378363603957713</v>
      </c>
      <c r="AQ78" s="370"/>
      <c r="AR78" s="371"/>
    </row>
    <row r="79" spans="1:44" x14ac:dyDescent="0.2">
      <c r="A79" s="331" t="s">
        <v>53</v>
      </c>
      <c r="B79" s="332"/>
      <c r="C79" s="332"/>
      <c r="D79" s="332"/>
      <c r="E79" s="333"/>
      <c r="F79" s="333"/>
      <c r="G79" s="333"/>
      <c r="H79" s="333"/>
      <c r="I79" s="333"/>
      <c r="J79" s="333"/>
      <c r="K79" s="333"/>
      <c r="L79" s="334"/>
      <c r="M79" s="335"/>
      <c r="N79" s="336"/>
      <c r="O79" s="337"/>
      <c r="P79" s="337"/>
      <c r="Q79" s="337"/>
      <c r="R79" s="337"/>
      <c r="S79" s="337"/>
      <c r="T79" s="338"/>
      <c r="U79" s="335"/>
      <c r="V79" s="336"/>
      <c r="W79" s="337"/>
      <c r="X79" s="337"/>
      <c r="Y79" s="337"/>
      <c r="Z79" s="337"/>
      <c r="AA79" s="337"/>
      <c r="AB79" s="338"/>
      <c r="AC79" s="335"/>
      <c r="AD79" s="336"/>
      <c r="AE79" s="337"/>
      <c r="AF79" s="337"/>
      <c r="AG79" s="337"/>
      <c r="AH79" s="337"/>
      <c r="AI79" s="337"/>
      <c r="AJ79" s="338"/>
      <c r="AK79" s="335"/>
      <c r="AL79" s="336"/>
      <c r="AM79" s="337"/>
      <c r="AN79" s="337"/>
      <c r="AO79" s="337"/>
      <c r="AP79" s="337"/>
      <c r="AQ79" s="337"/>
      <c r="AR79" s="338"/>
    </row>
    <row r="80" spans="1:44" x14ac:dyDescent="0.2">
      <c r="A80" s="339" t="s">
        <v>341</v>
      </c>
      <c r="B80" s="340"/>
      <c r="C80" s="340"/>
      <c r="D80" s="340"/>
      <c r="E80" s="341"/>
      <c r="F80" s="341"/>
      <c r="G80" s="341"/>
      <c r="H80" s="341"/>
      <c r="I80" s="341"/>
      <c r="J80" s="341"/>
      <c r="K80" s="341"/>
      <c r="L80" s="342"/>
      <c r="M80" s="343">
        <f>M13</f>
        <v>905.06727384358453</v>
      </c>
      <c r="N80" s="344"/>
      <c r="O80" s="345">
        <f>O13</f>
        <v>8.1599998474121094</v>
      </c>
      <c r="P80" s="345"/>
      <c r="Q80" s="345"/>
      <c r="R80" s="345">
        <f>Q13</f>
        <v>5.2800002098083496</v>
      </c>
      <c r="S80" s="345"/>
      <c r="T80" s="346"/>
      <c r="U80" s="343">
        <f>U13</f>
        <v>1042.52961552293</v>
      </c>
      <c r="V80" s="344"/>
      <c r="W80" s="345">
        <f>W13</f>
        <v>9.6000003814697266</v>
      </c>
      <c r="X80" s="345"/>
      <c r="Y80" s="345"/>
      <c r="Z80" s="345">
        <f>Y13</f>
        <v>5.7600002288818359</v>
      </c>
      <c r="AA80" s="345"/>
      <c r="AB80" s="346"/>
      <c r="AC80" s="343">
        <f>AC13</f>
        <v>999.47964367824682</v>
      </c>
      <c r="AD80" s="344"/>
      <c r="AE80" s="345">
        <f>AE13</f>
        <v>9.6000003814697266</v>
      </c>
      <c r="AF80" s="345"/>
      <c r="AG80" s="345"/>
      <c r="AH80" s="345">
        <f>AG13</f>
        <v>4.8000001907348633</v>
      </c>
      <c r="AI80" s="345"/>
      <c r="AJ80" s="346"/>
      <c r="AK80" s="343">
        <f>AK13</f>
        <v>1289.289975611196</v>
      </c>
      <c r="AL80" s="344"/>
      <c r="AM80" s="345">
        <f>AM13</f>
        <v>11.520000457763672</v>
      </c>
      <c r="AN80" s="345"/>
      <c r="AO80" s="345"/>
      <c r="AP80" s="345">
        <f>AO13</f>
        <v>7.679999828338623</v>
      </c>
      <c r="AQ80" s="345"/>
      <c r="AR80" s="346"/>
    </row>
    <row r="81" spans="1:44" x14ac:dyDescent="0.2">
      <c r="A81" s="339" t="s">
        <v>342</v>
      </c>
      <c r="B81" s="340"/>
      <c r="C81" s="340"/>
      <c r="D81" s="340"/>
      <c r="E81" s="341"/>
      <c r="F81" s="341"/>
      <c r="G81" s="341"/>
      <c r="H81" s="341"/>
      <c r="I81" s="341"/>
      <c r="J81" s="341"/>
      <c r="K81" s="341"/>
      <c r="L81" s="342"/>
      <c r="M81" s="347">
        <f>IF(OR(M44=0,S13=0),0,ABS(1000*O81/(SQRT(3)*M44*S13)))</f>
        <v>19.964720442618308</v>
      </c>
      <c r="N81" s="348"/>
      <c r="O81" s="226">
        <v>-0.18000000715255737</v>
      </c>
      <c r="P81" s="226"/>
      <c r="Q81" s="226"/>
      <c r="R81" s="349">
        <f>-ABS(O81)*TAN(ACOS(S13))</f>
        <v>-0.11647059966948659</v>
      </c>
      <c r="S81" s="349"/>
      <c r="T81" s="350"/>
      <c r="U81" s="347">
        <f>IF(OR(U44=0,AA13=0),0,ABS(1000*W81/(SQRT(3)*U44*AA13)))</f>
        <v>312.75888465687899</v>
      </c>
      <c r="V81" s="348"/>
      <c r="W81" s="226">
        <v>-2.880000114440918</v>
      </c>
      <c r="X81" s="226"/>
      <c r="Y81" s="226"/>
      <c r="Z81" s="349">
        <f>-ABS(W81)*TAN(ACOS(AA13))</f>
        <v>-1.7280000686645505</v>
      </c>
      <c r="AA81" s="349"/>
      <c r="AB81" s="350"/>
      <c r="AC81" s="347">
        <f>IF(OR(AC44=0,AI13=0),0,ABS(1000*AE81/(SQRT(3)*AC44*AI13)))</f>
        <v>412.28534060610457</v>
      </c>
      <c r="AD81" s="348"/>
      <c r="AE81" s="226">
        <v>-3.9600000381469727</v>
      </c>
      <c r="AF81" s="226"/>
      <c r="AG81" s="226"/>
      <c r="AH81" s="349">
        <f>-ABS(AE81)*TAN(ACOS(AI13))</f>
        <v>-1.9800000190734863</v>
      </c>
      <c r="AI81" s="349"/>
      <c r="AJ81" s="350"/>
      <c r="AK81" s="347">
        <f>IF(OR(AK44=0,AQ13=0),0,ABS(1000*AM81/(SQRT(3)*AK44*AQ13)))</f>
        <v>483.48374085419857</v>
      </c>
      <c r="AL81" s="348"/>
      <c r="AM81" s="226">
        <v>-4.320000171661377</v>
      </c>
      <c r="AN81" s="226"/>
      <c r="AO81" s="226"/>
      <c r="AP81" s="349">
        <f>-ABS(AM81)*TAN(ACOS(AQ13))</f>
        <v>-2.8799999356269828</v>
      </c>
      <c r="AQ81" s="349"/>
      <c r="AR81" s="350"/>
    </row>
    <row r="82" spans="1:44" x14ac:dyDescent="0.2">
      <c r="A82" s="339" t="s">
        <v>343</v>
      </c>
      <c r="B82" s="340"/>
      <c r="C82" s="340"/>
      <c r="D82" s="340"/>
      <c r="E82" s="341"/>
      <c r="F82" s="341"/>
      <c r="G82" s="341"/>
      <c r="H82" s="341"/>
      <c r="I82" s="341"/>
      <c r="J82" s="341"/>
      <c r="K82" s="341"/>
      <c r="L82" s="342"/>
      <c r="M82" s="347">
        <f>IF(OR(M44=0,S13=0),0,ABS(1000*O82/(SQRT(3)*M44*S13)))</f>
        <v>151.73187271947685</v>
      </c>
      <c r="N82" s="348"/>
      <c r="O82" s="226">
        <v>-1.3680000305175781</v>
      </c>
      <c r="P82" s="226"/>
      <c r="Q82" s="226"/>
      <c r="R82" s="349">
        <f>-ABS(O82)*TAN(ACOS(S13))</f>
        <v>-0.88517654206101259</v>
      </c>
      <c r="S82" s="349"/>
      <c r="T82" s="350"/>
      <c r="U82" s="347">
        <f>IF(OR(U44=0,AA13=0),0,ABS(1000*W82/(SQRT(3)*U44*AA13)))</f>
        <v>172.01737879383285</v>
      </c>
      <c r="V82" s="348"/>
      <c r="W82" s="226">
        <v>-1.5839999914169312</v>
      </c>
      <c r="X82" s="226"/>
      <c r="Y82" s="226"/>
      <c r="Z82" s="349">
        <f>-ABS(W82)*TAN(ACOS(AA13))</f>
        <v>-0.95039999485015847</v>
      </c>
      <c r="AA82" s="349"/>
      <c r="AB82" s="350"/>
      <c r="AC82" s="347">
        <f>IF(OR(AC44=0,AI13=0),0,ABS(1000*AE82/(SQRT(3)*AC44*AI13)))</f>
        <v>157.41803395038608</v>
      </c>
      <c r="AD82" s="348"/>
      <c r="AE82" s="226">
        <v>-1.5119999647140503</v>
      </c>
      <c r="AF82" s="226"/>
      <c r="AG82" s="226"/>
      <c r="AH82" s="349">
        <f>-ABS(AE82)*TAN(ACOS(AI13))</f>
        <v>-0.75599998235702515</v>
      </c>
      <c r="AI82" s="349"/>
      <c r="AJ82" s="350"/>
      <c r="AK82" s="347">
        <f>IF(OR(AK44=0,AQ13=0),0,ABS(1000*AM82/(SQRT(3)*AK44*AQ13)))</f>
        <v>209.50961036353215</v>
      </c>
      <c r="AL82" s="348"/>
      <c r="AM82" s="226">
        <v>-1.871999979019165</v>
      </c>
      <c r="AN82" s="226"/>
      <c r="AO82" s="226"/>
      <c r="AP82" s="349">
        <f>-ABS(AM82)*TAN(ACOS(AQ13))</f>
        <v>-1.2479999085267421</v>
      </c>
      <c r="AQ82" s="349"/>
      <c r="AR82" s="350"/>
    </row>
    <row r="83" spans="1:44" x14ac:dyDescent="0.2">
      <c r="A83" s="339" t="s">
        <v>344</v>
      </c>
      <c r="B83" s="340"/>
      <c r="C83" s="340"/>
      <c r="D83" s="340"/>
      <c r="E83" s="341"/>
      <c r="F83" s="341"/>
      <c r="G83" s="341"/>
      <c r="H83" s="341"/>
      <c r="I83" s="341"/>
      <c r="J83" s="341"/>
      <c r="K83" s="341"/>
      <c r="L83" s="342"/>
      <c r="M83" s="347">
        <f>IF(OR(M44=0,S13=0),0,ABS(1000*O83/(SQRT(3)*M44*S13)))</f>
        <v>146.40794991253426</v>
      </c>
      <c r="N83" s="348"/>
      <c r="O83" s="226">
        <v>-1.3200000524520874</v>
      </c>
      <c r="P83" s="226"/>
      <c r="Q83" s="226"/>
      <c r="R83" s="349">
        <f>-ABS(O83)*TAN(ACOS(S13))</f>
        <v>-0.85411773090956833</v>
      </c>
      <c r="S83" s="349"/>
      <c r="T83" s="350"/>
      <c r="U83" s="347">
        <f>IF(OR(U44=0,AA13=0),0,ABS(1000*W83/(SQRT(3)*U44*AA13)))</f>
        <v>156.3794423284395</v>
      </c>
      <c r="V83" s="348"/>
      <c r="W83" s="226">
        <v>-1.440000057220459</v>
      </c>
      <c r="X83" s="226"/>
      <c r="Y83" s="226"/>
      <c r="Z83" s="349">
        <f>-ABS(W83)*TAN(ACOS(AA13))</f>
        <v>-0.86400003433227524</v>
      </c>
      <c r="AA83" s="349"/>
      <c r="AB83" s="350"/>
      <c r="AC83" s="347">
        <f>IF(OR(AC44=0,AI13=0),0,ABS(1000*AE83/(SQRT(3)*AC44*AI13)))</f>
        <v>199.89591632447713</v>
      </c>
      <c r="AD83" s="348"/>
      <c r="AE83" s="226">
        <v>-1.9199999570846558</v>
      </c>
      <c r="AF83" s="226"/>
      <c r="AG83" s="226"/>
      <c r="AH83" s="349">
        <f>-ABS(AE83)*TAN(ACOS(AI13))</f>
        <v>-0.95999997854232788</v>
      </c>
      <c r="AI83" s="349"/>
      <c r="AJ83" s="350"/>
      <c r="AK83" s="347">
        <f>IF(OR(AK44=0,AQ13=0),0,ABS(1000*AM83/(SQRT(3)*AK44*AQ13)))</f>
        <v>268.60207825233255</v>
      </c>
      <c r="AL83" s="348"/>
      <c r="AM83" s="226">
        <v>-2.4000000953674316</v>
      </c>
      <c r="AN83" s="226"/>
      <c r="AO83" s="226"/>
      <c r="AP83" s="349">
        <f>-ABS(AM83)*TAN(ACOS(AQ13))</f>
        <v>-1.5999999642372127</v>
      </c>
      <c r="AQ83" s="349"/>
      <c r="AR83" s="350"/>
    </row>
    <row r="84" spans="1:44" x14ac:dyDescent="0.2">
      <c r="A84" s="339" t="s">
        <v>345</v>
      </c>
      <c r="B84" s="340"/>
      <c r="C84" s="340"/>
      <c r="D84" s="340"/>
      <c r="E84" s="341"/>
      <c r="F84" s="341"/>
      <c r="G84" s="341"/>
      <c r="H84" s="341"/>
      <c r="I84" s="341"/>
      <c r="J84" s="341"/>
      <c r="K84" s="341"/>
      <c r="L84" s="342"/>
      <c r="M84" s="347">
        <f>IF(OR(M44=0,S13=0),0,ABS(1000*O84/(SQRT(3)*M44*S13)))</f>
        <v>10.64785057217698</v>
      </c>
      <c r="N84" s="348"/>
      <c r="O84" s="226">
        <v>-9.6000000834465027E-2</v>
      </c>
      <c r="P84" s="226"/>
      <c r="Q84" s="226"/>
      <c r="R84" s="349">
        <f>-ABS(O84)*TAN(ACOS(S13))</f>
        <v>-6.2117651228673833E-2</v>
      </c>
      <c r="S84" s="349"/>
      <c r="T84" s="350"/>
      <c r="U84" s="347">
        <f>IF(OR(U44=0,AA13=0),0,ABS(1000*W84/(SQRT(3)*U44*AA13)))</f>
        <v>10.425295831585524</v>
      </c>
      <c r="V84" s="348"/>
      <c r="W84" s="226">
        <v>-9.6000000834465027E-2</v>
      </c>
      <c r="X84" s="226"/>
      <c r="Y84" s="226"/>
      <c r="Z84" s="349">
        <f>-ABS(W84)*TAN(ACOS(AA13))</f>
        <v>-5.7600000500679004E-2</v>
      </c>
      <c r="AA84" s="349"/>
      <c r="AB84" s="350"/>
      <c r="AC84" s="347">
        <f>IF(OR(AC44=0,AI13=0),0,ABS(1000*AE84/(SQRT(3)*AC44*AI13)))</f>
        <v>9.9947961265031626</v>
      </c>
      <c r="AD84" s="348"/>
      <c r="AE84" s="226">
        <v>-9.6000000834465027E-2</v>
      </c>
      <c r="AF84" s="226"/>
      <c r="AG84" s="226"/>
      <c r="AH84" s="349">
        <f>-ABS(AE84)*TAN(ACOS(AI13))</f>
        <v>-4.8000000417232513E-2</v>
      </c>
      <c r="AI84" s="349"/>
      <c r="AJ84" s="350"/>
      <c r="AK84" s="347">
        <f>IF(OR(AK44=0,AQ13=0),0,ABS(1000*AM84/(SQRT(3)*AK44*AQ13)))</f>
        <v>10.744082796553077</v>
      </c>
      <c r="AL84" s="348"/>
      <c r="AM84" s="226">
        <v>-9.6000000834465027E-2</v>
      </c>
      <c r="AN84" s="226"/>
      <c r="AO84" s="226"/>
      <c r="AP84" s="349">
        <f>-ABS(AM84)*TAN(ACOS(AQ13))</f>
        <v>-6.399999658266714E-2</v>
      </c>
      <c r="AQ84" s="349"/>
      <c r="AR84" s="350"/>
    </row>
    <row r="85" spans="1:44" x14ac:dyDescent="0.2">
      <c r="A85" s="339" t="s">
        <v>346</v>
      </c>
      <c r="B85" s="340"/>
      <c r="C85" s="340"/>
      <c r="D85" s="340"/>
      <c r="E85" s="341"/>
      <c r="F85" s="341"/>
      <c r="G85" s="341"/>
      <c r="H85" s="341"/>
      <c r="I85" s="341"/>
      <c r="J85" s="341"/>
      <c r="K85" s="341"/>
      <c r="L85" s="342"/>
      <c r="M85" s="347">
        <f>IF(OR(M44=0,S13=0),0,ABS(1000*O85/(SQRT(3)*M44*S13)))</f>
        <v>31.94355006376702</v>
      </c>
      <c r="N85" s="348"/>
      <c r="O85" s="226">
        <v>-0.28799998760223389</v>
      </c>
      <c r="P85" s="226"/>
      <c r="Q85" s="226"/>
      <c r="R85" s="349">
        <f>-ABS(O85)*TAN(ACOS(S13))</f>
        <v>-0.18635294404409311</v>
      </c>
      <c r="S85" s="349"/>
      <c r="T85" s="350"/>
      <c r="U85" s="347">
        <f>IF(OR(U44=0,AA13=0),0,ABS(1000*W85/(SQRT(3)*U44*AA13)))</f>
        <v>323.18417563380791</v>
      </c>
      <c r="V85" s="348"/>
      <c r="W85" s="226">
        <v>-2.9760000705718994</v>
      </c>
      <c r="X85" s="226"/>
      <c r="Y85" s="226"/>
      <c r="Z85" s="349">
        <f>-ABS(W85)*TAN(ACOS(AA13))</f>
        <v>-1.7856000423431393</v>
      </c>
      <c r="AA85" s="349"/>
      <c r="AB85" s="350"/>
      <c r="AC85" s="347">
        <f>IF(OR(AC44=0,AI13=0),0,ABS(1000*AE85/(SQRT(3)*AC44*AI13)))</f>
        <v>219.88551168027649</v>
      </c>
      <c r="AD85" s="348"/>
      <c r="AE85" s="226">
        <v>-2.1119999885559082</v>
      </c>
      <c r="AF85" s="226"/>
      <c r="AG85" s="226"/>
      <c r="AH85" s="349">
        <f>-ABS(AE85)*TAN(ACOS(AI13))</f>
        <v>-1.0559999942779541</v>
      </c>
      <c r="AI85" s="349"/>
      <c r="AJ85" s="350"/>
      <c r="AK85" s="347">
        <f>IF(OR(AK44=0,AQ13=0),0,ABS(1000*AM85/(SQRT(3)*AK44*AQ13)))</f>
        <v>290.09023383923193</v>
      </c>
      <c r="AL85" s="348"/>
      <c r="AM85" s="226">
        <v>-2.5920000076293945</v>
      </c>
      <c r="AN85" s="226"/>
      <c r="AO85" s="226"/>
      <c r="AP85" s="349">
        <f>-ABS(AM85)*TAN(ACOS(AQ13))</f>
        <v>-1.7279998977979059</v>
      </c>
      <c r="AQ85" s="349"/>
      <c r="AR85" s="350"/>
    </row>
    <row r="86" spans="1:44" x14ac:dyDescent="0.2">
      <c r="A86" s="339" t="s">
        <v>347</v>
      </c>
      <c r="B86" s="340"/>
      <c r="C86" s="340"/>
      <c r="D86" s="340"/>
      <c r="E86" s="341"/>
      <c r="F86" s="341"/>
      <c r="G86" s="341"/>
      <c r="H86" s="341"/>
      <c r="I86" s="341"/>
      <c r="J86" s="341"/>
      <c r="K86" s="341"/>
      <c r="L86" s="342"/>
      <c r="M86" s="347">
        <f>IF(OR(M44=0,S13=0),0,ABS(1000*O86/(SQRT(3)*M44*S13)))</f>
        <v>7.9858875159417551</v>
      </c>
      <c r="N86" s="348"/>
      <c r="O86" s="226">
        <v>-7.1999996900558472E-2</v>
      </c>
      <c r="P86" s="226"/>
      <c r="Q86" s="226"/>
      <c r="R86" s="349">
        <f>-ABS(O86)*TAN(ACOS(S13))</f>
        <v>-4.6588236011023278E-2</v>
      </c>
      <c r="S86" s="349"/>
      <c r="T86" s="350"/>
      <c r="U86" s="347">
        <f>IF(OR(U44=0,AA13=0),0,ABS(1000*W86/(SQRT(3)*U44*AA13)))</f>
        <v>7.8189714691344241</v>
      </c>
      <c r="V86" s="348"/>
      <c r="W86" s="226">
        <v>-7.1999996900558472E-2</v>
      </c>
      <c r="X86" s="226"/>
      <c r="Y86" s="226"/>
      <c r="Z86" s="349">
        <f>-ABS(W86)*TAN(ACOS(AA13))</f>
        <v>-4.3199998140335073E-2</v>
      </c>
      <c r="AA86" s="349"/>
      <c r="AB86" s="350"/>
      <c r="AC86" s="347">
        <f>IF(OR(AC44=0,AI13=0),0,ABS(1000*AE86/(SQRT(3)*AC44*AI13)))</f>
        <v>14.992193414056478</v>
      </c>
      <c r="AD86" s="348"/>
      <c r="AE86" s="226">
        <v>-0.14399999380111694</v>
      </c>
      <c r="AF86" s="226"/>
      <c r="AG86" s="226"/>
      <c r="AH86" s="349">
        <f>-ABS(AE86)*TAN(ACOS(AI13))</f>
        <v>-7.1999996900558472E-2</v>
      </c>
      <c r="AI86" s="349"/>
      <c r="AJ86" s="350"/>
      <c r="AK86" s="347">
        <f>IF(OR(AK44=0,AQ13=0),0,ABS(1000*AM86/(SQRT(3)*AK44*AQ13)))</f>
        <v>16.116123360979049</v>
      </c>
      <c r="AL86" s="348"/>
      <c r="AM86" s="226">
        <v>-0.14399999380111694</v>
      </c>
      <c r="AN86" s="226"/>
      <c r="AO86" s="226"/>
      <c r="AP86" s="349">
        <f>-ABS(AM86)*TAN(ACOS(AQ13))</f>
        <v>-9.5999989906947275E-2</v>
      </c>
      <c r="AQ86" s="349"/>
      <c r="AR86" s="350"/>
    </row>
    <row r="87" spans="1:44" ht="13.5" thickBot="1" x14ac:dyDescent="0.25">
      <c r="A87" s="351" t="s">
        <v>65</v>
      </c>
      <c r="B87" s="352"/>
      <c r="C87" s="352"/>
      <c r="D87" s="352"/>
      <c r="E87" s="353"/>
      <c r="F87" s="353"/>
      <c r="G87" s="353"/>
      <c r="H87" s="353"/>
      <c r="I87" s="353"/>
      <c r="J87" s="353"/>
      <c r="K87" s="353"/>
      <c r="L87" s="354"/>
      <c r="M87" s="257"/>
      <c r="N87" s="355"/>
      <c r="O87" s="255">
        <f>SUM(O80:Q86)</f>
        <v>4.8359997719526291</v>
      </c>
      <c r="P87" s="255"/>
      <c r="Q87" s="255"/>
      <c r="R87" s="255">
        <f>SUM(R80:T86)</f>
        <v>3.1291765058844914</v>
      </c>
      <c r="S87" s="255"/>
      <c r="T87" s="356"/>
      <c r="U87" s="257"/>
      <c r="V87" s="355"/>
      <c r="W87" s="255">
        <f>SUM(W80:Y86)</f>
        <v>0.55200015008449554</v>
      </c>
      <c r="X87" s="255"/>
      <c r="Y87" s="255"/>
      <c r="Z87" s="255">
        <f>SUM(Z80:AB86)</f>
        <v>0.33120009005069856</v>
      </c>
      <c r="AA87" s="255"/>
      <c r="AB87" s="356"/>
      <c r="AC87" s="257"/>
      <c r="AD87" s="355"/>
      <c r="AE87" s="255">
        <f>SUM(AE80:AG86)</f>
        <v>-0.14399956166744232</v>
      </c>
      <c r="AF87" s="255"/>
      <c r="AG87" s="255"/>
      <c r="AH87" s="255">
        <f>SUM(AH80:AJ86)</f>
        <v>-7.1999780833721161E-2</v>
      </c>
      <c r="AI87" s="255"/>
      <c r="AJ87" s="356"/>
      <c r="AK87" s="257"/>
      <c r="AL87" s="355"/>
      <c r="AM87" s="255">
        <f>SUM(AM80:AO86)</f>
        <v>9.6000209450721741E-2</v>
      </c>
      <c r="AN87" s="255"/>
      <c r="AO87" s="255"/>
      <c r="AP87" s="255">
        <f>SUM(AP80:AR86)</f>
        <v>6.4000135660165353E-2</v>
      </c>
      <c r="AQ87" s="255"/>
      <c r="AR87" s="356"/>
    </row>
    <row r="88" spans="1:44" x14ac:dyDescent="0.2">
      <c r="A88" s="331" t="s">
        <v>66</v>
      </c>
      <c r="B88" s="332"/>
      <c r="C88" s="332"/>
      <c r="D88" s="332"/>
      <c r="E88" s="333"/>
      <c r="F88" s="333"/>
      <c r="G88" s="333"/>
      <c r="H88" s="333"/>
      <c r="I88" s="333"/>
      <c r="J88" s="333"/>
      <c r="K88" s="333"/>
      <c r="L88" s="334"/>
      <c r="M88" s="335"/>
      <c r="N88" s="336"/>
      <c r="O88" s="337"/>
      <c r="P88" s="337"/>
      <c r="Q88" s="337"/>
      <c r="R88" s="337"/>
      <c r="S88" s="337"/>
      <c r="T88" s="338"/>
      <c r="U88" s="335"/>
      <c r="V88" s="336"/>
      <c r="W88" s="337"/>
      <c r="X88" s="337"/>
      <c r="Y88" s="337"/>
      <c r="Z88" s="337"/>
      <c r="AA88" s="337"/>
      <c r="AB88" s="338"/>
      <c r="AC88" s="335"/>
      <c r="AD88" s="336"/>
      <c r="AE88" s="337"/>
      <c r="AF88" s="337"/>
      <c r="AG88" s="337"/>
      <c r="AH88" s="337"/>
      <c r="AI88" s="337"/>
      <c r="AJ88" s="338"/>
      <c r="AK88" s="335"/>
      <c r="AL88" s="336"/>
      <c r="AM88" s="337"/>
      <c r="AN88" s="337"/>
      <c r="AO88" s="337"/>
      <c r="AP88" s="337"/>
      <c r="AQ88" s="337"/>
      <c r="AR88" s="338"/>
    </row>
    <row r="89" spans="1:44" x14ac:dyDescent="0.2">
      <c r="A89" s="339" t="s">
        <v>348</v>
      </c>
      <c r="B89" s="340"/>
      <c r="C89" s="340"/>
      <c r="D89" s="340"/>
      <c r="E89" s="341"/>
      <c r="F89" s="341"/>
      <c r="G89" s="341"/>
      <c r="H89" s="341"/>
      <c r="I89" s="341"/>
      <c r="J89" s="341"/>
      <c r="K89" s="341"/>
      <c r="L89" s="342"/>
      <c r="M89" s="343">
        <f>M17</f>
        <v>286.20740695677614</v>
      </c>
      <c r="N89" s="344"/>
      <c r="O89" s="345">
        <f>O17</f>
        <v>2.4000000953674316</v>
      </c>
      <c r="P89" s="345"/>
      <c r="Q89" s="345"/>
      <c r="R89" s="345">
        <f>Q17</f>
        <v>1.9199999570846558</v>
      </c>
      <c r="S89" s="345"/>
      <c r="T89" s="346"/>
      <c r="U89" s="343">
        <f>U17</f>
        <v>223.49043365847095</v>
      </c>
      <c r="V89" s="344"/>
      <c r="W89" s="345">
        <f>W17</f>
        <v>1.9199999570846558</v>
      </c>
      <c r="X89" s="345"/>
      <c r="Y89" s="345"/>
      <c r="Z89" s="345">
        <f>Y17</f>
        <v>1.440000057220459</v>
      </c>
      <c r="AA89" s="345"/>
      <c r="AB89" s="346"/>
      <c r="AC89" s="343">
        <f>AC17</f>
        <v>161.16124695139951</v>
      </c>
      <c r="AD89" s="344"/>
      <c r="AE89" s="345">
        <f>AE17</f>
        <v>1.440000057220459</v>
      </c>
      <c r="AF89" s="345"/>
      <c r="AG89" s="345"/>
      <c r="AH89" s="345">
        <f>AG17</f>
        <v>0.95999997854232788</v>
      </c>
      <c r="AI89" s="345"/>
      <c r="AJ89" s="346"/>
      <c r="AK89" s="343">
        <f>AK17</f>
        <v>189.6379289398063</v>
      </c>
      <c r="AL89" s="344"/>
      <c r="AM89" s="345">
        <f>AM17</f>
        <v>1.440000057220459</v>
      </c>
      <c r="AN89" s="345"/>
      <c r="AO89" s="345"/>
      <c r="AP89" s="345">
        <f>AO17</f>
        <v>1.440000057220459</v>
      </c>
      <c r="AQ89" s="345"/>
      <c r="AR89" s="346"/>
    </row>
    <row r="90" spans="1:44" x14ac:dyDescent="0.2">
      <c r="A90" s="339" t="s">
        <v>349</v>
      </c>
      <c r="B90" s="340"/>
      <c r="C90" s="340"/>
      <c r="D90" s="340"/>
      <c r="E90" s="341"/>
      <c r="F90" s="341"/>
      <c r="G90" s="341"/>
      <c r="H90" s="341"/>
      <c r="I90" s="341"/>
      <c r="J90" s="341"/>
      <c r="K90" s="341"/>
      <c r="L90" s="342"/>
      <c r="M90" s="347">
        <f>IF(OR(M45=0,S17=0),0,ABS(1000*O90/(SQRT(3)*M45*S17)))</f>
        <v>0</v>
      </c>
      <c r="N90" s="348"/>
      <c r="O90" s="226">
        <v>0</v>
      </c>
      <c r="P90" s="226"/>
      <c r="Q90" s="226"/>
      <c r="R90" s="349">
        <f>-ABS(O90)*TAN(ACOS(S17))</f>
        <v>0</v>
      </c>
      <c r="S90" s="349"/>
      <c r="T90" s="350"/>
      <c r="U90" s="347">
        <f>IF(OR(U45=0,AA17=0),0,ABS(1000*W90/(SQRT(3)*U45*AA17)))</f>
        <v>0</v>
      </c>
      <c r="V90" s="348"/>
      <c r="W90" s="226">
        <v>0</v>
      </c>
      <c r="X90" s="226"/>
      <c r="Y90" s="226"/>
      <c r="Z90" s="349">
        <f>-ABS(W90)*TAN(ACOS(AA17))</f>
        <v>0</v>
      </c>
      <c r="AA90" s="349"/>
      <c r="AB90" s="350"/>
      <c r="AC90" s="347">
        <f>IF(OR(AC45=0,AI17=0),0,ABS(1000*AE90/(SQRT(3)*AC45*AI17)))</f>
        <v>0</v>
      </c>
      <c r="AD90" s="348"/>
      <c r="AE90" s="226">
        <v>0</v>
      </c>
      <c r="AF90" s="226"/>
      <c r="AG90" s="226"/>
      <c r="AH90" s="349">
        <f>-ABS(AE90)*TAN(ACOS(AI17))</f>
        <v>0</v>
      </c>
      <c r="AI90" s="349"/>
      <c r="AJ90" s="350"/>
      <c r="AK90" s="347">
        <f>IF(OR(AK45=0,AQ17=0),0,ABS(1000*AM90/(SQRT(3)*AK45*AQ17)))</f>
        <v>0</v>
      </c>
      <c r="AL90" s="348"/>
      <c r="AM90" s="226">
        <v>0</v>
      </c>
      <c r="AN90" s="226"/>
      <c r="AO90" s="226"/>
      <c r="AP90" s="349">
        <f>-ABS(AM90)*TAN(ACOS(AQ17))</f>
        <v>0</v>
      </c>
      <c r="AQ90" s="349"/>
      <c r="AR90" s="350"/>
    </row>
    <row r="91" spans="1:44" x14ac:dyDescent="0.2">
      <c r="A91" s="339" t="s">
        <v>350</v>
      </c>
      <c r="B91" s="340"/>
      <c r="C91" s="340"/>
      <c r="D91" s="340"/>
      <c r="E91" s="341"/>
      <c r="F91" s="341"/>
      <c r="G91" s="341"/>
      <c r="H91" s="341"/>
      <c r="I91" s="341"/>
      <c r="J91" s="341"/>
      <c r="K91" s="341"/>
      <c r="L91" s="342"/>
      <c r="M91" s="347">
        <f>IF(OR(M45=0,S17=0),0,ABS(1000*O91/(SQRT(3)*M45*S17)))</f>
        <v>125.93125337455145</v>
      </c>
      <c r="N91" s="348"/>
      <c r="O91" s="226">
        <v>-1.0559999942779541</v>
      </c>
      <c r="P91" s="226"/>
      <c r="Q91" s="226"/>
      <c r="R91" s="349">
        <f>-ABS(O91)*TAN(ACOS(S17))</f>
        <v>-0.84479994297027816</v>
      </c>
      <c r="S91" s="349"/>
      <c r="T91" s="350"/>
      <c r="U91" s="347">
        <f>IF(OR(U45=0,AA17=0),0,ABS(1000*W91/(SQRT(3)*U45*AA17)))</f>
        <v>134.09425741986004</v>
      </c>
      <c r="V91" s="348"/>
      <c r="W91" s="226">
        <v>-1.1519999504089355</v>
      </c>
      <c r="X91" s="226"/>
      <c r="Y91" s="226"/>
      <c r="Z91" s="349">
        <f>-ABS(W91)*TAN(ACOS(AA17))</f>
        <v>-0.86400001645088065</v>
      </c>
      <c r="AA91" s="349"/>
      <c r="AB91" s="350"/>
      <c r="AC91" s="347">
        <f>IF(OR(AC45=0,AI17=0),0,ABS(1000*AE91/(SQRT(3)*AC45*AI17)))</f>
        <v>139.6730780228911</v>
      </c>
      <c r="AD91" s="348"/>
      <c r="AE91" s="226">
        <v>-1.2480000257492065</v>
      </c>
      <c r="AF91" s="226"/>
      <c r="AG91" s="226"/>
      <c r="AH91" s="349">
        <f>-ABS(AE91)*TAN(ACOS(AI17))</f>
        <v>-0.83199996550877964</v>
      </c>
      <c r="AI91" s="349"/>
      <c r="AJ91" s="350"/>
      <c r="AK91" s="347">
        <f>IF(OR(AK45=0,AQ17=0),0,ABS(1000*AM91/(SQRT(3)*AK45*AQ17)))</f>
        <v>189.6379289398063</v>
      </c>
      <c r="AL91" s="348"/>
      <c r="AM91" s="226">
        <v>-1.440000057220459</v>
      </c>
      <c r="AN91" s="226"/>
      <c r="AO91" s="226"/>
      <c r="AP91" s="349">
        <f>-ABS(AM91)*TAN(ACOS(AQ17))</f>
        <v>-1.4400000572204585</v>
      </c>
      <c r="AQ91" s="349"/>
      <c r="AR91" s="350"/>
    </row>
    <row r="92" spans="1:44" x14ac:dyDescent="0.2">
      <c r="A92" s="339" t="s">
        <v>351</v>
      </c>
      <c r="B92" s="340"/>
      <c r="C92" s="340"/>
      <c r="D92" s="340"/>
      <c r="E92" s="341"/>
      <c r="F92" s="341"/>
      <c r="G92" s="341"/>
      <c r="H92" s="341"/>
      <c r="I92" s="341"/>
      <c r="J92" s="341"/>
      <c r="K92" s="341"/>
      <c r="L92" s="342"/>
      <c r="M92" s="347">
        <f>IF(OR(M45=0,S17=0),0,ABS(1000*O92/(SQRT(3)*M45*S17)))</f>
        <v>143.10370347838807</v>
      </c>
      <c r="N92" s="348"/>
      <c r="O92" s="226">
        <v>-1.2000000476837158</v>
      </c>
      <c r="P92" s="226"/>
      <c r="Q92" s="226"/>
      <c r="R92" s="349">
        <f>-ABS(O92)*TAN(ACOS(S17))</f>
        <v>-0.95999997854232777</v>
      </c>
      <c r="S92" s="349"/>
      <c r="T92" s="350"/>
      <c r="U92" s="347">
        <f>IF(OR(U45=0,AA17=0),0,ABS(1000*W92/(SQRT(3)*U45*AA17)))</f>
        <v>83.808917825468882</v>
      </c>
      <c r="V92" s="348"/>
      <c r="W92" s="226">
        <v>-0.72000002861022949</v>
      </c>
      <c r="X92" s="226"/>
      <c r="Y92" s="226"/>
      <c r="Z92" s="349">
        <f>-ABS(W92)*TAN(ACOS(AA17))</f>
        <v>-0.5400000549852868</v>
      </c>
      <c r="AA92" s="349"/>
      <c r="AB92" s="350"/>
      <c r="AC92" s="347">
        <f>IF(OR(AC45=0,AI17=0),0,ABS(1000*AE92/(SQRT(3)*AC45*AI17)))</f>
        <v>40.290311737849876</v>
      </c>
      <c r="AD92" s="348"/>
      <c r="AE92" s="226">
        <v>-0.36000001430511475</v>
      </c>
      <c r="AF92" s="226"/>
      <c r="AG92" s="226"/>
      <c r="AH92" s="349">
        <f>-ABS(AE92)*TAN(ACOS(AI17))</f>
        <v>-0.23999999463558189</v>
      </c>
      <c r="AI92" s="349"/>
      <c r="AJ92" s="350"/>
      <c r="AK92" s="347">
        <f>IF(OR(AK45=0,AQ17=0),0,ABS(1000*AM92/(SQRT(3)*AK45*AQ17)))</f>
        <v>63.212639055178165</v>
      </c>
      <c r="AL92" s="348"/>
      <c r="AM92" s="226">
        <v>-0.47999998927116394</v>
      </c>
      <c r="AN92" s="226"/>
      <c r="AO92" s="226"/>
      <c r="AP92" s="349">
        <f>-ABS(AM92)*TAN(ACOS(AQ17))</f>
        <v>-0.47999998927116377</v>
      </c>
      <c r="AQ92" s="349"/>
      <c r="AR92" s="350"/>
    </row>
    <row r="93" spans="1:44" ht="13.5" thickBot="1" x14ac:dyDescent="0.25">
      <c r="A93" s="351" t="s">
        <v>77</v>
      </c>
      <c r="B93" s="352"/>
      <c r="C93" s="352"/>
      <c r="D93" s="352"/>
      <c r="E93" s="353"/>
      <c r="F93" s="353"/>
      <c r="G93" s="353"/>
      <c r="H93" s="353"/>
      <c r="I93" s="353"/>
      <c r="J93" s="353"/>
      <c r="K93" s="353"/>
      <c r="L93" s="354"/>
      <c r="M93" s="257"/>
      <c r="N93" s="355"/>
      <c r="O93" s="255">
        <f>SUM(O89:Q92)</f>
        <v>0.14400005340576172</v>
      </c>
      <c r="P93" s="255"/>
      <c r="Q93" s="255"/>
      <c r="R93" s="255">
        <f>SUM(R89:T92)</f>
        <v>0.11520003557204983</v>
      </c>
      <c r="S93" s="255"/>
      <c r="T93" s="356"/>
      <c r="U93" s="257"/>
      <c r="V93" s="355"/>
      <c r="W93" s="255">
        <f>SUM(W89:Y92)</f>
        <v>4.7999978065490723E-2</v>
      </c>
      <c r="X93" s="255"/>
      <c r="Y93" s="255"/>
      <c r="Z93" s="255">
        <f>SUM(Z89:AB92)</f>
        <v>3.5999985784291533E-2</v>
      </c>
      <c r="AA93" s="255"/>
      <c r="AB93" s="356"/>
      <c r="AC93" s="257"/>
      <c r="AD93" s="355"/>
      <c r="AE93" s="255">
        <f>SUM(AE89:AG92)</f>
        <v>-0.1679999828338623</v>
      </c>
      <c r="AF93" s="255"/>
      <c r="AG93" s="255"/>
      <c r="AH93" s="255">
        <f>SUM(AH89:AJ92)</f>
        <v>-0.11199998160203364</v>
      </c>
      <c r="AI93" s="255"/>
      <c r="AJ93" s="356"/>
      <c r="AK93" s="257"/>
      <c r="AL93" s="355"/>
      <c r="AM93" s="255">
        <f>SUM(AM89:AO92)</f>
        <v>-0.47999998927116394</v>
      </c>
      <c r="AN93" s="255"/>
      <c r="AO93" s="255"/>
      <c r="AP93" s="255">
        <f>SUM(AP89:AR92)</f>
        <v>-0.47999998927116333</v>
      </c>
      <c r="AQ93" s="255"/>
      <c r="AR93" s="356"/>
    </row>
    <row r="94" spans="1:44" x14ac:dyDescent="0.2">
      <c r="A94" s="331" t="s">
        <v>152</v>
      </c>
      <c r="B94" s="332"/>
      <c r="C94" s="332"/>
      <c r="D94" s="332"/>
      <c r="E94" s="333"/>
      <c r="F94" s="333"/>
      <c r="G94" s="333"/>
      <c r="H94" s="333"/>
      <c r="I94" s="333"/>
      <c r="J94" s="333"/>
      <c r="K94" s="333"/>
      <c r="L94" s="334"/>
      <c r="M94" s="335"/>
      <c r="N94" s="336"/>
      <c r="O94" s="337"/>
      <c r="P94" s="337"/>
      <c r="Q94" s="337"/>
      <c r="R94" s="337"/>
      <c r="S94" s="337"/>
      <c r="T94" s="338"/>
      <c r="U94" s="335"/>
      <c r="V94" s="336"/>
      <c r="W94" s="337"/>
      <c r="X94" s="337"/>
      <c r="Y94" s="337"/>
      <c r="Z94" s="337"/>
      <c r="AA94" s="337"/>
      <c r="AB94" s="338"/>
      <c r="AC94" s="335"/>
      <c r="AD94" s="336"/>
      <c r="AE94" s="337"/>
      <c r="AF94" s="337"/>
      <c r="AG94" s="337"/>
      <c r="AH94" s="337"/>
      <c r="AI94" s="337"/>
      <c r="AJ94" s="338"/>
      <c r="AK94" s="335"/>
      <c r="AL94" s="336"/>
      <c r="AM94" s="337"/>
      <c r="AN94" s="337"/>
      <c r="AO94" s="337"/>
      <c r="AP94" s="337"/>
      <c r="AQ94" s="337"/>
      <c r="AR94" s="338"/>
    </row>
    <row r="95" spans="1:44" x14ac:dyDescent="0.2">
      <c r="A95" s="339" t="s">
        <v>352</v>
      </c>
      <c r="B95" s="340"/>
      <c r="C95" s="340"/>
      <c r="D95" s="340"/>
      <c r="E95" s="341"/>
      <c r="F95" s="341"/>
      <c r="G95" s="341"/>
      <c r="H95" s="341"/>
      <c r="I95" s="341"/>
      <c r="J95" s="341"/>
      <c r="K95" s="341"/>
      <c r="L95" s="342"/>
      <c r="M95" s="343">
        <f>M14</f>
        <v>223.49043365847095</v>
      </c>
      <c r="N95" s="344"/>
      <c r="O95" s="345">
        <f>O14</f>
        <v>1.9199999570846558</v>
      </c>
      <c r="P95" s="345"/>
      <c r="Q95" s="345"/>
      <c r="R95" s="345">
        <f>Q14</f>
        <v>1.440000057220459</v>
      </c>
      <c r="S95" s="345"/>
      <c r="T95" s="346"/>
      <c r="U95" s="343">
        <f>U14</f>
        <v>260.63240388073251</v>
      </c>
      <c r="V95" s="344"/>
      <c r="W95" s="345">
        <f>W14</f>
        <v>2.4000000953674316</v>
      </c>
      <c r="X95" s="345"/>
      <c r="Y95" s="345"/>
      <c r="Z95" s="345">
        <f>Y14</f>
        <v>1.440000057220459</v>
      </c>
      <c r="AA95" s="345"/>
      <c r="AB95" s="346"/>
      <c r="AC95" s="343">
        <f>AC14</f>
        <v>223.49043365847095</v>
      </c>
      <c r="AD95" s="344"/>
      <c r="AE95" s="345">
        <f>AE14</f>
        <v>1.9199999570846558</v>
      </c>
      <c r="AF95" s="345"/>
      <c r="AG95" s="345"/>
      <c r="AH95" s="345">
        <f>AG14</f>
        <v>1.440000057220459</v>
      </c>
      <c r="AI95" s="345"/>
      <c r="AJ95" s="346"/>
      <c r="AK95" s="343">
        <f>AK14</f>
        <v>286.20740695677614</v>
      </c>
      <c r="AL95" s="344"/>
      <c r="AM95" s="345">
        <f>AM14</f>
        <v>2.4000000953674316</v>
      </c>
      <c r="AN95" s="345"/>
      <c r="AO95" s="345"/>
      <c r="AP95" s="345">
        <f>AO14</f>
        <v>1.9199999570846558</v>
      </c>
      <c r="AQ95" s="345"/>
      <c r="AR95" s="346"/>
    </row>
    <row r="96" spans="1:44" x14ac:dyDescent="0.2">
      <c r="A96" s="339" t="s">
        <v>353</v>
      </c>
      <c r="B96" s="340"/>
      <c r="C96" s="340"/>
      <c r="D96" s="340"/>
      <c r="E96" s="341"/>
      <c r="F96" s="341"/>
      <c r="G96" s="341"/>
      <c r="H96" s="341"/>
      <c r="I96" s="341"/>
      <c r="J96" s="341"/>
      <c r="K96" s="341"/>
      <c r="L96" s="342"/>
      <c r="M96" s="347">
        <f>IF(OR(M46=0,S14=0),0,ABS(1000*O96/(SQRT(3)*M46*S14)))</f>
        <v>153.64968268002627</v>
      </c>
      <c r="N96" s="348"/>
      <c r="O96" s="226">
        <v>-1.3200000524520874</v>
      </c>
      <c r="P96" s="226"/>
      <c r="Q96" s="226"/>
      <c r="R96" s="349">
        <f>-ABS(O96)*TAN(ACOS(S14))</f>
        <v>-0.99000010080635914</v>
      </c>
      <c r="S96" s="349"/>
      <c r="T96" s="350"/>
      <c r="U96" s="347">
        <f>IF(OR(U46=0,AA14=0),0,ABS(1000*W96/(SQRT(3)*U46*AA14)))</f>
        <v>104.25295507941749</v>
      </c>
      <c r="V96" s="348"/>
      <c r="W96" s="226">
        <v>-0.95999997854232788</v>
      </c>
      <c r="X96" s="226"/>
      <c r="Y96" s="226"/>
      <c r="Z96" s="349">
        <f>-ABS(W96)*TAN(ACOS(AA14))</f>
        <v>-0.57599998712539657</v>
      </c>
      <c r="AA96" s="349"/>
      <c r="AB96" s="350"/>
      <c r="AC96" s="347">
        <f>IF(OR(AC46=0,AI14=0),0,ABS(1000*AE96/(SQRT(3)*AC46*AI14)))</f>
        <v>167.61783565093776</v>
      </c>
      <c r="AD96" s="348"/>
      <c r="AE96" s="226">
        <v>-1.440000057220459</v>
      </c>
      <c r="AF96" s="226"/>
      <c r="AG96" s="226"/>
      <c r="AH96" s="349">
        <f>-ABS(AE96)*TAN(ACOS(AI14))</f>
        <v>-1.0800001099705736</v>
      </c>
      <c r="AI96" s="349"/>
      <c r="AJ96" s="350"/>
      <c r="AK96" s="347">
        <f>IF(OR(AK46=0,AQ14=0),0,ABS(1000*AM96/(SQRT(3)*AK46*AQ14)))</f>
        <v>228.96591134934579</v>
      </c>
      <c r="AL96" s="348"/>
      <c r="AM96" s="226">
        <v>-1.9199999570846558</v>
      </c>
      <c r="AN96" s="226"/>
      <c r="AO96" s="226"/>
      <c r="AP96" s="349">
        <f>-ABS(AM96)*TAN(ACOS(AQ14))</f>
        <v>-1.5359998703002988</v>
      </c>
      <c r="AQ96" s="349"/>
      <c r="AR96" s="350"/>
    </row>
    <row r="97" spans="1:44" x14ac:dyDescent="0.2">
      <c r="A97" s="339" t="s">
        <v>354</v>
      </c>
      <c r="B97" s="340"/>
      <c r="C97" s="340"/>
      <c r="D97" s="340"/>
      <c r="E97" s="341"/>
      <c r="F97" s="341"/>
      <c r="G97" s="341"/>
      <c r="H97" s="341"/>
      <c r="I97" s="341"/>
      <c r="J97" s="341"/>
      <c r="K97" s="341"/>
      <c r="L97" s="342"/>
      <c r="M97" s="347">
        <f>IF(OR(M46=0,S14=0),0,ABS(1000*O97/(SQRT(3)*M46*S14)))</f>
        <v>1.3968152537282958</v>
      </c>
      <c r="N97" s="348"/>
      <c r="O97" s="226">
        <v>-1.2000000104308128E-2</v>
      </c>
      <c r="P97" s="226"/>
      <c r="Q97" s="226"/>
      <c r="R97" s="349">
        <f>-ABS(O97)*TAN(ACOS(S14))</f>
        <v>-9.0000006370246563E-3</v>
      </c>
      <c r="S97" s="349"/>
      <c r="T97" s="350"/>
      <c r="U97" s="347">
        <f>IF(OR(U46=0,AA14=0),0,ABS(1000*W97/(SQRT(3)*U46*AA14)))</f>
        <v>0</v>
      </c>
      <c r="V97" s="348"/>
      <c r="W97" s="226">
        <v>0</v>
      </c>
      <c r="X97" s="226"/>
      <c r="Y97" s="226"/>
      <c r="Z97" s="349">
        <f>-ABS(W97)*TAN(ACOS(AA14))</f>
        <v>0</v>
      </c>
      <c r="AA97" s="349"/>
      <c r="AB97" s="350"/>
      <c r="AC97" s="347">
        <f>IF(OR(AC46=0,AI14=0),0,ABS(1000*AE97/(SQRT(3)*AC46*AI14)))</f>
        <v>1.3968152537282958</v>
      </c>
      <c r="AD97" s="348"/>
      <c r="AE97" s="226">
        <v>-1.2000000104308128E-2</v>
      </c>
      <c r="AF97" s="226"/>
      <c r="AG97" s="226"/>
      <c r="AH97" s="349">
        <f>-ABS(AE97)*TAN(ACOS(AI14))</f>
        <v>-9.0000006370246563E-3</v>
      </c>
      <c r="AI97" s="349"/>
      <c r="AJ97" s="350"/>
      <c r="AK97" s="347">
        <f>IF(OR(AK46=0,AQ14=0),0,ABS(1000*AM97/(SQRT(3)*AK46*AQ14)))</f>
        <v>1.431036990358646</v>
      </c>
      <c r="AL97" s="348"/>
      <c r="AM97" s="226">
        <v>-1.2000000104308128E-2</v>
      </c>
      <c r="AN97" s="226"/>
      <c r="AO97" s="226"/>
      <c r="AP97" s="349">
        <f>-ABS(AM97)*TAN(ACOS(AQ14))</f>
        <v>-9.5999994874000731E-3</v>
      </c>
      <c r="AQ97" s="349"/>
      <c r="AR97" s="350"/>
    </row>
    <row r="98" spans="1:44" x14ac:dyDescent="0.2">
      <c r="A98" s="339" t="s">
        <v>355</v>
      </c>
      <c r="B98" s="340"/>
      <c r="C98" s="340"/>
      <c r="D98" s="340"/>
      <c r="E98" s="341"/>
      <c r="F98" s="341"/>
      <c r="G98" s="341"/>
      <c r="H98" s="341"/>
      <c r="I98" s="341"/>
      <c r="J98" s="341"/>
      <c r="K98" s="341"/>
      <c r="L98" s="342"/>
      <c r="M98" s="347">
        <f>IF(OR(M46=0,S14=0),0,ABS(1000*O98/(SQRT(3)*M46*S14)))</f>
        <v>0</v>
      </c>
      <c r="N98" s="348"/>
      <c r="O98" s="226">
        <v>0</v>
      </c>
      <c r="P98" s="226"/>
      <c r="Q98" s="226"/>
      <c r="R98" s="349">
        <f>-ABS(O98)*TAN(ACOS(S14))</f>
        <v>0</v>
      </c>
      <c r="S98" s="349"/>
      <c r="T98" s="350"/>
      <c r="U98" s="347">
        <f>IF(OR(U46=0,AA14=0),0,ABS(1000*W98/(SQRT(3)*U46*AA14)))</f>
        <v>0</v>
      </c>
      <c r="V98" s="348"/>
      <c r="W98" s="226">
        <v>0</v>
      </c>
      <c r="X98" s="226"/>
      <c r="Y98" s="226"/>
      <c r="Z98" s="349">
        <f>-ABS(W98)*TAN(ACOS(AA14))</f>
        <v>0</v>
      </c>
      <c r="AA98" s="349"/>
      <c r="AB98" s="350"/>
      <c r="AC98" s="347">
        <f>IF(OR(AC46=0,AI14=0),0,ABS(1000*AE98/(SQRT(3)*AC46*AI14)))</f>
        <v>0</v>
      </c>
      <c r="AD98" s="348"/>
      <c r="AE98" s="226">
        <v>0</v>
      </c>
      <c r="AF98" s="226"/>
      <c r="AG98" s="226"/>
      <c r="AH98" s="349">
        <f>-ABS(AE98)*TAN(ACOS(AI14))</f>
        <v>0</v>
      </c>
      <c r="AI98" s="349"/>
      <c r="AJ98" s="350"/>
      <c r="AK98" s="347">
        <f>IF(OR(AK46=0,AQ14=0),0,ABS(1000*AM98/(SQRT(3)*AK46*AQ14)))</f>
        <v>0</v>
      </c>
      <c r="AL98" s="348"/>
      <c r="AM98" s="226">
        <v>0</v>
      </c>
      <c r="AN98" s="226"/>
      <c r="AO98" s="226"/>
      <c r="AP98" s="349">
        <f>-ABS(AM98)*TAN(ACOS(AQ14))</f>
        <v>0</v>
      </c>
      <c r="AQ98" s="349"/>
      <c r="AR98" s="350"/>
    </row>
    <row r="99" spans="1:44" x14ac:dyDescent="0.2">
      <c r="A99" s="339" t="s">
        <v>356</v>
      </c>
      <c r="B99" s="340"/>
      <c r="C99" s="340"/>
      <c r="D99" s="340"/>
      <c r="E99" s="341"/>
      <c r="F99" s="341"/>
      <c r="G99" s="341"/>
      <c r="H99" s="341"/>
      <c r="I99" s="341"/>
      <c r="J99" s="341"/>
      <c r="K99" s="341"/>
      <c r="L99" s="342"/>
      <c r="M99" s="347">
        <f>IF(OR(M46=0,S14=0),0,ABS(1000*O99/(SQRT(3)*M46*S14)))</f>
        <v>50.285350001475692</v>
      </c>
      <c r="N99" s="348"/>
      <c r="O99" s="226">
        <v>-0.43200001120567322</v>
      </c>
      <c r="P99" s="226"/>
      <c r="Q99" s="226"/>
      <c r="R99" s="349">
        <f>-ABS(O99)*TAN(ACOS(S14))</f>
        <v>-0.32400002852082344</v>
      </c>
      <c r="S99" s="349"/>
      <c r="T99" s="350"/>
      <c r="U99" s="347">
        <f>IF(OR(U46=0,AA14=0),0,ABS(1000*W99/(SQRT(3)*U46*AA14)))</f>
        <v>44.959088374851255</v>
      </c>
      <c r="V99" s="348"/>
      <c r="W99" s="226">
        <v>-0.414000004529953</v>
      </c>
      <c r="X99" s="226"/>
      <c r="Y99" s="226"/>
      <c r="Z99" s="349">
        <f>-ABS(W99)*TAN(ACOS(AA14))</f>
        <v>-0.24840000271797175</v>
      </c>
      <c r="AA99" s="349"/>
      <c r="AB99" s="350"/>
      <c r="AC99" s="347">
        <f>IF(OR(AC46=0,AI14=0),0,ABS(1000*AE99/(SQRT(3)*AC46*AI14)))</f>
        <v>39.809235273292082</v>
      </c>
      <c r="AD99" s="348"/>
      <c r="AE99" s="226">
        <v>-0.34200000762939453</v>
      </c>
      <c r="AF99" s="226"/>
      <c r="AG99" s="226"/>
      <c r="AH99" s="349">
        <f>-ABS(AE99)*TAN(ACOS(AI14))</f>
        <v>-0.25650002164766256</v>
      </c>
      <c r="AI99" s="349"/>
      <c r="AJ99" s="350"/>
      <c r="AK99" s="347">
        <f>IF(OR(AK46=0,AQ14=0),0,ABS(1000*AM99/(SQRT(3)*AK46*AQ14)))</f>
        <v>51.517332541415946</v>
      </c>
      <c r="AL99" s="348"/>
      <c r="AM99" s="226">
        <v>-0.43200001120567322</v>
      </c>
      <c r="AN99" s="226"/>
      <c r="AO99" s="226"/>
      <c r="AP99" s="349">
        <f>-ABS(AM99)*TAN(ACOS(AQ14))</f>
        <v>-0.34559998750686671</v>
      </c>
      <c r="AQ99" s="349"/>
      <c r="AR99" s="350"/>
    </row>
    <row r="100" spans="1:44" ht="13.5" thickBot="1" x14ac:dyDescent="0.25">
      <c r="A100" s="351" t="s">
        <v>160</v>
      </c>
      <c r="B100" s="352"/>
      <c r="C100" s="352"/>
      <c r="D100" s="352"/>
      <c r="E100" s="353"/>
      <c r="F100" s="353"/>
      <c r="G100" s="353"/>
      <c r="H100" s="353"/>
      <c r="I100" s="353"/>
      <c r="J100" s="353"/>
      <c r="K100" s="353"/>
      <c r="L100" s="354"/>
      <c r="M100" s="257"/>
      <c r="N100" s="355"/>
      <c r="O100" s="255">
        <f>SUM(O95:Q99)</f>
        <v>0.15599989332258701</v>
      </c>
      <c r="P100" s="255"/>
      <c r="Q100" s="255"/>
      <c r="R100" s="255">
        <f>SUM(R95:T99)</f>
        <v>0.11699992725625175</v>
      </c>
      <c r="S100" s="255"/>
      <c r="T100" s="356"/>
      <c r="U100" s="257"/>
      <c r="V100" s="355"/>
      <c r="W100" s="255">
        <f>SUM(W95:Y99)</f>
        <v>1.0260001122951508</v>
      </c>
      <c r="X100" s="255"/>
      <c r="Y100" s="255"/>
      <c r="Z100" s="255">
        <f>SUM(Z95:AB99)</f>
        <v>0.61560006737709072</v>
      </c>
      <c r="AA100" s="255"/>
      <c r="AB100" s="356"/>
      <c r="AC100" s="257"/>
      <c r="AD100" s="355"/>
      <c r="AE100" s="255">
        <f>SUM(AE95:AG99)</f>
        <v>0.12599989213049412</v>
      </c>
      <c r="AF100" s="255"/>
      <c r="AG100" s="255"/>
      <c r="AH100" s="255">
        <f>SUM(AH95:AJ99)</f>
        <v>9.4499924965198157E-2</v>
      </c>
      <c r="AI100" s="255"/>
      <c r="AJ100" s="356"/>
      <c r="AK100" s="257"/>
      <c r="AL100" s="355"/>
      <c r="AM100" s="255">
        <f>SUM(AM95:AO99)</f>
        <v>3.6000126972794533E-2</v>
      </c>
      <c r="AN100" s="255"/>
      <c r="AO100" s="255"/>
      <c r="AP100" s="255">
        <f>SUM(AP95:AR99)</f>
        <v>2.8800099790090128E-2</v>
      </c>
      <c r="AQ100" s="255"/>
      <c r="AR100" s="356"/>
    </row>
    <row r="101" spans="1:44" x14ac:dyDescent="0.2">
      <c r="A101" s="331" t="s">
        <v>161</v>
      </c>
      <c r="B101" s="332"/>
      <c r="C101" s="332"/>
      <c r="D101" s="332"/>
      <c r="E101" s="333"/>
      <c r="F101" s="333"/>
      <c r="G101" s="333"/>
      <c r="H101" s="333"/>
      <c r="I101" s="333"/>
      <c r="J101" s="333"/>
      <c r="K101" s="333"/>
      <c r="L101" s="334"/>
      <c r="M101" s="335"/>
      <c r="N101" s="336"/>
      <c r="O101" s="337"/>
      <c r="P101" s="337"/>
      <c r="Q101" s="337"/>
      <c r="R101" s="337"/>
      <c r="S101" s="337"/>
      <c r="T101" s="338"/>
      <c r="U101" s="335"/>
      <c r="V101" s="336"/>
      <c r="W101" s="337"/>
      <c r="X101" s="337"/>
      <c r="Y101" s="337"/>
      <c r="Z101" s="337"/>
      <c r="AA101" s="337"/>
      <c r="AB101" s="338"/>
      <c r="AC101" s="335"/>
      <c r="AD101" s="336"/>
      <c r="AE101" s="337"/>
      <c r="AF101" s="337"/>
      <c r="AG101" s="337"/>
      <c r="AH101" s="337"/>
      <c r="AI101" s="337"/>
      <c r="AJ101" s="338"/>
      <c r="AK101" s="335"/>
      <c r="AL101" s="336"/>
      <c r="AM101" s="337"/>
      <c r="AN101" s="337"/>
      <c r="AO101" s="337"/>
      <c r="AP101" s="337"/>
      <c r="AQ101" s="337"/>
      <c r="AR101" s="338"/>
    </row>
    <row r="102" spans="1:44" x14ac:dyDescent="0.2">
      <c r="A102" s="339" t="s">
        <v>357</v>
      </c>
      <c r="B102" s="340"/>
      <c r="C102" s="340"/>
      <c r="D102" s="340"/>
      <c r="E102" s="341"/>
      <c r="F102" s="341"/>
      <c r="G102" s="341"/>
      <c r="H102" s="341"/>
      <c r="I102" s="341"/>
      <c r="J102" s="341"/>
      <c r="K102" s="341"/>
      <c r="L102" s="342"/>
      <c r="M102" s="343">
        <f>M18</f>
        <v>853.95571914246671</v>
      </c>
      <c r="N102" s="344"/>
      <c r="O102" s="345">
        <f>O18</f>
        <v>6.7199997901916504</v>
      </c>
      <c r="P102" s="345"/>
      <c r="Q102" s="345"/>
      <c r="R102" s="345">
        <f>Q18</f>
        <v>6.2399997711181641</v>
      </c>
      <c r="S102" s="345"/>
      <c r="T102" s="346"/>
      <c r="U102" s="343">
        <f>U18</f>
        <v>893.96173463388379</v>
      </c>
      <c r="V102" s="344"/>
      <c r="W102" s="345">
        <f>W18</f>
        <v>7.679999828338623</v>
      </c>
      <c r="X102" s="345"/>
      <c r="Y102" s="345"/>
      <c r="Z102" s="345">
        <f>Y18</f>
        <v>5.7600002288818359</v>
      </c>
      <c r="AA102" s="345"/>
      <c r="AB102" s="346"/>
      <c r="AC102" s="343">
        <f>AC18</f>
        <v>887.23166121255861</v>
      </c>
      <c r="AD102" s="344"/>
      <c r="AE102" s="345">
        <f>AE18</f>
        <v>7.1999998092651367</v>
      </c>
      <c r="AF102" s="345"/>
      <c r="AG102" s="345"/>
      <c r="AH102" s="345">
        <f>AG18</f>
        <v>6.2399997711181641</v>
      </c>
      <c r="AI102" s="345"/>
      <c r="AJ102" s="346"/>
      <c r="AK102" s="343">
        <f>AK18</f>
        <v>1110.2774228976134</v>
      </c>
      <c r="AL102" s="344"/>
      <c r="AM102" s="345">
        <f>AM18</f>
        <v>9.119999885559082</v>
      </c>
      <c r="AN102" s="345"/>
      <c r="AO102" s="345"/>
      <c r="AP102" s="345">
        <f>AO18</f>
        <v>7.679999828338623</v>
      </c>
      <c r="AQ102" s="345"/>
      <c r="AR102" s="346"/>
    </row>
    <row r="103" spans="1:44" x14ac:dyDescent="0.2">
      <c r="A103" s="339" t="s">
        <v>358</v>
      </c>
      <c r="B103" s="340"/>
      <c r="C103" s="340"/>
      <c r="D103" s="340"/>
      <c r="E103" s="341"/>
      <c r="F103" s="341"/>
      <c r="G103" s="341"/>
      <c r="H103" s="341"/>
      <c r="I103" s="341"/>
      <c r="J103" s="341"/>
      <c r="K103" s="341"/>
      <c r="L103" s="342"/>
      <c r="M103" s="347">
        <f>IF(OR(M47=0,S18=0),0,ABS(1000*O103/(SQRT(3)*M47*S18)))</f>
        <v>213.48892978561668</v>
      </c>
      <c r="N103" s="348"/>
      <c r="O103" s="226">
        <v>-1.6799999475479126</v>
      </c>
      <c r="P103" s="226"/>
      <c r="Q103" s="226"/>
      <c r="R103" s="349">
        <f>-ABS(O103)*TAN(ACOS(S18))</f>
        <v>-1.5599999427795408</v>
      </c>
      <c r="S103" s="349"/>
      <c r="T103" s="350"/>
      <c r="U103" s="347">
        <f>IF(OR(U47=0,AA18=0),0,ABS(1000*W103/(SQRT(3)*U47*AA18)))</f>
        <v>153.64968268002627</v>
      </c>
      <c r="V103" s="348"/>
      <c r="W103" s="226">
        <v>-1.3200000524520874</v>
      </c>
      <c r="X103" s="226"/>
      <c r="Y103" s="226"/>
      <c r="Z103" s="349">
        <f>-ABS(W103)*TAN(ACOS(AA18))</f>
        <v>-0.99000010080635914</v>
      </c>
      <c r="AA103" s="349"/>
      <c r="AB103" s="350"/>
      <c r="AC103" s="347">
        <f>IF(OR(AC47=0,AI18=0),0,ABS(1000*AE103/(SQRT(3)*AC47*AI18)))</f>
        <v>221.80791530313965</v>
      </c>
      <c r="AD103" s="348"/>
      <c r="AE103" s="226">
        <v>-1.7999999523162842</v>
      </c>
      <c r="AF103" s="226"/>
      <c r="AG103" s="226"/>
      <c r="AH103" s="349">
        <f>-ABS(AE103)*TAN(ACOS(AI18))</f>
        <v>-1.559999942779541</v>
      </c>
      <c r="AI103" s="349"/>
      <c r="AJ103" s="350"/>
      <c r="AK103" s="347">
        <f>IF(OR(AK47=0,AQ18=0),0,ABS(1000*AM103/(SQRT(3)*AK47*AQ18)))</f>
        <v>292.17828446005808</v>
      </c>
      <c r="AL103" s="348"/>
      <c r="AM103" s="226">
        <v>-2.4000000953674316</v>
      </c>
      <c r="AN103" s="226"/>
      <c r="AO103" s="226"/>
      <c r="AP103" s="349">
        <f>-ABS(AM103)*TAN(ACOS(AQ18))</f>
        <v>-2.0210526920751835</v>
      </c>
      <c r="AQ103" s="349"/>
      <c r="AR103" s="350"/>
    </row>
    <row r="104" spans="1:44" x14ac:dyDescent="0.2">
      <c r="A104" s="339" t="s">
        <v>359</v>
      </c>
      <c r="B104" s="340"/>
      <c r="C104" s="340"/>
      <c r="D104" s="340"/>
      <c r="E104" s="341"/>
      <c r="F104" s="341"/>
      <c r="G104" s="341"/>
      <c r="H104" s="341"/>
      <c r="I104" s="341"/>
      <c r="J104" s="341"/>
      <c r="K104" s="341"/>
      <c r="L104" s="342"/>
      <c r="M104" s="347">
        <f>IF(OR(M47=0,S18=0),0,ABS(1000*O104/(SQRT(3)*M47*S18)))</f>
        <v>617.59301169999219</v>
      </c>
      <c r="N104" s="348"/>
      <c r="O104" s="226">
        <v>-4.8600001335144043</v>
      </c>
      <c r="P104" s="226"/>
      <c r="Q104" s="226"/>
      <c r="R104" s="349">
        <f>-ABS(O104)*TAN(ACOS(S18))</f>
        <v>-4.5128572422022701</v>
      </c>
      <c r="S104" s="349"/>
      <c r="T104" s="350"/>
      <c r="U104" s="347">
        <f>IF(OR(U47=0,AA18=0),0,ABS(1000*W104/(SQRT(3)*U47*AA18)))</f>
        <v>733.32802403479639</v>
      </c>
      <c r="V104" s="348"/>
      <c r="W104" s="226">
        <v>-6.3000001907348633</v>
      </c>
      <c r="X104" s="226"/>
      <c r="Y104" s="226"/>
      <c r="Z104" s="349">
        <f>-ABS(W104)*TAN(ACOS(AA18))</f>
        <v>-4.7250004364177727</v>
      </c>
      <c r="AA104" s="349"/>
      <c r="AB104" s="350"/>
      <c r="AC104" s="347">
        <f>IF(OR(AC47=0,AI18=0),0,ABS(1000*AE104/(SQRT(3)*AC47*AI18)))</f>
        <v>687.60454625358784</v>
      </c>
      <c r="AD104" s="348"/>
      <c r="AE104" s="226">
        <v>-5.5799999237060547</v>
      </c>
      <c r="AF104" s="226"/>
      <c r="AG104" s="226"/>
      <c r="AH104" s="349">
        <f>-ABS(AE104)*TAN(ACOS(AI18))</f>
        <v>-4.8359998846054069</v>
      </c>
      <c r="AI104" s="349"/>
      <c r="AJ104" s="350"/>
      <c r="AK104" s="347">
        <f>IF(OR(AK47=0,AQ18=0),0,ABS(1000*AM104/(SQRT(3)*AK47*AQ18)))</f>
        <v>876.53479532956692</v>
      </c>
      <c r="AL104" s="348"/>
      <c r="AM104" s="226">
        <v>-7.1999998092651367</v>
      </c>
      <c r="AN104" s="226"/>
      <c r="AO104" s="226"/>
      <c r="AP104" s="349">
        <f>-ABS(AM104)*TAN(ACOS(AQ18))</f>
        <v>-6.0631576746784734</v>
      </c>
      <c r="AQ104" s="349"/>
      <c r="AR104" s="350"/>
    </row>
    <row r="105" spans="1:44" ht="13.5" thickBot="1" x14ac:dyDescent="0.25">
      <c r="A105" s="357" t="s">
        <v>169</v>
      </c>
      <c r="B105" s="358"/>
      <c r="C105" s="358"/>
      <c r="D105" s="358"/>
      <c r="E105" s="359"/>
      <c r="F105" s="359"/>
      <c r="G105" s="359"/>
      <c r="H105" s="359"/>
      <c r="I105" s="359"/>
      <c r="J105" s="359"/>
      <c r="K105" s="359"/>
      <c r="L105" s="360"/>
      <c r="M105" s="361"/>
      <c r="N105" s="362"/>
      <c r="O105" s="363">
        <f>SUM(O102:Q104)</f>
        <v>0.1799997091293335</v>
      </c>
      <c r="P105" s="363"/>
      <c r="Q105" s="363"/>
      <c r="R105" s="363">
        <f>SUM(R102:T104)</f>
        <v>0.16714258613635291</v>
      </c>
      <c r="S105" s="363"/>
      <c r="T105" s="364"/>
      <c r="U105" s="361"/>
      <c r="V105" s="362"/>
      <c r="W105" s="363">
        <f>SUM(W102:Y104)</f>
        <v>5.9999585151672363E-2</v>
      </c>
      <c r="X105" s="363"/>
      <c r="Y105" s="363"/>
      <c r="Z105" s="363">
        <f>SUM(Z102:AB104)</f>
        <v>4.4999691657704233E-2</v>
      </c>
      <c r="AA105" s="363"/>
      <c r="AB105" s="364"/>
      <c r="AC105" s="361"/>
      <c r="AD105" s="362"/>
      <c r="AE105" s="363">
        <f>SUM(AE102:AG104)</f>
        <v>-0.18000006675720215</v>
      </c>
      <c r="AF105" s="363"/>
      <c r="AG105" s="363"/>
      <c r="AH105" s="363">
        <f>SUM(AH102:AJ104)</f>
        <v>-0.15600005626678382</v>
      </c>
      <c r="AI105" s="363"/>
      <c r="AJ105" s="364"/>
      <c r="AK105" s="361"/>
      <c r="AL105" s="362"/>
      <c r="AM105" s="363">
        <f>SUM(AM102:AO104)</f>
        <v>-0.48000001907348633</v>
      </c>
      <c r="AN105" s="363"/>
      <c r="AO105" s="363"/>
      <c r="AP105" s="363">
        <f>SUM(AP102:AR104)</f>
        <v>-0.40421053841503429</v>
      </c>
      <c r="AQ105" s="363"/>
      <c r="AR105" s="364"/>
    </row>
    <row r="106" spans="1:44" ht="13.5" thickBot="1" x14ac:dyDescent="0.25">
      <c r="A106" s="365" t="s">
        <v>78</v>
      </c>
      <c r="B106" s="366"/>
      <c r="C106" s="366"/>
      <c r="D106" s="366"/>
      <c r="E106" s="366"/>
      <c r="F106" s="366"/>
      <c r="G106" s="366"/>
      <c r="H106" s="366"/>
      <c r="I106" s="366"/>
      <c r="J106" s="366"/>
      <c r="K106" s="366"/>
      <c r="L106" s="367"/>
      <c r="M106" s="368"/>
      <c r="N106" s="369"/>
      <c r="O106" s="370">
        <f>SUM(O80:Q86)+SUM(O89:Q92)+SUM(O95:Q99)+SUM(O102:Q104)</f>
        <v>5.3159994278103113</v>
      </c>
      <c r="P106" s="370"/>
      <c r="Q106" s="370"/>
      <c r="R106" s="370">
        <f>SUM(R80:T86)+SUM(R89:T92)+SUM(R95:T99)+SUM(R102:T104)</f>
        <v>3.5285190548491459</v>
      </c>
      <c r="S106" s="370"/>
      <c r="T106" s="371"/>
      <c r="U106" s="368"/>
      <c r="V106" s="369"/>
      <c r="W106" s="370">
        <f>SUM(W80:Y86)+SUM(W89:Y92)+SUM(W95:Y99)+SUM(W102:Y104)</f>
        <v>1.6859998255968094</v>
      </c>
      <c r="X106" s="370"/>
      <c r="Y106" s="370"/>
      <c r="Z106" s="370">
        <f>SUM(Z80:AB86)+SUM(Z89:AB92)+SUM(Z95:AB99)+SUM(Z102:AB104)</f>
        <v>1.027799834869785</v>
      </c>
      <c r="AA106" s="370"/>
      <c r="AB106" s="371"/>
      <c r="AC106" s="368"/>
      <c r="AD106" s="369"/>
      <c r="AE106" s="370">
        <f>SUM(AE80:AG86)+SUM(AE89:AG92)+SUM(AE95:AG99)+SUM(AE102:AG104)</f>
        <v>-0.36599971912801266</v>
      </c>
      <c r="AF106" s="370"/>
      <c r="AG106" s="370"/>
      <c r="AH106" s="370">
        <f>SUM(AH80:AJ86)+SUM(AH89:AJ92)+SUM(AH95:AJ99)+SUM(AH102:AJ104)</f>
        <v>-0.24549989373734046</v>
      </c>
      <c r="AI106" s="370"/>
      <c r="AJ106" s="371"/>
      <c r="AK106" s="368"/>
      <c r="AL106" s="369"/>
      <c r="AM106" s="370">
        <f>SUM(AM80:AO86)+SUM(AM89:AO92)+SUM(AM95:AO99)+SUM(AM102:AO104)</f>
        <v>-0.827999671921134</v>
      </c>
      <c r="AN106" s="370"/>
      <c r="AO106" s="370"/>
      <c r="AP106" s="370">
        <f>SUM(AP80:AR86)+SUM(AP89:AR92)+SUM(AP95:AR99)+SUM(AP102:AR104)</f>
        <v>-0.79141029223594217</v>
      </c>
      <c r="AQ106" s="370"/>
      <c r="AR106" s="371"/>
    </row>
    <row r="107" spans="1:44" ht="13.5" thickBot="1" x14ac:dyDescent="0.25">
      <c r="A107" s="333"/>
      <c r="B107" s="333"/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</row>
    <row r="108" spans="1:44" ht="13.5" thickBot="1" x14ac:dyDescent="0.25">
      <c r="A108" s="372" t="s">
        <v>79</v>
      </c>
      <c r="B108" s="373"/>
      <c r="C108" s="373"/>
      <c r="D108" s="373"/>
      <c r="E108" s="373"/>
      <c r="F108" s="373"/>
      <c r="G108" s="373"/>
      <c r="H108" s="373"/>
      <c r="I108" s="373"/>
      <c r="J108" s="373"/>
      <c r="K108" s="373"/>
      <c r="L108" s="374"/>
      <c r="M108" s="375" t="s">
        <v>360</v>
      </c>
      <c r="N108" s="376"/>
      <c r="O108" s="376"/>
      <c r="P108" s="376"/>
      <c r="Q108" s="376"/>
      <c r="R108" s="376"/>
      <c r="S108" s="376"/>
      <c r="T108" s="377"/>
      <c r="U108" s="375" t="s">
        <v>361</v>
      </c>
      <c r="V108" s="376"/>
      <c r="W108" s="376"/>
      <c r="X108" s="376"/>
      <c r="Y108" s="376"/>
      <c r="Z108" s="376"/>
      <c r="AA108" s="376"/>
      <c r="AB108" s="377"/>
      <c r="AC108" s="375" t="s">
        <v>361</v>
      </c>
      <c r="AD108" s="376"/>
      <c r="AE108" s="376"/>
      <c r="AF108" s="376"/>
      <c r="AG108" s="376"/>
      <c r="AH108" s="376"/>
      <c r="AI108" s="376"/>
      <c r="AJ108" s="377"/>
      <c r="AK108" s="375" t="s">
        <v>362</v>
      </c>
      <c r="AL108" s="376"/>
      <c r="AM108" s="376"/>
      <c r="AN108" s="376"/>
      <c r="AO108" s="376"/>
      <c r="AP108" s="376"/>
      <c r="AQ108" s="376"/>
      <c r="AR108" s="377"/>
    </row>
  </sheetData>
  <mergeCells count="1253">
    <mergeCell ref="AH106:AJ106"/>
    <mergeCell ref="AK106:AL106"/>
    <mergeCell ref="AM106:AO106"/>
    <mergeCell ref="AP106:AR106"/>
    <mergeCell ref="A107:AR107"/>
    <mergeCell ref="A108:L108"/>
    <mergeCell ref="M108:T108"/>
    <mergeCell ref="U108:AB108"/>
    <mergeCell ref="AC108:AJ108"/>
    <mergeCell ref="AK108:AR108"/>
    <mergeCell ref="AP105:AR105"/>
    <mergeCell ref="A106:L106"/>
    <mergeCell ref="M106:N106"/>
    <mergeCell ref="O106:Q106"/>
    <mergeCell ref="R106:T106"/>
    <mergeCell ref="U106:V106"/>
    <mergeCell ref="W106:Y106"/>
    <mergeCell ref="Z106:AB106"/>
    <mergeCell ref="AC106:AD106"/>
    <mergeCell ref="AE106:AG106"/>
    <mergeCell ref="Z105:AB105"/>
    <mergeCell ref="AC105:AD105"/>
    <mergeCell ref="AE105:AG105"/>
    <mergeCell ref="AH105:AJ105"/>
    <mergeCell ref="AK105:AL105"/>
    <mergeCell ref="AM105:AO105"/>
    <mergeCell ref="AH104:AJ104"/>
    <mergeCell ref="AK104:AL104"/>
    <mergeCell ref="AM104:AO104"/>
    <mergeCell ref="AP104:AR104"/>
    <mergeCell ref="A105:L105"/>
    <mergeCell ref="M105:N105"/>
    <mergeCell ref="O105:Q105"/>
    <mergeCell ref="R105:T105"/>
    <mergeCell ref="U105:V105"/>
    <mergeCell ref="W105:Y105"/>
    <mergeCell ref="AP103:AR103"/>
    <mergeCell ref="A104:D104"/>
    <mergeCell ref="M104:N104"/>
    <mergeCell ref="O104:Q104"/>
    <mergeCell ref="R104:T104"/>
    <mergeCell ref="U104:V104"/>
    <mergeCell ref="W104:Y104"/>
    <mergeCell ref="Z104:AB104"/>
    <mergeCell ref="AC104:AD104"/>
    <mergeCell ref="AE104:AG104"/>
    <mergeCell ref="Z103:AB103"/>
    <mergeCell ref="AC103:AD103"/>
    <mergeCell ref="AE103:AG103"/>
    <mergeCell ref="AH103:AJ103"/>
    <mergeCell ref="AK103:AL103"/>
    <mergeCell ref="AM103:AO103"/>
    <mergeCell ref="A103:D103"/>
    <mergeCell ref="M103:N103"/>
    <mergeCell ref="O103:Q103"/>
    <mergeCell ref="R103:T103"/>
    <mergeCell ref="U103:V103"/>
    <mergeCell ref="W103:Y103"/>
    <mergeCell ref="AC102:AD102"/>
    <mergeCell ref="AE102:AG102"/>
    <mergeCell ref="AH102:AJ102"/>
    <mergeCell ref="AK102:AL102"/>
    <mergeCell ref="AM102:AO102"/>
    <mergeCell ref="AP102:AR102"/>
    <mergeCell ref="AP100:AR100"/>
    <mergeCell ref="A101:D101"/>
    <mergeCell ref="E101:AR101"/>
    <mergeCell ref="A102:D102"/>
    <mergeCell ref="M102:N102"/>
    <mergeCell ref="O102:Q102"/>
    <mergeCell ref="R102:T102"/>
    <mergeCell ref="U102:V102"/>
    <mergeCell ref="W102:Y102"/>
    <mergeCell ref="Z102:AB102"/>
    <mergeCell ref="Z100:AB100"/>
    <mergeCell ref="AC100:AD100"/>
    <mergeCell ref="AE100:AG100"/>
    <mergeCell ref="AH100:AJ100"/>
    <mergeCell ref="AK100:AL100"/>
    <mergeCell ref="AM100:AO100"/>
    <mergeCell ref="AH99:AJ99"/>
    <mergeCell ref="AK99:AL99"/>
    <mergeCell ref="AM99:AO99"/>
    <mergeCell ref="AP99:AR99"/>
    <mergeCell ref="A100:L100"/>
    <mergeCell ref="M100:N100"/>
    <mergeCell ref="O100:Q100"/>
    <mergeCell ref="R100:T100"/>
    <mergeCell ref="U100:V100"/>
    <mergeCell ref="W100:Y100"/>
    <mergeCell ref="AP98:AR98"/>
    <mergeCell ref="A99:D99"/>
    <mergeCell ref="M99:N99"/>
    <mergeCell ref="O99:Q99"/>
    <mergeCell ref="R99:T99"/>
    <mergeCell ref="U99:V99"/>
    <mergeCell ref="W99:Y99"/>
    <mergeCell ref="Z99:AB99"/>
    <mergeCell ref="AC99:AD99"/>
    <mergeCell ref="AE99:AG99"/>
    <mergeCell ref="Z98:AB98"/>
    <mergeCell ref="AC98:AD98"/>
    <mergeCell ref="AE98:AG98"/>
    <mergeCell ref="AH98:AJ98"/>
    <mergeCell ref="AK98:AL98"/>
    <mergeCell ref="AM98:AO98"/>
    <mergeCell ref="AH97:AJ97"/>
    <mergeCell ref="AK97:AL97"/>
    <mergeCell ref="AM97:AO97"/>
    <mergeCell ref="AP97:AR97"/>
    <mergeCell ref="A98:D98"/>
    <mergeCell ref="M98:N98"/>
    <mergeCell ref="O98:Q98"/>
    <mergeCell ref="R98:T98"/>
    <mergeCell ref="U98:V98"/>
    <mergeCell ref="W98:Y98"/>
    <mergeCell ref="AP96:AR96"/>
    <mergeCell ref="A97:D97"/>
    <mergeCell ref="M97:N97"/>
    <mergeCell ref="O97:Q97"/>
    <mergeCell ref="R97:T97"/>
    <mergeCell ref="U97:V97"/>
    <mergeCell ref="W97:Y97"/>
    <mergeCell ref="Z97:AB97"/>
    <mergeCell ref="AC97:AD97"/>
    <mergeCell ref="AE97:AG97"/>
    <mergeCell ref="Z96:AB96"/>
    <mergeCell ref="AC96:AD96"/>
    <mergeCell ref="AE96:AG96"/>
    <mergeCell ref="AH96:AJ96"/>
    <mergeCell ref="AK96:AL96"/>
    <mergeCell ref="AM96:AO96"/>
    <mergeCell ref="A96:D96"/>
    <mergeCell ref="M96:N96"/>
    <mergeCell ref="O96:Q96"/>
    <mergeCell ref="R96:T96"/>
    <mergeCell ref="U96:V96"/>
    <mergeCell ref="W96:Y96"/>
    <mergeCell ref="AC95:AD95"/>
    <mergeCell ref="AE95:AG95"/>
    <mergeCell ref="AH95:AJ95"/>
    <mergeCell ref="AK95:AL95"/>
    <mergeCell ref="AM95:AO95"/>
    <mergeCell ref="AP95:AR95"/>
    <mergeCell ref="AP93:AR93"/>
    <mergeCell ref="A94:D94"/>
    <mergeCell ref="E94:AR94"/>
    <mergeCell ref="A95:D95"/>
    <mergeCell ref="M95:N95"/>
    <mergeCell ref="O95:Q95"/>
    <mergeCell ref="R95:T95"/>
    <mergeCell ref="U95:V95"/>
    <mergeCell ref="W95:Y95"/>
    <mergeCell ref="Z95:AB95"/>
    <mergeCell ref="Z93:AB93"/>
    <mergeCell ref="AC93:AD93"/>
    <mergeCell ref="AE93:AG93"/>
    <mergeCell ref="AH93:AJ93"/>
    <mergeCell ref="AK93:AL93"/>
    <mergeCell ref="AM93:AO93"/>
    <mergeCell ref="AH92:AJ92"/>
    <mergeCell ref="AK92:AL92"/>
    <mergeCell ref="AM92:AO92"/>
    <mergeCell ref="AP92:AR92"/>
    <mergeCell ref="A93:L93"/>
    <mergeCell ref="M93:N93"/>
    <mergeCell ref="O93:Q93"/>
    <mergeCell ref="R93:T93"/>
    <mergeCell ref="U93:V93"/>
    <mergeCell ref="W93:Y93"/>
    <mergeCell ref="AP91:AR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Z91:AB91"/>
    <mergeCell ref="AC91:AD91"/>
    <mergeCell ref="AE91:AG91"/>
    <mergeCell ref="AH91:AJ91"/>
    <mergeCell ref="AK91:AL91"/>
    <mergeCell ref="AM91:AO91"/>
    <mergeCell ref="AH90:AJ90"/>
    <mergeCell ref="AK90:AL90"/>
    <mergeCell ref="AM90:AO90"/>
    <mergeCell ref="AP90:AR90"/>
    <mergeCell ref="A91:D91"/>
    <mergeCell ref="M91:N91"/>
    <mergeCell ref="O91:Q91"/>
    <mergeCell ref="R91:T91"/>
    <mergeCell ref="U91:V91"/>
    <mergeCell ref="W91:Y91"/>
    <mergeCell ref="AP89:AR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Z89:AB89"/>
    <mergeCell ref="AC89:AD89"/>
    <mergeCell ref="AE89:AG89"/>
    <mergeCell ref="AH89:AJ89"/>
    <mergeCell ref="AK89:AL89"/>
    <mergeCell ref="AM89:AO89"/>
    <mergeCell ref="A89:D89"/>
    <mergeCell ref="M89:N89"/>
    <mergeCell ref="O89:Q89"/>
    <mergeCell ref="R89:T89"/>
    <mergeCell ref="U89:V89"/>
    <mergeCell ref="W89:Y89"/>
    <mergeCell ref="AH87:AJ87"/>
    <mergeCell ref="AK87:AL87"/>
    <mergeCell ref="AM87:AO87"/>
    <mergeCell ref="AP87:AR87"/>
    <mergeCell ref="A88:D88"/>
    <mergeCell ref="E88:AR88"/>
    <mergeCell ref="AP86:AR86"/>
    <mergeCell ref="A87:L87"/>
    <mergeCell ref="M87:N87"/>
    <mergeCell ref="O87:Q87"/>
    <mergeCell ref="R87:T87"/>
    <mergeCell ref="U87:V87"/>
    <mergeCell ref="W87:Y87"/>
    <mergeCell ref="Z87:AB87"/>
    <mergeCell ref="AC87:AD87"/>
    <mergeCell ref="AE87:AG87"/>
    <mergeCell ref="Z86:AB86"/>
    <mergeCell ref="AC86:AD86"/>
    <mergeCell ref="AE86:AG86"/>
    <mergeCell ref="AH86:AJ86"/>
    <mergeCell ref="AK86:AL86"/>
    <mergeCell ref="AM86:AO86"/>
    <mergeCell ref="AH85:AJ85"/>
    <mergeCell ref="AK85:AL85"/>
    <mergeCell ref="AM85:AO85"/>
    <mergeCell ref="AP85:AR85"/>
    <mergeCell ref="A86:D86"/>
    <mergeCell ref="M86:N86"/>
    <mergeCell ref="O86:Q86"/>
    <mergeCell ref="R86:T86"/>
    <mergeCell ref="U86:V86"/>
    <mergeCell ref="W86:Y86"/>
    <mergeCell ref="AP84:AR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Z84:AB84"/>
    <mergeCell ref="AC84:AD84"/>
    <mergeCell ref="AE84:AG84"/>
    <mergeCell ref="AH84:AJ84"/>
    <mergeCell ref="AK84:AL84"/>
    <mergeCell ref="AM84:AO84"/>
    <mergeCell ref="AH83:AJ83"/>
    <mergeCell ref="AK83:AL83"/>
    <mergeCell ref="AM83:AO83"/>
    <mergeCell ref="AP83:AR83"/>
    <mergeCell ref="A84:D84"/>
    <mergeCell ref="M84:N84"/>
    <mergeCell ref="O84:Q84"/>
    <mergeCell ref="R84:T84"/>
    <mergeCell ref="U84:V84"/>
    <mergeCell ref="W84:Y84"/>
    <mergeCell ref="AP82:AR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Z82:AB82"/>
    <mergeCell ref="AC82:AD82"/>
    <mergeCell ref="AE82:AG82"/>
    <mergeCell ref="AH82:AJ82"/>
    <mergeCell ref="AK82:AL82"/>
    <mergeCell ref="AM82:AO82"/>
    <mergeCell ref="AH81:AJ81"/>
    <mergeCell ref="AK81:AL81"/>
    <mergeCell ref="AM81:AO81"/>
    <mergeCell ref="AP81:AR81"/>
    <mergeCell ref="A82:D82"/>
    <mergeCell ref="M82:N82"/>
    <mergeCell ref="O82:Q82"/>
    <mergeCell ref="R82:T82"/>
    <mergeCell ref="U82:V82"/>
    <mergeCell ref="W82:Y82"/>
    <mergeCell ref="AP80:AR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Z80:AB80"/>
    <mergeCell ref="AC80:AD80"/>
    <mergeCell ref="AE80:AG80"/>
    <mergeCell ref="AH80:AJ80"/>
    <mergeCell ref="AK80:AL80"/>
    <mergeCell ref="AM80:AO80"/>
    <mergeCell ref="A80:D80"/>
    <mergeCell ref="M80:N80"/>
    <mergeCell ref="O80:Q80"/>
    <mergeCell ref="R80:T80"/>
    <mergeCell ref="U80:V80"/>
    <mergeCell ref="W80:Y80"/>
    <mergeCell ref="AH78:AJ78"/>
    <mergeCell ref="AK78:AL78"/>
    <mergeCell ref="AM78:AO78"/>
    <mergeCell ref="AP78:AR78"/>
    <mergeCell ref="A79:D79"/>
    <mergeCell ref="E79:AR79"/>
    <mergeCell ref="AP77:AR77"/>
    <mergeCell ref="A78:L78"/>
    <mergeCell ref="M78:N78"/>
    <mergeCell ref="O78:Q78"/>
    <mergeCell ref="R78:T78"/>
    <mergeCell ref="U78:V78"/>
    <mergeCell ref="W78:Y78"/>
    <mergeCell ref="Z78:AB78"/>
    <mergeCell ref="AC78:AD78"/>
    <mergeCell ref="AE78:AG78"/>
    <mergeCell ref="Z77:AB77"/>
    <mergeCell ref="AC77:AD77"/>
    <mergeCell ref="AE77:AG77"/>
    <mergeCell ref="AH77:AJ77"/>
    <mergeCell ref="AK77:AL77"/>
    <mergeCell ref="AM77:AO77"/>
    <mergeCell ref="A77:L77"/>
    <mergeCell ref="M77:N77"/>
    <mergeCell ref="O77:Q77"/>
    <mergeCell ref="R77:T77"/>
    <mergeCell ref="U77:V77"/>
    <mergeCell ref="W77:Y77"/>
    <mergeCell ref="AC76:AD76"/>
    <mergeCell ref="AE76:AG76"/>
    <mergeCell ref="AH76:AJ76"/>
    <mergeCell ref="AK76:AL76"/>
    <mergeCell ref="AM76:AO76"/>
    <mergeCell ref="AP76:AR76"/>
    <mergeCell ref="AP74:AR74"/>
    <mergeCell ref="A75:D75"/>
    <mergeCell ref="E75:AR75"/>
    <mergeCell ref="A76:D76"/>
    <mergeCell ref="M76:N76"/>
    <mergeCell ref="O76:Q76"/>
    <mergeCell ref="R76:T76"/>
    <mergeCell ref="U76:V76"/>
    <mergeCell ref="W76:Y76"/>
    <mergeCell ref="Z76:AB76"/>
    <mergeCell ref="Z74:AB74"/>
    <mergeCell ref="AC74:AD74"/>
    <mergeCell ref="AE74:AG74"/>
    <mergeCell ref="AH74:AJ74"/>
    <mergeCell ref="AK74:AL74"/>
    <mergeCell ref="AM74:AO74"/>
    <mergeCell ref="AH73:AJ73"/>
    <mergeCell ref="AK73:AL73"/>
    <mergeCell ref="AM73:AO73"/>
    <mergeCell ref="AP73:AR73"/>
    <mergeCell ref="A74:L74"/>
    <mergeCell ref="M74:N74"/>
    <mergeCell ref="O74:Q74"/>
    <mergeCell ref="R74:T74"/>
    <mergeCell ref="U74:V74"/>
    <mergeCell ref="W74:Y74"/>
    <mergeCell ref="AP72:AR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Z72:AB72"/>
    <mergeCell ref="AC72:AD72"/>
    <mergeCell ref="AE72:AG72"/>
    <mergeCell ref="AH72:AJ72"/>
    <mergeCell ref="AK72:AL72"/>
    <mergeCell ref="AM72:AO72"/>
    <mergeCell ref="AH71:AJ71"/>
    <mergeCell ref="AK71:AL71"/>
    <mergeCell ref="AM71:AO71"/>
    <mergeCell ref="AP71:AR71"/>
    <mergeCell ref="A72:D72"/>
    <mergeCell ref="M72:N72"/>
    <mergeCell ref="O72:Q72"/>
    <mergeCell ref="R72:T72"/>
    <mergeCell ref="U72:V72"/>
    <mergeCell ref="W72:Y72"/>
    <mergeCell ref="AP70:AR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Z70:AB70"/>
    <mergeCell ref="AC70:AD70"/>
    <mergeCell ref="AE70:AG70"/>
    <mergeCell ref="AH70:AJ70"/>
    <mergeCell ref="AK70:AL70"/>
    <mergeCell ref="AM70:AO70"/>
    <mergeCell ref="A70:D70"/>
    <mergeCell ref="M70:N70"/>
    <mergeCell ref="O70:Q70"/>
    <mergeCell ref="R70:T70"/>
    <mergeCell ref="U70:V70"/>
    <mergeCell ref="W70:Y70"/>
    <mergeCell ref="AH68:AJ68"/>
    <mergeCell ref="AK68:AL68"/>
    <mergeCell ref="AM68:AO68"/>
    <mergeCell ref="AP68:AR68"/>
    <mergeCell ref="A69:D69"/>
    <mergeCell ref="E69:AR69"/>
    <mergeCell ref="AP67:AR67"/>
    <mergeCell ref="A68:L68"/>
    <mergeCell ref="M68:N68"/>
    <mergeCell ref="O68:Q68"/>
    <mergeCell ref="R68:T68"/>
    <mergeCell ref="U68:V68"/>
    <mergeCell ref="W68:Y68"/>
    <mergeCell ref="Z68:AB68"/>
    <mergeCell ref="AC68:AD68"/>
    <mergeCell ref="AE68:AG68"/>
    <mergeCell ref="Z67:AB67"/>
    <mergeCell ref="AC67:AD67"/>
    <mergeCell ref="AE67:AG67"/>
    <mergeCell ref="AH67:AJ67"/>
    <mergeCell ref="AK67:AL67"/>
    <mergeCell ref="AM67:AO67"/>
    <mergeCell ref="AH66:AJ66"/>
    <mergeCell ref="AK66:AL66"/>
    <mergeCell ref="AM66:AO66"/>
    <mergeCell ref="AP66:AR66"/>
    <mergeCell ref="A67:D67"/>
    <mergeCell ref="M67:N67"/>
    <mergeCell ref="O67:Q67"/>
    <mergeCell ref="R67:T67"/>
    <mergeCell ref="U67:V67"/>
    <mergeCell ref="W67:Y67"/>
    <mergeCell ref="AP65:AR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Z65:AB65"/>
    <mergeCell ref="AC65:AD65"/>
    <mergeCell ref="AE65:AG65"/>
    <mergeCell ref="AH65:AJ65"/>
    <mergeCell ref="AK65:AL65"/>
    <mergeCell ref="AM65:AO65"/>
    <mergeCell ref="A65:D65"/>
    <mergeCell ref="M65:N65"/>
    <mergeCell ref="O65:Q65"/>
    <mergeCell ref="R65:T65"/>
    <mergeCell ref="U65:V65"/>
    <mergeCell ref="W65:Y65"/>
    <mergeCell ref="AC64:AD64"/>
    <mergeCell ref="AE64:AG64"/>
    <mergeCell ref="AH64:AJ64"/>
    <mergeCell ref="AK64:AL64"/>
    <mergeCell ref="AM64:AO64"/>
    <mergeCell ref="AP64:AR64"/>
    <mergeCell ref="AP62:AR62"/>
    <mergeCell ref="A63:D63"/>
    <mergeCell ref="E63:AR63"/>
    <mergeCell ref="A64:D64"/>
    <mergeCell ref="M64:N64"/>
    <mergeCell ref="O64:Q64"/>
    <mergeCell ref="R64:T64"/>
    <mergeCell ref="U64:V64"/>
    <mergeCell ref="W64:Y64"/>
    <mergeCell ref="Z64:AB64"/>
    <mergeCell ref="Z62:AB62"/>
    <mergeCell ref="AC62:AD62"/>
    <mergeCell ref="AE62:AG62"/>
    <mergeCell ref="AH62:AJ62"/>
    <mergeCell ref="AK62:AL62"/>
    <mergeCell ref="AM62:AO62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W62:Y62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M56:AO56"/>
    <mergeCell ref="AP56:AR56"/>
    <mergeCell ref="A57:D57"/>
    <mergeCell ref="E57:AR57"/>
    <mergeCell ref="A58:D58"/>
    <mergeCell ref="M58:N58"/>
    <mergeCell ref="O58:Q58"/>
    <mergeCell ref="R58:T58"/>
    <mergeCell ref="U58:V58"/>
    <mergeCell ref="W58:Y58"/>
    <mergeCell ref="W56:Y56"/>
    <mergeCell ref="Z56:AB56"/>
    <mergeCell ref="AC56:AD56"/>
    <mergeCell ref="AE56:AG56"/>
    <mergeCell ref="AH56:AJ56"/>
    <mergeCell ref="AK56:AL56"/>
    <mergeCell ref="AE55:AG55"/>
    <mergeCell ref="AH55:AJ55"/>
    <mergeCell ref="AK55:AL55"/>
    <mergeCell ref="AM55:AO55"/>
    <mergeCell ref="AP55:AR55"/>
    <mergeCell ref="A56:L56"/>
    <mergeCell ref="M56:N56"/>
    <mergeCell ref="O56:Q56"/>
    <mergeCell ref="R56:T56"/>
    <mergeCell ref="U56:V56"/>
    <mergeCell ref="AM54:AO54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W54:Y54"/>
    <mergeCell ref="Z54:AB54"/>
    <mergeCell ref="AC54:AD54"/>
    <mergeCell ref="AE54:AG54"/>
    <mergeCell ref="AH54:AJ54"/>
    <mergeCell ref="AK54:AL54"/>
    <mergeCell ref="AE53:AG53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AM52:AO52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W52:Y52"/>
    <mergeCell ref="Z52:AB52"/>
    <mergeCell ref="AC52:AD52"/>
    <mergeCell ref="AE52:AG52"/>
    <mergeCell ref="AH52:AJ52"/>
    <mergeCell ref="AK52:AL52"/>
    <mergeCell ref="AK49:AL50"/>
    <mergeCell ref="AM49:AO50"/>
    <mergeCell ref="AP49:AR50"/>
    <mergeCell ref="A51:D51"/>
    <mergeCell ref="E51:AR51"/>
    <mergeCell ref="A52:D52"/>
    <mergeCell ref="M52:N52"/>
    <mergeCell ref="O52:Q52"/>
    <mergeCell ref="R52:T52"/>
    <mergeCell ref="U52:V52"/>
    <mergeCell ref="U49:V50"/>
    <mergeCell ref="W49:Y50"/>
    <mergeCell ref="Z49:AB50"/>
    <mergeCell ref="AC49:AD50"/>
    <mergeCell ref="AE49:AG50"/>
    <mergeCell ref="AH49:AJ50"/>
    <mergeCell ref="AK47:AR47"/>
    <mergeCell ref="A48:AR48"/>
    <mergeCell ref="A49:D50"/>
    <mergeCell ref="E49:F49"/>
    <mergeCell ref="G49:H49"/>
    <mergeCell ref="I49:J49"/>
    <mergeCell ref="K49:L49"/>
    <mergeCell ref="M49:N50"/>
    <mergeCell ref="O49:Q50"/>
    <mergeCell ref="R49:T50"/>
    <mergeCell ref="A47:B47"/>
    <mergeCell ref="C47:D47"/>
    <mergeCell ref="E47:L47"/>
    <mergeCell ref="M47:T47"/>
    <mergeCell ref="U47:AB47"/>
    <mergeCell ref="AC47:AJ47"/>
    <mergeCell ref="AK45:AR45"/>
    <mergeCell ref="A46:B46"/>
    <mergeCell ref="C46:D46"/>
    <mergeCell ref="E46:L46"/>
    <mergeCell ref="M46:T46"/>
    <mergeCell ref="U46:AB46"/>
    <mergeCell ref="AC46:AJ46"/>
    <mergeCell ref="AK46:AR46"/>
    <mergeCell ref="A45:B45"/>
    <mergeCell ref="C45:D45"/>
    <mergeCell ref="E45:L45"/>
    <mergeCell ref="M45:T45"/>
    <mergeCell ref="U45:AB45"/>
    <mergeCell ref="AC45:AJ45"/>
    <mergeCell ref="AK43:AR43"/>
    <mergeCell ref="A44:B44"/>
    <mergeCell ref="C44:D44"/>
    <mergeCell ref="E44:L44"/>
    <mergeCell ref="M44:T44"/>
    <mergeCell ref="U44:AB44"/>
    <mergeCell ref="AC44:AJ44"/>
    <mergeCell ref="AK44:AR44"/>
    <mergeCell ref="A43:B43"/>
    <mergeCell ref="C43:D43"/>
    <mergeCell ref="E43:L43"/>
    <mergeCell ref="M43:T43"/>
    <mergeCell ref="U43:AB43"/>
    <mergeCell ref="AC43:AJ43"/>
    <mergeCell ref="AK41:AR41"/>
    <mergeCell ref="A42:B42"/>
    <mergeCell ref="C42:D42"/>
    <mergeCell ref="E42:L42"/>
    <mergeCell ref="M42:T42"/>
    <mergeCell ref="U42:AB42"/>
    <mergeCell ref="AC42:AJ42"/>
    <mergeCell ref="AK42:AR42"/>
    <mergeCell ref="A41:B41"/>
    <mergeCell ref="C41:D41"/>
    <mergeCell ref="E41:L41"/>
    <mergeCell ref="M41:T41"/>
    <mergeCell ref="U41:AB41"/>
    <mergeCell ref="AC41:AJ41"/>
    <mergeCell ref="AK39:AR39"/>
    <mergeCell ref="A40:B40"/>
    <mergeCell ref="C40:D40"/>
    <mergeCell ref="E40:L40"/>
    <mergeCell ref="M40:T40"/>
    <mergeCell ref="U40:AB40"/>
    <mergeCell ref="AC40:AJ40"/>
    <mergeCell ref="AK40:AR40"/>
    <mergeCell ref="A39:B39"/>
    <mergeCell ref="C39:D39"/>
    <mergeCell ref="E39:L39"/>
    <mergeCell ref="M39:T39"/>
    <mergeCell ref="U39:AB39"/>
    <mergeCell ref="AC39:AJ39"/>
    <mergeCell ref="AP36:AR36"/>
    <mergeCell ref="A37:AR37"/>
    <mergeCell ref="A38:B38"/>
    <mergeCell ref="C38:D38"/>
    <mergeCell ref="E38:L38"/>
    <mergeCell ref="M38:T38"/>
    <mergeCell ref="U38:AB38"/>
    <mergeCell ref="AC38:AJ38"/>
    <mergeCell ref="AK38:AR38"/>
    <mergeCell ref="Z36:AB36"/>
    <mergeCell ref="AC36:AE36"/>
    <mergeCell ref="AF36:AG36"/>
    <mergeCell ref="AH36:AJ36"/>
    <mergeCell ref="AK36:AM36"/>
    <mergeCell ref="AN36:AO36"/>
    <mergeCell ref="AH35:AJ35"/>
    <mergeCell ref="AK35:AM35"/>
    <mergeCell ref="AN35:AO35"/>
    <mergeCell ref="AP35:AR35"/>
    <mergeCell ref="I36:L36"/>
    <mergeCell ref="M36:O36"/>
    <mergeCell ref="P36:Q36"/>
    <mergeCell ref="R36:T36"/>
    <mergeCell ref="U36:W36"/>
    <mergeCell ref="X36:Y36"/>
    <mergeCell ref="AP34:AR34"/>
    <mergeCell ref="I35:L35"/>
    <mergeCell ref="M35:O35"/>
    <mergeCell ref="P35:Q35"/>
    <mergeCell ref="R35:T35"/>
    <mergeCell ref="U35:W35"/>
    <mergeCell ref="X35:Y35"/>
    <mergeCell ref="Z35:AB35"/>
    <mergeCell ref="AC35:AE35"/>
    <mergeCell ref="AF35:AG35"/>
    <mergeCell ref="Z34:AB34"/>
    <mergeCell ref="AC34:AE34"/>
    <mergeCell ref="AF34:AG34"/>
    <mergeCell ref="AH34:AJ34"/>
    <mergeCell ref="AK34:AM34"/>
    <mergeCell ref="AN34:AO34"/>
    <mergeCell ref="AH33:AJ33"/>
    <mergeCell ref="AK33:AM33"/>
    <mergeCell ref="AN33:AO33"/>
    <mergeCell ref="AP33:AR33"/>
    <mergeCell ref="I34:L34"/>
    <mergeCell ref="M34:O34"/>
    <mergeCell ref="P34:Q34"/>
    <mergeCell ref="R34:T34"/>
    <mergeCell ref="U34:W34"/>
    <mergeCell ref="X34:Y34"/>
    <mergeCell ref="AP32:AR32"/>
    <mergeCell ref="I33:L33"/>
    <mergeCell ref="M33:O33"/>
    <mergeCell ref="P33:Q33"/>
    <mergeCell ref="R33:T33"/>
    <mergeCell ref="U33:W33"/>
    <mergeCell ref="X33:Y33"/>
    <mergeCell ref="Z33:AB33"/>
    <mergeCell ref="AC33:AE33"/>
    <mergeCell ref="AF33:AG33"/>
    <mergeCell ref="Z32:AB32"/>
    <mergeCell ref="AC32:AE32"/>
    <mergeCell ref="AF32:AG32"/>
    <mergeCell ref="AH32:AJ32"/>
    <mergeCell ref="AK32:AM32"/>
    <mergeCell ref="AN32:AO32"/>
    <mergeCell ref="I32:L32"/>
    <mergeCell ref="M32:O32"/>
    <mergeCell ref="P32:Q32"/>
    <mergeCell ref="R32:T32"/>
    <mergeCell ref="U32:W32"/>
    <mergeCell ref="X32:Y32"/>
    <mergeCell ref="AC31:AE31"/>
    <mergeCell ref="AF31:AG31"/>
    <mergeCell ref="AH31:AJ31"/>
    <mergeCell ref="AK31:AM31"/>
    <mergeCell ref="AN31:AO31"/>
    <mergeCell ref="AP31:AR31"/>
    <mergeCell ref="AP30:AR30"/>
    <mergeCell ref="A31:D36"/>
    <mergeCell ref="E31:H36"/>
    <mergeCell ref="I31:L31"/>
    <mergeCell ref="M31:O31"/>
    <mergeCell ref="P31:Q31"/>
    <mergeCell ref="R31:T31"/>
    <mergeCell ref="U31:W31"/>
    <mergeCell ref="X31:Y31"/>
    <mergeCell ref="Z31:AB31"/>
    <mergeCell ref="Z30:AB30"/>
    <mergeCell ref="AC30:AE30"/>
    <mergeCell ref="AF30:AG30"/>
    <mergeCell ref="AH30:AJ30"/>
    <mergeCell ref="AK30:AM30"/>
    <mergeCell ref="AN30:AO30"/>
    <mergeCell ref="AH29:AJ29"/>
    <mergeCell ref="AK29:AM29"/>
    <mergeCell ref="AN29:AO29"/>
    <mergeCell ref="AP29:AR29"/>
    <mergeCell ref="I30:L30"/>
    <mergeCell ref="M30:O30"/>
    <mergeCell ref="P30:Q30"/>
    <mergeCell ref="R30:T30"/>
    <mergeCell ref="U30:W30"/>
    <mergeCell ref="X30:Y30"/>
    <mergeCell ref="AP28:AR28"/>
    <mergeCell ref="I29:L29"/>
    <mergeCell ref="M29:O29"/>
    <mergeCell ref="P29:Q29"/>
    <mergeCell ref="R29:T29"/>
    <mergeCell ref="U29:W29"/>
    <mergeCell ref="X29:Y29"/>
    <mergeCell ref="Z29:AB29"/>
    <mergeCell ref="AC29:AE29"/>
    <mergeCell ref="AF29:AG29"/>
    <mergeCell ref="Z28:AB28"/>
    <mergeCell ref="AC28:AE28"/>
    <mergeCell ref="AF28:AG28"/>
    <mergeCell ref="AH28:AJ28"/>
    <mergeCell ref="AK28:AM28"/>
    <mergeCell ref="AN28:AO28"/>
    <mergeCell ref="AH27:AJ27"/>
    <mergeCell ref="AK27:AM27"/>
    <mergeCell ref="AN27:AO27"/>
    <mergeCell ref="AP27:AR27"/>
    <mergeCell ref="I28:L28"/>
    <mergeCell ref="M28:O28"/>
    <mergeCell ref="P28:Q28"/>
    <mergeCell ref="R28:T28"/>
    <mergeCell ref="U28:W28"/>
    <mergeCell ref="X28:Y28"/>
    <mergeCell ref="AP26:AR26"/>
    <mergeCell ref="I27:L27"/>
    <mergeCell ref="M27:O27"/>
    <mergeCell ref="P27:Q27"/>
    <mergeCell ref="R27:T27"/>
    <mergeCell ref="U27:W27"/>
    <mergeCell ref="X27:Y27"/>
    <mergeCell ref="Z27:AB27"/>
    <mergeCell ref="AC27:AE27"/>
    <mergeCell ref="AF27:AG27"/>
    <mergeCell ref="Z26:AB26"/>
    <mergeCell ref="AC26:AE26"/>
    <mergeCell ref="AF26:AG26"/>
    <mergeCell ref="AH26:AJ26"/>
    <mergeCell ref="AK26:AM26"/>
    <mergeCell ref="AN26:AO26"/>
    <mergeCell ref="AO25:AP25"/>
    <mergeCell ref="AQ25:AR25"/>
    <mergeCell ref="A26:D30"/>
    <mergeCell ref="E26:H30"/>
    <mergeCell ref="I26:L26"/>
    <mergeCell ref="M26:O26"/>
    <mergeCell ref="P26:Q26"/>
    <mergeCell ref="R26:T26"/>
    <mergeCell ref="U26:W26"/>
    <mergeCell ref="X26:Y26"/>
    <mergeCell ref="AC25:AD25"/>
    <mergeCell ref="AE25:AF25"/>
    <mergeCell ref="AG25:AH25"/>
    <mergeCell ref="AI25:AJ25"/>
    <mergeCell ref="AK25:AL25"/>
    <mergeCell ref="AM25:AN25"/>
    <mergeCell ref="AQ24:AR24"/>
    <mergeCell ref="E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A23:D25"/>
    <mergeCell ref="E23:L23"/>
    <mergeCell ref="M23:N23"/>
    <mergeCell ref="O23:P23"/>
    <mergeCell ref="Q23:R23"/>
    <mergeCell ref="S23:T23"/>
    <mergeCell ref="E24:L24"/>
    <mergeCell ref="M24:N24"/>
    <mergeCell ref="O24:P24"/>
    <mergeCell ref="Q24:R24"/>
    <mergeCell ref="AO21:AP21"/>
    <mergeCell ref="AQ21:AR21"/>
    <mergeCell ref="E22:L22"/>
    <mergeCell ref="M22:T22"/>
    <mergeCell ref="U22:AB22"/>
    <mergeCell ref="AC22:AJ22"/>
    <mergeCell ref="AK22:AR22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M20:AN20"/>
    <mergeCell ref="AO20:AP20"/>
    <mergeCell ref="AQ20:AR20"/>
    <mergeCell ref="A21:D22"/>
    <mergeCell ref="E21:F21"/>
    <mergeCell ref="G21:H21"/>
    <mergeCell ref="I21:J21"/>
    <mergeCell ref="K21:L21"/>
    <mergeCell ref="M21:N21"/>
    <mergeCell ref="O21:P21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AF19:AG19"/>
    <mergeCell ref="AH19:AJ19"/>
    <mergeCell ref="AK19:AM19"/>
    <mergeCell ref="AN19:AO19"/>
    <mergeCell ref="AP19:AR19"/>
    <mergeCell ref="E20:F20"/>
    <mergeCell ref="G20:H20"/>
    <mergeCell ref="I20:J20"/>
    <mergeCell ref="K20:L20"/>
    <mergeCell ref="M20:N20"/>
    <mergeCell ref="AO18:AP18"/>
    <mergeCell ref="AQ18:AR18"/>
    <mergeCell ref="E19:L19"/>
    <mergeCell ref="M19:O19"/>
    <mergeCell ref="P19:Q19"/>
    <mergeCell ref="R19:T19"/>
    <mergeCell ref="U19:W19"/>
    <mergeCell ref="X19:Y19"/>
    <mergeCell ref="Z19:AB19"/>
    <mergeCell ref="AC19:AE19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K17:AL17"/>
    <mergeCell ref="AM17:AN17"/>
    <mergeCell ref="AO17:AP17"/>
    <mergeCell ref="AQ17:AR17"/>
    <mergeCell ref="E18:F18"/>
    <mergeCell ref="G18:H18"/>
    <mergeCell ref="I18:J18"/>
    <mergeCell ref="K18:L18"/>
    <mergeCell ref="M18:N18"/>
    <mergeCell ref="O18:P18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I16:AJ16"/>
    <mergeCell ref="AK16:AL16"/>
    <mergeCell ref="AM16:AN16"/>
    <mergeCell ref="AO16:AP16"/>
    <mergeCell ref="AQ16:AR16"/>
    <mergeCell ref="A17:D19"/>
    <mergeCell ref="E17:F17"/>
    <mergeCell ref="G17:H17"/>
    <mergeCell ref="I17:J17"/>
    <mergeCell ref="K17:L17"/>
    <mergeCell ref="W16:X16"/>
    <mergeCell ref="Y16:Z16"/>
    <mergeCell ref="AA16:AB16"/>
    <mergeCell ref="AC16:AD16"/>
    <mergeCell ref="AE16:AF16"/>
    <mergeCell ref="AG16:AH16"/>
    <mergeCell ref="AP15:AR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Z15:AB15"/>
    <mergeCell ref="AC15:AE15"/>
    <mergeCell ref="AF15:AG15"/>
    <mergeCell ref="AH15:AJ15"/>
    <mergeCell ref="AK15:AM15"/>
    <mergeCell ref="AN15:AO15"/>
    <mergeCell ref="E15:L15"/>
    <mergeCell ref="M15:O15"/>
    <mergeCell ref="P15:Q15"/>
    <mergeCell ref="R15:T15"/>
    <mergeCell ref="U15:W15"/>
    <mergeCell ref="X15:Y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O13:AP13"/>
    <mergeCell ref="AQ13:AR13"/>
    <mergeCell ref="E14:F14"/>
    <mergeCell ref="G14:H14"/>
    <mergeCell ref="I14:J14"/>
    <mergeCell ref="K14:L14"/>
    <mergeCell ref="M14:N14"/>
    <mergeCell ref="O14:P14"/>
    <mergeCell ref="Q14:R14"/>
    <mergeCell ref="S14:T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M12:AN12"/>
    <mergeCell ref="AO12:AP12"/>
    <mergeCell ref="AQ12:AR12"/>
    <mergeCell ref="A13:D15"/>
    <mergeCell ref="E13:F13"/>
    <mergeCell ref="G13:H13"/>
    <mergeCell ref="I13:J13"/>
    <mergeCell ref="K13:L13"/>
    <mergeCell ref="M13:N13"/>
    <mergeCell ref="O13:P13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AF11:AG11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44" width="3.28515625" style="1" customWidth="1"/>
    <col min="45" max="16384" width="9.140625" style="1"/>
  </cols>
  <sheetData>
    <row r="1" spans="1:44" ht="30" customHeight="1" x14ac:dyDescent="0.2">
      <c r="A1" s="183" t="s">
        <v>132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</row>
    <row r="2" spans="1:44" ht="30" customHeight="1" thickBot="1" x14ac:dyDescent="0.2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</row>
    <row r="3" spans="1:44" ht="24.95" customHeight="1" thickBo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>
        <v>0.16666666666666666</v>
      </c>
      <c r="N3" s="186"/>
      <c r="O3" s="186"/>
      <c r="P3" s="186"/>
      <c r="Q3" s="186"/>
      <c r="R3" s="186"/>
      <c r="S3" s="186"/>
      <c r="T3" s="186"/>
      <c r="U3" s="185">
        <v>0.45833333333333331</v>
      </c>
      <c r="V3" s="186"/>
      <c r="W3" s="186"/>
      <c r="X3" s="186"/>
      <c r="Y3" s="186"/>
      <c r="Z3" s="186"/>
      <c r="AA3" s="186"/>
      <c r="AB3" s="186"/>
      <c r="AC3" s="185">
        <v>0.75</v>
      </c>
      <c r="AD3" s="186"/>
      <c r="AE3" s="186"/>
      <c r="AF3" s="186"/>
      <c r="AG3" s="186"/>
      <c r="AH3" s="186"/>
      <c r="AI3" s="186"/>
      <c r="AJ3" s="186"/>
      <c r="AK3" s="185">
        <v>0.83333333333333337</v>
      </c>
      <c r="AL3" s="186"/>
      <c r="AM3" s="186"/>
      <c r="AN3" s="186"/>
      <c r="AO3" s="186"/>
      <c r="AP3" s="186"/>
      <c r="AQ3" s="186"/>
      <c r="AR3" s="186"/>
    </row>
    <row r="4" spans="1:44" ht="30" customHeight="1" thickBot="1" x14ac:dyDescent="0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</row>
    <row r="5" spans="1:44" ht="15.75" customHeight="1" thickBot="1" x14ac:dyDescent="0.25">
      <c r="A5" s="2" t="s">
        <v>3</v>
      </c>
      <c r="B5" s="3" t="s">
        <v>4</v>
      </c>
      <c r="C5" s="3" t="s">
        <v>5</v>
      </c>
      <c r="D5" s="4" t="s">
        <v>6</v>
      </c>
      <c r="E5" s="102" t="s">
        <v>7</v>
      </c>
      <c r="F5" s="181"/>
      <c r="G5" s="180" t="s">
        <v>8</v>
      </c>
      <c r="H5" s="181"/>
      <c r="I5" s="180" t="s">
        <v>9</v>
      </c>
      <c r="J5" s="181"/>
      <c r="K5" s="180" t="s">
        <v>10</v>
      </c>
      <c r="L5" s="104"/>
      <c r="M5" s="102" t="s">
        <v>11</v>
      </c>
      <c r="N5" s="181"/>
      <c r="O5" s="180" t="s">
        <v>12</v>
      </c>
      <c r="P5" s="181"/>
      <c r="Q5" s="180" t="s">
        <v>13</v>
      </c>
      <c r="R5" s="181"/>
      <c r="S5" s="180" t="s">
        <v>14</v>
      </c>
      <c r="T5" s="104"/>
      <c r="U5" s="102" t="s">
        <v>11</v>
      </c>
      <c r="V5" s="181"/>
      <c r="W5" s="180" t="s">
        <v>12</v>
      </c>
      <c r="X5" s="181"/>
      <c r="Y5" s="180" t="s">
        <v>13</v>
      </c>
      <c r="Z5" s="181"/>
      <c r="AA5" s="180" t="s">
        <v>14</v>
      </c>
      <c r="AB5" s="104"/>
      <c r="AC5" s="102" t="s">
        <v>11</v>
      </c>
      <c r="AD5" s="181"/>
      <c r="AE5" s="180" t="s">
        <v>12</v>
      </c>
      <c r="AF5" s="181"/>
      <c r="AG5" s="180" t="s">
        <v>13</v>
      </c>
      <c r="AH5" s="181"/>
      <c r="AI5" s="180" t="s">
        <v>14</v>
      </c>
      <c r="AJ5" s="104"/>
      <c r="AK5" s="102" t="s">
        <v>11</v>
      </c>
      <c r="AL5" s="181"/>
      <c r="AM5" s="180" t="s">
        <v>12</v>
      </c>
      <c r="AN5" s="181"/>
      <c r="AO5" s="180" t="s">
        <v>13</v>
      </c>
      <c r="AP5" s="181"/>
      <c r="AQ5" s="180" t="s">
        <v>14</v>
      </c>
      <c r="AR5" s="104"/>
    </row>
    <row r="6" spans="1:44" x14ac:dyDescent="0.2">
      <c r="A6" s="5" t="s">
        <v>15</v>
      </c>
      <c r="B6" s="6">
        <v>25</v>
      </c>
      <c r="C6" s="7">
        <v>3.0999999493360519E-2</v>
      </c>
      <c r="D6" s="8">
        <v>0.10499999672174454</v>
      </c>
      <c r="E6" s="93">
        <v>110</v>
      </c>
      <c r="F6" s="94"/>
      <c r="G6" s="187" t="s">
        <v>92</v>
      </c>
      <c r="H6" s="187"/>
      <c r="I6" s="177">
        <v>0.12099999934434891</v>
      </c>
      <c r="J6" s="177"/>
      <c r="K6" s="177">
        <v>10.25</v>
      </c>
      <c r="L6" s="178"/>
      <c r="M6" s="179"/>
      <c r="N6" s="176"/>
      <c r="O6" s="164">
        <f>M18</f>
        <v>2.9911860378196593</v>
      </c>
      <c r="P6" s="164"/>
      <c r="Q6" s="164">
        <f>R18</f>
        <v>2.0813394327999446</v>
      </c>
      <c r="R6" s="164"/>
      <c r="S6" s="165">
        <f>IF(O6=0,0,COS(ATAN(Q6/O6)))</f>
        <v>0.82083902607203441</v>
      </c>
      <c r="T6" s="166"/>
      <c r="U6" s="175"/>
      <c r="V6" s="176"/>
      <c r="W6" s="164">
        <f>U18</f>
        <v>3.3217054044341565</v>
      </c>
      <c r="X6" s="164"/>
      <c r="Y6" s="164">
        <f>Z18</f>
        <v>2.5991596684438014</v>
      </c>
      <c r="Z6" s="164"/>
      <c r="AA6" s="165">
        <f>IF(W6=0,0,COS(ATAN(Y6/W6)))</f>
        <v>0.78755515448495461</v>
      </c>
      <c r="AB6" s="166"/>
      <c r="AC6" s="175"/>
      <c r="AD6" s="176"/>
      <c r="AE6" s="164">
        <f>AC18</f>
        <v>2.8952892920450295</v>
      </c>
      <c r="AF6" s="164"/>
      <c r="AG6" s="164">
        <f>AH18</f>
        <v>2.3538963170393474</v>
      </c>
      <c r="AH6" s="164"/>
      <c r="AI6" s="165">
        <f>IF(AE6=0,0,COS(ATAN(AG6/AE6)))</f>
        <v>0.77592066507396418</v>
      </c>
      <c r="AJ6" s="166"/>
      <c r="AK6" s="175"/>
      <c r="AL6" s="176"/>
      <c r="AM6" s="164">
        <f>AK18</f>
        <v>3.1147408084113524</v>
      </c>
      <c r="AN6" s="164"/>
      <c r="AO6" s="164">
        <f>AP18</f>
        <v>2.147278938818487</v>
      </c>
      <c r="AP6" s="164"/>
      <c r="AQ6" s="165">
        <f>IF(AM6=0,0,COS(ATAN(AO6/AM6)))</f>
        <v>0.82331384781078765</v>
      </c>
      <c r="AR6" s="166"/>
    </row>
    <row r="7" spans="1:44" x14ac:dyDescent="0.2">
      <c r="A7" s="167"/>
      <c r="B7" s="168"/>
      <c r="C7" s="168"/>
      <c r="D7" s="169"/>
      <c r="E7" s="86">
        <v>6</v>
      </c>
      <c r="F7" s="87"/>
      <c r="G7" s="88" t="s">
        <v>16</v>
      </c>
      <c r="H7" s="88"/>
      <c r="I7" s="172">
        <f>I6</f>
        <v>0.12099999934434891</v>
      </c>
      <c r="J7" s="172"/>
      <c r="K7" s="172">
        <f>K6</f>
        <v>10.25</v>
      </c>
      <c r="L7" s="173"/>
      <c r="M7" s="174">
        <v>212</v>
      </c>
      <c r="N7" s="34"/>
      <c r="O7" s="31">
        <f>SQRT(3)*M23*M7*S7/1000</f>
        <v>1.8969282289269813</v>
      </c>
      <c r="P7" s="31"/>
      <c r="Q7" s="31">
        <f>SQRT(3)*M23*M7*SIN(ACOS(S7))/1000</f>
        <v>1.3240640839235105</v>
      </c>
      <c r="R7" s="31"/>
      <c r="S7" s="161">
        <v>0.81999999284744263</v>
      </c>
      <c r="T7" s="162"/>
      <c r="U7" s="33">
        <v>265</v>
      </c>
      <c r="V7" s="34"/>
      <c r="W7" s="31">
        <f>SQRT(3)*U23*U7*AA7/1000</f>
        <v>2.1627771087208267</v>
      </c>
      <c r="X7" s="31"/>
      <c r="Y7" s="31">
        <f>SQRT(3)*U23*U7*SIN(ACOS(AA7))/1000</f>
        <v>1.849524717251205</v>
      </c>
      <c r="Z7" s="31"/>
      <c r="AA7" s="161">
        <v>0.75999999046325684</v>
      </c>
      <c r="AB7" s="162"/>
      <c r="AC7" s="33">
        <v>226</v>
      </c>
      <c r="AD7" s="34"/>
      <c r="AE7" s="31">
        <f>SQRT(3)*AC23*AC7*AI7/1000</f>
        <v>1.8202121376776936</v>
      </c>
      <c r="AF7" s="31"/>
      <c r="AG7" s="31">
        <f>SQRT(3)*AC23*AC7*SIN(ACOS(AI7))/1000</f>
        <v>1.6052762165588126</v>
      </c>
      <c r="AH7" s="31"/>
      <c r="AI7" s="161">
        <v>0.75</v>
      </c>
      <c r="AJ7" s="162"/>
      <c r="AK7" s="33">
        <v>227</v>
      </c>
      <c r="AL7" s="34"/>
      <c r="AM7" s="31">
        <f>SQRT(3)*AK23*AK7*AQ7/1000</f>
        <v>1.9816047774454379</v>
      </c>
      <c r="AN7" s="31"/>
      <c r="AO7" s="31">
        <f>SQRT(3)*AK23*AK7*SIN(ACOS(AQ7))/1000</f>
        <v>1.48620352156697</v>
      </c>
      <c r="AP7" s="31"/>
      <c r="AQ7" s="161">
        <v>0.80000001192092896</v>
      </c>
      <c r="AR7" s="162"/>
    </row>
    <row r="8" spans="1:44" x14ac:dyDescent="0.2">
      <c r="A8" s="167"/>
      <c r="B8" s="168"/>
      <c r="C8" s="168"/>
      <c r="D8" s="169"/>
      <c r="E8" s="86">
        <v>6</v>
      </c>
      <c r="F8" s="87"/>
      <c r="G8" s="88" t="s">
        <v>20</v>
      </c>
      <c r="H8" s="88"/>
      <c r="I8" s="172">
        <f>I6</f>
        <v>0.12099999934434891</v>
      </c>
      <c r="J8" s="172"/>
      <c r="K8" s="172">
        <f>K6</f>
        <v>10.25</v>
      </c>
      <c r="L8" s="173"/>
      <c r="M8" s="174">
        <v>110</v>
      </c>
      <c r="N8" s="34"/>
      <c r="O8" s="31">
        <f>SQRT(3)*M24*M8*S8/1000</f>
        <v>1.06084650024201</v>
      </c>
      <c r="P8" s="31"/>
      <c r="Q8" s="31">
        <f>SQRT(3)*M24*M8*SIN(ACOS(S8))/1000</f>
        <v>0.60120940381517896</v>
      </c>
      <c r="R8" s="31"/>
      <c r="S8" s="161">
        <v>0.87000000476837158</v>
      </c>
      <c r="T8" s="162"/>
      <c r="U8" s="33">
        <v>114</v>
      </c>
      <c r="V8" s="34"/>
      <c r="W8" s="31">
        <f>SQRT(3)*U24*U8*AA8/1000</f>
        <v>1.1246967982718583</v>
      </c>
      <c r="X8" s="31"/>
      <c r="Y8" s="31">
        <f>SQRT(3)*U24*U8*SIN(ACOS(AA8))/1000</f>
        <v>0.57619930540552011</v>
      </c>
      <c r="Z8" s="31"/>
      <c r="AA8" s="161">
        <v>0.88999998569488525</v>
      </c>
      <c r="AB8" s="162"/>
      <c r="AC8" s="33">
        <v>108</v>
      </c>
      <c r="AD8" s="34"/>
      <c r="AE8" s="31">
        <f>SQRT(3)*AC24*AC8*AI8/1000</f>
        <v>1.0415583820557914</v>
      </c>
      <c r="AF8" s="31"/>
      <c r="AG8" s="31">
        <f>SQRT(3)*AC24*AC8*SIN(ACOS(AI8))/1000</f>
        <v>0.59027832374581202</v>
      </c>
      <c r="AH8" s="31"/>
      <c r="AI8" s="161">
        <v>0.87000000476837158</v>
      </c>
      <c r="AJ8" s="162"/>
      <c r="AK8" s="33">
        <v>109</v>
      </c>
      <c r="AL8" s="34"/>
      <c r="AM8" s="31">
        <f>SQRT(3)*AK24*AK8*AQ8/1000</f>
        <v>1.0995336135303402</v>
      </c>
      <c r="AN8" s="31"/>
      <c r="AO8" s="31">
        <f>SQRT(3)*AK24*AK8*SIN(ACOS(AQ8))/1000</f>
        <v>0.50096223033920839</v>
      </c>
      <c r="AP8" s="31"/>
      <c r="AQ8" s="161">
        <v>0.9100000262260437</v>
      </c>
      <c r="AR8" s="162"/>
    </row>
    <row r="9" spans="1:44" ht="15.75" customHeight="1" thickBot="1" x14ac:dyDescent="0.25">
      <c r="A9" s="170"/>
      <c r="B9" s="171"/>
      <c r="C9" s="171"/>
      <c r="D9" s="171"/>
      <c r="E9" s="157" t="s">
        <v>17</v>
      </c>
      <c r="F9" s="158"/>
      <c r="G9" s="158"/>
      <c r="H9" s="158"/>
      <c r="I9" s="158"/>
      <c r="J9" s="158"/>
      <c r="K9" s="158"/>
      <c r="L9" s="163"/>
      <c r="M9" s="158">
        <v>10</v>
      </c>
      <c r="N9" s="158"/>
      <c r="O9" s="158"/>
      <c r="P9" s="142" t="s">
        <v>18</v>
      </c>
      <c r="Q9" s="142"/>
      <c r="R9" s="155"/>
      <c r="S9" s="155"/>
      <c r="T9" s="156"/>
      <c r="U9" s="157">
        <v>10</v>
      </c>
      <c r="V9" s="158"/>
      <c r="W9" s="158"/>
      <c r="X9" s="142" t="s">
        <v>18</v>
      </c>
      <c r="Y9" s="142"/>
      <c r="Z9" s="155"/>
      <c r="AA9" s="155"/>
      <c r="AB9" s="156"/>
      <c r="AC9" s="157">
        <v>10</v>
      </c>
      <c r="AD9" s="158"/>
      <c r="AE9" s="158"/>
      <c r="AF9" s="142" t="s">
        <v>18</v>
      </c>
      <c r="AG9" s="142"/>
      <c r="AH9" s="155"/>
      <c r="AI9" s="155"/>
      <c r="AJ9" s="156"/>
      <c r="AK9" s="157">
        <v>10</v>
      </c>
      <c r="AL9" s="158"/>
      <c r="AM9" s="158"/>
      <c r="AN9" s="142" t="s">
        <v>18</v>
      </c>
      <c r="AO9" s="142"/>
      <c r="AP9" s="155"/>
      <c r="AQ9" s="155"/>
      <c r="AR9" s="156"/>
    </row>
    <row r="10" spans="1:44" x14ac:dyDescent="0.2">
      <c r="A10" s="5" t="s">
        <v>19</v>
      </c>
      <c r="B10" s="6">
        <v>25</v>
      </c>
      <c r="C10" s="7">
        <v>3.0999999493360519E-2</v>
      </c>
      <c r="D10" s="8">
        <v>0.13500000536441803</v>
      </c>
      <c r="E10" s="93">
        <v>110</v>
      </c>
      <c r="F10" s="94"/>
      <c r="G10" s="187" t="s">
        <v>92</v>
      </c>
      <c r="H10" s="187"/>
      <c r="I10" s="177">
        <v>0.125</v>
      </c>
      <c r="J10" s="177"/>
      <c r="K10" s="177">
        <v>10.25</v>
      </c>
      <c r="L10" s="178"/>
      <c r="M10" s="179"/>
      <c r="N10" s="176"/>
      <c r="O10" s="164">
        <f>M19</f>
        <v>5.0496721459657401</v>
      </c>
      <c r="P10" s="164"/>
      <c r="Q10" s="164">
        <f>R19</f>
        <v>3.0949407322601261</v>
      </c>
      <c r="R10" s="164"/>
      <c r="S10" s="165">
        <f>IF(O10=0,0,COS(ATAN(Q10/O10)))</f>
        <v>0.85260272798361969</v>
      </c>
      <c r="T10" s="166"/>
      <c r="U10" s="175"/>
      <c r="V10" s="176"/>
      <c r="W10" s="164">
        <f>U19</f>
        <v>5.5689337847521818</v>
      </c>
      <c r="X10" s="164"/>
      <c r="Y10" s="164">
        <f>Z19</f>
        <v>4.1830080961851355</v>
      </c>
      <c r="Z10" s="164"/>
      <c r="AA10" s="165">
        <f>IF(W10=0,0,COS(ATAN(Y10/W10)))</f>
        <v>0.79956508166435325</v>
      </c>
      <c r="AB10" s="166"/>
      <c r="AC10" s="175"/>
      <c r="AD10" s="176"/>
      <c r="AE10" s="164">
        <f>AC19</f>
        <v>6.333503443189211</v>
      </c>
      <c r="AF10" s="164"/>
      <c r="AG10" s="164">
        <f>AH19</f>
        <v>3.5636981059465911</v>
      </c>
      <c r="AH10" s="164"/>
      <c r="AI10" s="165">
        <f>IF(AE10=0,0,COS(ATAN(AG10/AE10)))</f>
        <v>0.87151070965116528</v>
      </c>
      <c r="AJ10" s="166"/>
      <c r="AK10" s="175"/>
      <c r="AL10" s="176"/>
      <c r="AM10" s="164">
        <f>AK19</f>
        <v>5.3189704066308243</v>
      </c>
      <c r="AN10" s="164"/>
      <c r="AO10" s="164">
        <f>AP19</f>
        <v>2.504042434401021</v>
      </c>
      <c r="AP10" s="164"/>
      <c r="AQ10" s="165">
        <f>IF(AM10=0,0,COS(ATAN(AO10/AM10)))</f>
        <v>0.90475331891597366</v>
      </c>
      <c r="AR10" s="166"/>
    </row>
    <row r="11" spans="1:44" x14ac:dyDescent="0.2">
      <c r="A11" s="167"/>
      <c r="B11" s="168"/>
      <c r="C11" s="168"/>
      <c r="D11" s="169"/>
      <c r="E11" s="86">
        <v>6</v>
      </c>
      <c r="F11" s="87"/>
      <c r="G11" s="88" t="s">
        <v>133</v>
      </c>
      <c r="H11" s="88"/>
      <c r="I11" s="172">
        <f>I10</f>
        <v>0.125</v>
      </c>
      <c r="J11" s="172"/>
      <c r="K11" s="172">
        <f>K10</f>
        <v>10.25</v>
      </c>
      <c r="L11" s="173"/>
      <c r="M11" s="174">
        <v>321</v>
      </c>
      <c r="N11" s="34"/>
      <c r="O11" s="31">
        <f>SQRT(3)*M25*M11*S11/1000</f>
        <v>2.9300583816865631</v>
      </c>
      <c r="P11" s="31"/>
      <c r="Q11" s="31">
        <f>SQRT(3)*M25*M11*SIN(ACOS(S11))/1000</f>
        <v>1.8158869096939148</v>
      </c>
      <c r="R11" s="31"/>
      <c r="S11" s="161">
        <v>0.85000002384185791</v>
      </c>
      <c r="T11" s="162"/>
      <c r="U11" s="33">
        <v>410</v>
      </c>
      <c r="V11" s="34"/>
      <c r="W11" s="31">
        <f>SQRT(3)*U25*U11*AA11/1000</f>
        <v>3.4782697782146674</v>
      </c>
      <c r="X11" s="31"/>
      <c r="Y11" s="31">
        <f>SQRT(3)*U25*U11*SIN(ACOS(AA11))/1000</f>
        <v>2.6994314507377961</v>
      </c>
      <c r="Z11" s="31"/>
      <c r="AA11" s="161">
        <v>0.79000002145767212</v>
      </c>
      <c r="AB11" s="162"/>
      <c r="AC11" s="33">
        <v>382</v>
      </c>
      <c r="AD11" s="34"/>
      <c r="AE11" s="31">
        <f>SQRT(3)*AC25*AC11*AI11/1000</f>
        <v>3.6509481570561366</v>
      </c>
      <c r="AF11" s="31"/>
      <c r="AG11" s="31">
        <f>SQRT(3)*AC25*AC11*SIN(ACOS(AI11))/1000</f>
        <v>1.8704363659607537</v>
      </c>
      <c r="AH11" s="31"/>
      <c r="AI11" s="161">
        <v>0.88999998569488525</v>
      </c>
      <c r="AJ11" s="162"/>
      <c r="AK11" s="33">
        <v>329</v>
      </c>
      <c r="AL11" s="34"/>
      <c r="AM11" s="31">
        <f>SQRT(3)*AK25*AK11*AQ11/1000</f>
        <v>3.1444029939043685</v>
      </c>
      <c r="AN11" s="31"/>
      <c r="AO11" s="31">
        <f>SQRT(3)*AK25*AK11*SIN(ACOS(AQ11))/1000</f>
        <v>1.6109255612593925</v>
      </c>
      <c r="AP11" s="31"/>
      <c r="AQ11" s="161">
        <v>0.88999998569488525</v>
      </c>
      <c r="AR11" s="162"/>
    </row>
    <row r="12" spans="1:44" x14ac:dyDescent="0.2">
      <c r="A12" s="167"/>
      <c r="B12" s="168"/>
      <c r="C12" s="168"/>
      <c r="D12" s="169"/>
      <c r="E12" s="86">
        <v>6</v>
      </c>
      <c r="F12" s="87"/>
      <c r="G12" s="88" t="s">
        <v>134</v>
      </c>
      <c r="H12" s="88"/>
      <c r="I12" s="172">
        <f>I10</f>
        <v>0.125</v>
      </c>
      <c r="J12" s="172"/>
      <c r="K12" s="172">
        <f>K10</f>
        <v>10.25</v>
      </c>
      <c r="L12" s="173"/>
      <c r="M12" s="174">
        <v>212</v>
      </c>
      <c r="N12" s="34"/>
      <c r="O12" s="31">
        <f>SQRT(3)*M26*M12*S12/1000</f>
        <v>2.0819943606092366</v>
      </c>
      <c r="P12" s="31"/>
      <c r="Q12" s="31">
        <f>SQRT(3)*M26*M12*SIN(ACOS(S12))/1000</f>
        <v>1.0083560315818991</v>
      </c>
      <c r="R12" s="31"/>
      <c r="S12" s="161">
        <v>0.89999997615814209</v>
      </c>
      <c r="T12" s="162"/>
      <c r="U12" s="33">
        <v>216</v>
      </c>
      <c r="V12" s="34"/>
      <c r="W12" s="31">
        <f>SQRT(3)*U26*U12*AA12/1000</f>
        <v>2.0505680961982113</v>
      </c>
      <c r="X12" s="31"/>
      <c r="Y12" s="31">
        <f>SQRT(3)*U26*U12*SIN(ACOS(AA12))/1000</f>
        <v>1.1621104677411018</v>
      </c>
      <c r="Z12" s="31"/>
      <c r="AA12" s="161">
        <v>0.87000000476837158</v>
      </c>
      <c r="AB12" s="162"/>
      <c r="AC12" s="33">
        <v>272</v>
      </c>
      <c r="AD12" s="34"/>
      <c r="AE12" s="31">
        <f>SQRT(3)*AC26*AC12*AI12/1000</f>
        <v>2.641557652342486</v>
      </c>
      <c r="AF12" s="31"/>
      <c r="AG12" s="31">
        <f>SQRT(3)*AC26*AC12*SIN(ACOS(AI12))/1000</f>
        <v>1.3533102315282561</v>
      </c>
      <c r="AH12" s="31"/>
      <c r="AI12" s="161">
        <v>0.88999998569488525</v>
      </c>
      <c r="AJ12" s="162"/>
      <c r="AK12" s="33">
        <v>204</v>
      </c>
      <c r="AL12" s="34"/>
      <c r="AM12" s="31">
        <f>SQRT(3)*AK26*AK12*AQ12/1000</f>
        <v>2.1369904469047474</v>
      </c>
      <c r="AN12" s="31"/>
      <c r="AO12" s="31">
        <f>SQRT(3)*AK26*AK12*SIN(ACOS(AQ12))/1000</f>
        <v>0.62328905804607737</v>
      </c>
      <c r="AP12" s="31"/>
      <c r="AQ12" s="161">
        <v>0.95999997854232788</v>
      </c>
      <c r="AR12" s="162"/>
    </row>
    <row r="13" spans="1:44" ht="15.75" customHeight="1" thickBot="1" x14ac:dyDescent="0.25">
      <c r="A13" s="170"/>
      <c r="B13" s="171"/>
      <c r="C13" s="171"/>
      <c r="D13" s="171"/>
      <c r="E13" s="157" t="s">
        <v>17</v>
      </c>
      <c r="F13" s="158"/>
      <c r="G13" s="158"/>
      <c r="H13" s="158"/>
      <c r="I13" s="158"/>
      <c r="J13" s="158"/>
      <c r="K13" s="158"/>
      <c r="L13" s="163"/>
      <c r="M13" s="158">
        <v>10</v>
      </c>
      <c r="N13" s="158"/>
      <c r="O13" s="158"/>
      <c r="P13" s="142" t="s">
        <v>18</v>
      </c>
      <c r="Q13" s="142"/>
      <c r="R13" s="155"/>
      <c r="S13" s="155"/>
      <c r="T13" s="156"/>
      <c r="U13" s="157">
        <v>10</v>
      </c>
      <c r="V13" s="158"/>
      <c r="W13" s="158"/>
      <c r="X13" s="142" t="s">
        <v>18</v>
      </c>
      <c r="Y13" s="142"/>
      <c r="Z13" s="155"/>
      <c r="AA13" s="155"/>
      <c r="AB13" s="156"/>
      <c r="AC13" s="157">
        <v>10</v>
      </c>
      <c r="AD13" s="158"/>
      <c r="AE13" s="158"/>
      <c r="AF13" s="142" t="s">
        <v>18</v>
      </c>
      <c r="AG13" s="142"/>
      <c r="AH13" s="155"/>
      <c r="AI13" s="155"/>
      <c r="AJ13" s="156"/>
      <c r="AK13" s="157">
        <v>10</v>
      </c>
      <c r="AL13" s="158"/>
      <c r="AM13" s="158"/>
      <c r="AN13" s="142" t="s">
        <v>18</v>
      </c>
      <c r="AO13" s="142"/>
      <c r="AP13" s="155"/>
      <c r="AQ13" s="155"/>
      <c r="AR13" s="156"/>
    </row>
    <row r="14" spans="1:44" x14ac:dyDescent="0.2">
      <c r="A14" s="68" t="s">
        <v>21</v>
      </c>
      <c r="B14" s="61"/>
      <c r="C14" s="61"/>
      <c r="D14" s="61"/>
      <c r="E14" s="159" t="s">
        <v>93</v>
      </c>
      <c r="F14" s="95"/>
      <c r="G14" s="95"/>
      <c r="H14" s="95"/>
      <c r="I14" s="95"/>
      <c r="J14" s="95"/>
      <c r="K14" s="95"/>
      <c r="L14" s="96"/>
      <c r="M14" s="160">
        <f>SUM(M6,M10)</f>
        <v>0</v>
      </c>
      <c r="N14" s="149"/>
      <c r="O14" s="153">
        <f>SUM(O6,O10)</f>
        <v>8.0408581837853994</v>
      </c>
      <c r="P14" s="149"/>
      <c r="Q14" s="153">
        <f>SUM(Q6,Q10)</f>
        <v>5.1762801650600707</v>
      </c>
      <c r="R14" s="149"/>
      <c r="S14" s="149"/>
      <c r="T14" s="150"/>
      <c r="U14" s="154">
        <f>SUM(U6,U10)</f>
        <v>0</v>
      </c>
      <c r="V14" s="149"/>
      <c r="W14" s="153">
        <f>SUM(W6,W10)</f>
        <v>8.8906391891863379</v>
      </c>
      <c r="X14" s="149"/>
      <c r="Y14" s="153">
        <f>SUM(Y6,Y10)</f>
        <v>6.7821677646289373</v>
      </c>
      <c r="Z14" s="149"/>
      <c r="AA14" s="149"/>
      <c r="AB14" s="150"/>
      <c r="AC14" s="154">
        <f>SUM(AC6,AC10)</f>
        <v>0</v>
      </c>
      <c r="AD14" s="149"/>
      <c r="AE14" s="153">
        <f>SUM(AE6,AE10)</f>
        <v>9.22879273523424</v>
      </c>
      <c r="AF14" s="149"/>
      <c r="AG14" s="153">
        <f>SUM(AG6,AG10)</f>
        <v>5.917594422985939</v>
      </c>
      <c r="AH14" s="149"/>
      <c r="AI14" s="149"/>
      <c r="AJ14" s="150"/>
      <c r="AK14" s="154">
        <f>SUM(AK6,AK10)</f>
        <v>0</v>
      </c>
      <c r="AL14" s="149"/>
      <c r="AM14" s="153">
        <f>SUM(AM6,AM10)</f>
        <v>8.4337112150421767</v>
      </c>
      <c r="AN14" s="149"/>
      <c r="AO14" s="153">
        <f>SUM(AO6,AO10)</f>
        <v>4.651321373219508</v>
      </c>
      <c r="AP14" s="149"/>
      <c r="AQ14" s="149"/>
      <c r="AR14" s="150"/>
    </row>
    <row r="15" spans="1:44" ht="13.5" thickBot="1" x14ac:dyDescent="0.25">
      <c r="A15" s="69"/>
      <c r="B15" s="64"/>
      <c r="C15" s="64"/>
      <c r="D15" s="64"/>
      <c r="E15" s="151" t="s">
        <v>23</v>
      </c>
      <c r="F15" s="81"/>
      <c r="G15" s="81"/>
      <c r="H15" s="81"/>
      <c r="I15" s="81"/>
      <c r="J15" s="81"/>
      <c r="K15" s="81"/>
      <c r="L15" s="82"/>
      <c r="M15" s="152">
        <f>SUM(M7,M8,M11,M12)</f>
        <v>855</v>
      </c>
      <c r="N15" s="147"/>
      <c r="O15" s="45">
        <f>SUM(O7,O8,O11,O12)</f>
        <v>7.9698274714647912</v>
      </c>
      <c r="P15" s="147"/>
      <c r="Q15" s="45">
        <f>SUM(Q7,Q8,Q11,Q12)</f>
        <v>4.7495164290145029</v>
      </c>
      <c r="R15" s="147"/>
      <c r="S15" s="147"/>
      <c r="T15" s="148"/>
      <c r="U15" s="47">
        <f>SUM(U7,U8,U11,U12)</f>
        <v>1005</v>
      </c>
      <c r="V15" s="147"/>
      <c r="W15" s="45">
        <f>SUM(W7,W8,W11,W12)</f>
        <v>8.8163117814055632</v>
      </c>
      <c r="X15" s="147"/>
      <c r="Y15" s="45">
        <f>SUM(Y7,Y8,Y11,Y12)</f>
        <v>6.2872659411356233</v>
      </c>
      <c r="Z15" s="147"/>
      <c r="AA15" s="147"/>
      <c r="AB15" s="148"/>
      <c r="AC15" s="47">
        <f>SUM(AC7,AC8,AC11,AC12)</f>
        <v>988</v>
      </c>
      <c r="AD15" s="147"/>
      <c r="AE15" s="45">
        <f>SUM(AE7,AE8,AE11,AE12)</f>
        <v>9.1542763291321076</v>
      </c>
      <c r="AF15" s="147"/>
      <c r="AG15" s="45">
        <f>SUM(AG7,AG8,AG11,AG12)</f>
        <v>5.4193011377936351</v>
      </c>
      <c r="AH15" s="147"/>
      <c r="AI15" s="147"/>
      <c r="AJ15" s="148"/>
      <c r="AK15" s="47">
        <f>SUM(AK7,AK8,AK11,AK12)</f>
        <v>869</v>
      </c>
      <c r="AL15" s="147"/>
      <c r="AM15" s="45">
        <f>SUM(AM7,AM8,AM11,AM12)</f>
        <v>8.362531831784894</v>
      </c>
      <c r="AN15" s="147"/>
      <c r="AO15" s="45">
        <f>SUM(AO7,AO8,AO11,AO12)</f>
        <v>4.221380371211648</v>
      </c>
      <c r="AP15" s="147"/>
      <c r="AQ15" s="147"/>
      <c r="AR15" s="148"/>
    </row>
    <row r="16" spans="1:44" x14ac:dyDescent="0.2">
      <c r="A16" s="68" t="s">
        <v>24</v>
      </c>
      <c r="B16" s="61"/>
      <c r="C16" s="61"/>
      <c r="D16" s="61"/>
      <c r="E16" s="61" t="s">
        <v>25</v>
      </c>
      <c r="F16" s="61"/>
      <c r="G16" s="61"/>
      <c r="H16" s="61"/>
      <c r="I16" s="136" t="s">
        <v>15</v>
      </c>
      <c r="J16" s="137"/>
      <c r="K16" s="137"/>
      <c r="L16" s="138"/>
      <c r="M16" s="145">
        <f>I6*(POWER(O7+O8,2)+POWER(Q7+Q8,2))/POWER(B6,2)</f>
        <v>2.4113091573070688E-3</v>
      </c>
      <c r="N16" s="145"/>
      <c r="O16" s="145"/>
      <c r="P16" s="146" t="s">
        <v>26</v>
      </c>
      <c r="Q16" s="146"/>
      <c r="R16" s="139">
        <f>K6*(POWER(O7+O8,2)+POWER(Q7+Q8,2))/(100*B6)</f>
        <v>5.1065948339510808E-2</v>
      </c>
      <c r="S16" s="139"/>
      <c r="T16" s="140"/>
      <c r="U16" s="144">
        <f>I6*(POWER(W7+W8,2)+POWER(Y7+Y8,2))/POWER(B6,2)</f>
        <v>3.2314979481113154E-3</v>
      </c>
      <c r="V16" s="145"/>
      <c r="W16" s="145"/>
      <c r="X16" s="146" t="s">
        <v>26</v>
      </c>
      <c r="Y16" s="146"/>
      <c r="Z16" s="139">
        <f>K6*(POWER(W7+W8,2)+POWER(Y7+Y8,2))/(100*B6)</f>
        <v>6.8435649065331852E-2</v>
      </c>
      <c r="AA16" s="139"/>
      <c r="AB16" s="140"/>
      <c r="AC16" s="144">
        <f>I6*(POWER(AE7+AE8,2)+POWER(AG7+AG8,2))/POWER(B6,2)</f>
        <v>2.5187728181841149E-3</v>
      </c>
      <c r="AD16" s="145"/>
      <c r="AE16" s="145"/>
      <c r="AF16" s="146" t="s">
        <v>26</v>
      </c>
      <c r="AG16" s="146"/>
      <c r="AH16" s="139">
        <f>K6*(POWER(AE7+AE8,2)+POWER(AG7+AG8,2))/(100*B6)</f>
        <v>5.3341780012978436E-2</v>
      </c>
      <c r="AI16" s="139"/>
      <c r="AJ16" s="140"/>
      <c r="AK16" s="144">
        <f>I6*(POWER(AM7+AM8,2)+POWER(AO7+AO8,2))/POWER(B6,2)</f>
        <v>2.6024179422139385E-3</v>
      </c>
      <c r="AL16" s="145"/>
      <c r="AM16" s="145"/>
      <c r="AN16" s="146" t="s">
        <v>26</v>
      </c>
      <c r="AO16" s="146"/>
      <c r="AP16" s="139">
        <f>K6*(POWER(AM7+AM8,2)+POWER(AO7+AO8,2))/(100*B6)</f>
        <v>5.5113190190563981E-2</v>
      </c>
      <c r="AQ16" s="139"/>
      <c r="AR16" s="140"/>
    </row>
    <row r="17" spans="1:44" ht="13.5" thickBot="1" x14ac:dyDescent="0.25">
      <c r="A17" s="69"/>
      <c r="B17" s="64"/>
      <c r="C17" s="64"/>
      <c r="D17" s="64"/>
      <c r="E17" s="64"/>
      <c r="F17" s="64"/>
      <c r="G17" s="64"/>
      <c r="H17" s="64"/>
      <c r="I17" s="141" t="s">
        <v>19</v>
      </c>
      <c r="J17" s="142"/>
      <c r="K17" s="142"/>
      <c r="L17" s="143"/>
      <c r="M17" s="127">
        <f>I10*(POWER(O11+O12,2)+POWER(Q11+Q12,2))/POWER(B10,2)</f>
        <v>6.6194041765802215E-3</v>
      </c>
      <c r="N17" s="127"/>
      <c r="O17" s="127"/>
      <c r="P17" s="128" t="s">
        <v>26</v>
      </c>
      <c r="Q17" s="128"/>
      <c r="R17" s="124">
        <f>K10*(POWER(O11+O12,2)+POWER(Q11+Q12,2))/(100*B10)</f>
        <v>0.13569778561989454</v>
      </c>
      <c r="S17" s="124"/>
      <c r="T17" s="125"/>
      <c r="U17" s="126">
        <f>I10*(POWER(W11+W12,2)+POWER(Y11+Y12,2))/POWER(B10,2)</f>
        <v>9.0959108459424034E-3</v>
      </c>
      <c r="V17" s="127"/>
      <c r="W17" s="127"/>
      <c r="X17" s="128" t="s">
        <v>26</v>
      </c>
      <c r="Y17" s="128"/>
      <c r="Z17" s="124">
        <f>K10*(POWER(W11+W12,2)+POWER(Y11+Y12,2))/(100*B10)</f>
        <v>0.18646617234181925</v>
      </c>
      <c r="AA17" s="124"/>
      <c r="AB17" s="125"/>
      <c r="AC17" s="126">
        <f>I10*(POWER(AE11+AE12,2)+POWER(AG11+AG12,2))/POWER(B10,2)</f>
        <v>9.997634297227477E-3</v>
      </c>
      <c r="AD17" s="127"/>
      <c r="AE17" s="127"/>
      <c r="AF17" s="128" t="s">
        <v>26</v>
      </c>
      <c r="AG17" s="128"/>
      <c r="AH17" s="124">
        <f>K10*(POWER(AE11+AE12,2)+POWER(AG11+AG12,2))/(100*B10)</f>
        <v>0.20495150309316326</v>
      </c>
      <c r="AI17" s="124"/>
      <c r="AJ17" s="125"/>
      <c r="AK17" s="126">
        <f>I10*(POWER(AM11+AM12,2)+POWER(AO11+AO12,2))/POWER(B10,2)</f>
        <v>6.5769663283479669E-3</v>
      </c>
      <c r="AL17" s="127"/>
      <c r="AM17" s="127"/>
      <c r="AN17" s="128" t="s">
        <v>26</v>
      </c>
      <c r="AO17" s="128"/>
      <c r="AP17" s="124">
        <f>K10*(POWER(AM11+AM12,2)+POWER(AO11+AO12,2))/(100*B10)</f>
        <v>0.13482780973113334</v>
      </c>
      <c r="AQ17" s="124"/>
      <c r="AR17" s="125"/>
    </row>
    <row r="18" spans="1:44" x14ac:dyDescent="0.2">
      <c r="A18" s="129" t="s">
        <v>94</v>
      </c>
      <c r="B18" s="130"/>
      <c r="C18" s="130"/>
      <c r="D18" s="130"/>
      <c r="E18" s="61" t="s">
        <v>28</v>
      </c>
      <c r="F18" s="61"/>
      <c r="G18" s="61"/>
      <c r="H18" s="61"/>
      <c r="I18" s="136" t="s">
        <v>15</v>
      </c>
      <c r="J18" s="137"/>
      <c r="K18" s="137"/>
      <c r="L18" s="138"/>
      <c r="M18" s="117">
        <f>SUM(O7:P8)+C6+M16</f>
        <v>2.9911860378196593</v>
      </c>
      <c r="N18" s="117"/>
      <c r="O18" s="117"/>
      <c r="P18" s="118" t="s">
        <v>26</v>
      </c>
      <c r="Q18" s="118"/>
      <c r="R18" s="119">
        <f>SUM(Q7:R8)+D6+R16</f>
        <v>2.0813394327999446</v>
      </c>
      <c r="S18" s="119"/>
      <c r="T18" s="120"/>
      <c r="U18" s="116">
        <f>SUM(W7:X8)+C6+U16</f>
        <v>3.3217054044341565</v>
      </c>
      <c r="V18" s="117"/>
      <c r="W18" s="117"/>
      <c r="X18" s="118" t="s">
        <v>26</v>
      </c>
      <c r="Y18" s="118"/>
      <c r="Z18" s="119">
        <f>SUM(Y7:Z8)+D6+Z16</f>
        <v>2.5991596684438014</v>
      </c>
      <c r="AA18" s="119"/>
      <c r="AB18" s="120"/>
      <c r="AC18" s="116">
        <f>SUM(AE7:AF8)+C6+AC16</f>
        <v>2.8952892920450295</v>
      </c>
      <c r="AD18" s="117"/>
      <c r="AE18" s="117"/>
      <c r="AF18" s="118" t="s">
        <v>26</v>
      </c>
      <c r="AG18" s="118"/>
      <c r="AH18" s="119">
        <f>SUM(AG7:AH8)+D6+AH16</f>
        <v>2.3538963170393474</v>
      </c>
      <c r="AI18" s="119"/>
      <c r="AJ18" s="120"/>
      <c r="AK18" s="116">
        <f>SUM(AM7:AN8)+C6+AK16</f>
        <v>3.1147408084113524</v>
      </c>
      <c r="AL18" s="117"/>
      <c r="AM18" s="117"/>
      <c r="AN18" s="118" t="s">
        <v>26</v>
      </c>
      <c r="AO18" s="118"/>
      <c r="AP18" s="119">
        <f>SUM(AO7:AP8)+D6+AP16</f>
        <v>2.147278938818487</v>
      </c>
      <c r="AQ18" s="119"/>
      <c r="AR18" s="120"/>
    </row>
    <row r="19" spans="1:44" x14ac:dyDescent="0.2">
      <c r="A19" s="131"/>
      <c r="B19" s="132"/>
      <c r="C19" s="132"/>
      <c r="D19" s="132"/>
      <c r="E19" s="135"/>
      <c r="F19" s="135"/>
      <c r="G19" s="135"/>
      <c r="H19" s="135"/>
      <c r="I19" s="121" t="s">
        <v>19</v>
      </c>
      <c r="J19" s="122"/>
      <c r="K19" s="122"/>
      <c r="L19" s="123"/>
      <c r="M19" s="112">
        <f>SUM(O11:P12)+C10+M17</f>
        <v>5.0496721459657401</v>
      </c>
      <c r="N19" s="112"/>
      <c r="O19" s="112"/>
      <c r="P19" s="113" t="s">
        <v>26</v>
      </c>
      <c r="Q19" s="113"/>
      <c r="R19" s="114">
        <f>SUM(Q11:R12)+D10+R17</f>
        <v>3.0949407322601261</v>
      </c>
      <c r="S19" s="114"/>
      <c r="T19" s="115"/>
      <c r="U19" s="111">
        <f>SUM(W11:X12)+C10+U17</f>
        <v>5.5689337847521818</v>
      </c>
      <c r="V19" s="112"/>
      <c r="W19" s="112"/>
      <c r="X19" s="113" t="s">
        <v>26</v>
      </c>
      <c r="Y19" s="113"/>
      <c r="Z19" s="114">
        <f>SUM(Y11:Z12)+D10+Z17</f>
        <v>4.1830080961851355</v>
      </c>
      <c r="AA19" s="114"/>
      <c r="AB19" s="115"/>
      <c r="AC19" s="111">
        <f>SUM(AE11:AF12)+C10+AC17</f>
        <v>6.333503443189211</v>
      </c>
      <c r="AD19" s="112"/>
      <c r="AE19" s="112"/>
      <c r="AF19" s="113" t="s">
        <v>26</v>
      </c>
      <c r="AG19" s="113"/>
      <c r="AH19" s="114">
        <f>SUM(AG11:AH12)+D10+AH17</f>
        <v>3.5636981059465911</v>
      </c>
      <c r="AI19" s="114"/>
      <c r="AJ19" s="115"/>
      <c r="AK19" s="111">
        <f>SUM(AM11:AN12)+C10+AK17</f>
        <v>5.3189704066308243</v>
      </c>
      <c r="AL19" s="112"/>
      <c r="AM19" s="112"/>
      <c r="AN19" s="113" t="s">
        <v>26</v>
      </c>
      <c r="AO19" s="113"/>
      <c r="AP19" s="114">
        <f>SUM(AO11:AP12)+D10+AP17</f>
        <v>2.504042434401021</v>
      </c>
      <c r="AQ19" s="114"/>
      <c r="AR19" s="115"/>
    </row>
    <row r="20" spans="1:44" ht="13.5" thickBot="1" x14ac:dyDescent="0.25">
      <c r="A20" s="133"/>
      <c r="B20" s="134"/>
      <c r="C20" s="134"/>
      <c r="D20" s="134"/>
      <c r="E20" s="64"/>
      <c r="F20" s="64"/>
      <c r="G20" s="64"/>
      <c r="H20" s="64"/>
      <c r="I20" s="108" t="s">
        <v>29</v>
      </c>
      <c r="J20" s="109"/>
      <c r="K20" s="109"/>
      <c r="L20" s="110"/>
      <c r="M20" s="106">
        <f>SUM(M18,M19)</f>
        <v>8.0408581837853994</v>
      </c>
      <c r="N20" s="106"/>
      <c r="O20" s="106"/>
      <c r="P20" s="107" t="s">
        <v>26</v>
      </c>
      <c r="Q20" s="107"/>
      <c r="R20" s="97">
        <f>SUM(R18,R19)</f>
        <v>5.1762801650600707</v>
      </c>
      <c r="S20" s="97"/>
      <c r="T20" s="98"/>
      <c r="U20" s="105">
        <f>SUM(U18,U19)</f>
        <v>8.8906391891863379</v>
      </c>
      <c r="V20" s="106"/>
      <c r="W20" s="106"/>
      <c r="X20" s="107" t="s">
        <v>26</v>
      </c>
      <c r="Y20" s="107"/>
      <c r="Z20" s="97">
        <f>SUM(Z18,Z19)</f>
        <v>6.7821677646289373</v>
      </c>
      <c r="AA20" s="97"/>
      <c r="AB20" s="98"/>
      <c r="AC20" s="105">
        <f>SUM(AC18,AC19)</f>
        <v>9.22879273523424</v>
      </c>
      <c r="AD20" s="106"/>
      <c r="AE20" s="106"/>
      <c r="AF20" s="107" t="s">
        <v>26</v>
      </c>
      <c r="AG20" s="107"/>
      <c r="AH20" s="97">
        <f>SUM(AH18,AH19)</f>
        <v>5.917594422985939</v>
      </c>
      <c r="AI20" s="97"/>
      <c r="AJ20" s="98"/>
      <c r="AK20" s="105">
        <f>SUM(AK18,AK19)</f>
        <v>8.4337112150421767</v>
      </c>
      <c r="AL20" s="106"/>
      <c r="AM20" s="106"/>
      <c r="AN20" s="107" t="s">
        <v>26</v>
      </c>
      <c r="AO20" s="107"/>
      <c r="AP20" s="97">
        <f>SUM(AP18,AP19)</f>
        <v>4.651321373219508</v>
      </c>
      <c r="AQ20" s="97"/>
      <c r="AR20" s="98"/>
    </row>
    <row r="21" spans="1:44" ht="30" customHeight="1" thickBot="1" x14ac:dyDescent="0.25">
      <c r="A21" s="70" t="s">
        <v>30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1:44" ht="15.75" customHeight="1" thickBot="1" x14ac:dyDescent="0.25">
      <c r="A22" s="99" t="s">
        <v>7</v>
      </c>
      <c r="B22" s="100"/>
      <c r="C22" s="100" t="s">
        <v>3</v>
      </c>
      <c r="D22" s="100"/>
      <c r="E22" s="100" t="s">
        <v>31</v>
      </c>
      <c r="F22" s="100"/>
      <c r="G22" s="100"/>
      <c r="H22" s="100"/>
      <c r="I22" s="100"/>
      <c r="J22" s="100"/>
      <c r="K22" s="100"/>
      <c r="L22" s="101"/>
      <c r="M22" s="102" t="s">
        <v>32</v>
      </c>
      <c r="N22" s="103"/>
      <c r="O22" s="103"/>
      <c r="P22" s="103"/>
      <c r="Q22" s="103"/>
      <c r="R22" s="103"/>
      <c r="S22" s="103"/>
      <c r="T22" s="104"/>
      <c r="U22" s="102" t="s">
        <v>32</v>
      </c>
      <c r="V22" s="103"/>
      <c r="W22" s="103"/>
      <c r="X22" s="103"/>
      <c r="Y22" s="103"/>
      <c r="Z22" s="103"/>
      <c r="AA22" s="103"/>
      <c r="AB22" s="104"/>
      <c r="AC22" s="102" t="s">
        <v>32</v>
      </c>
      <c r="AD22" s="103"/>
      <c r="AE22" s="103"/>
      <c r="AF22" s="103"/>
      <c r="AG22" s="103"/>
      <c r="AH22" s="103"/>
      <c r="AI22" s="103"/>
      <c r="AJ22" s="104"/>
      <c r="AK22" s="102" t="s">
        <v>32</v>
      </c>
      <c r="AL22" s="103"/>
      <c r="AM22" s="103"/>
      <c r="AN22" s="103"/>
      <c r="AO22" s="103"/>
      <c r="AP22" s="103"/>
      <c r="AQ22" s="103"/>
      <c r="AR22" s="104"/>
    </row>
    <row r="23" spans="1:44" x14ac:dyDescent="0.2">
      <c r="A23" s="93">
        <v>6</v>
      </c>
      <c r="B23" s="94"/>
      <c r="C23" s="94" t="s">
        <v>16</v>
      </c>
      <c r="D23" s="94"/>
      <c r="E23" s="95" t="s">
        <v>135</v>
      </c>
      <c r="F23" s="95"/>
      <c r="G23" s="95"/>
      <c r="H23" s="95"/>
      <c r="I23" s="95"/>
      <c r="J23" s="95"/>
      <c r="K23" s="95"/>
      <c r="L23" s="96"/>
      <c r="M23" s="90">
        <v>6.3000001907348633</v>
      </c>
      <c r="N23" s="91"/>
      <c r="O23" s="91"/>
      <c r="P23" s="91"/>
      <c r="Q23" s="91"/>
      <c r="R23" s="91"/>
      <c r="S23" s="91"/>
      <c r="T23" s="92"/>
      <c r="U23" s="90">
        <v>6.1999998092651367</v>
      </c>
      <c r="V23" s="91"/>
      <c r="W23" s="91"/>
      <c r="X23" s="91"/>
      <c r="Y23" s="91"/>
      <c r="Z23" s="91"/>
      <c r="AA23" s="91"/>
      <c r="AB23" s="92"/>
      <c r="AC23" s="90">
        <v>6.1999998092651367</v>
      </c>
      <c r="AD23" s="91"/>
      <c r="AE23" s="91"/>
      <c r="AF23" s="91"/>
      <c r="AG23" s="91"/>
      <c r="AH23" s="91"/>
      <c r="AI23" s="91"/>
      <c r="AJ23" s="92"/>
      <c r="AK23" s="90">
        <v>6.3000001907348633</v>
      </c>
      <c r="AL23" s="91"/>
      <c r="AM23" s="91"/>
      <c r="AN23" s="91"/>
      <c r="AO23" s="91"/>
      <c r="AP23" s="91"/>
      <c r="AQ23" s="91"/>
      <c r="AR23" s="92"/>
    </row>
    <row r="24" spans="1:44" x14ac:dyDescent="0.2">
      <c r="A24" s="86">
        <v>6</v>
      </c>
      <c r="B24" s="87"/>
      <c r="C24" s="87" t="s">
        <v>20</v>
      </c>
      <c r="D24" s="87"/>
      <c r="E24" s="88" t="s">
        <v>136</v>
      </c>
      <c r="F24" s="88"/>
      <c r="G24" s="88"/>
      <c r="H24" s="88"/>
      <c r="I24" s="88"/>
      <c r="J24" s="88"/>
      <c r="K24" s="88"/>
      <c r="L24" s="89"/>
      <c r="M24" s="76">
        <v>6.4000000953674316</v>
      </c>
      <c r="N24" s="77"/>
      <c r="O24" s="77"/>
      <c r="P24" s="77"/>
      <c r="Q24" s="77"/>
      <c r="R24" s="77"/>
      <c r="S24" s="77"/>
      <c r="T24" s="78"/>
      <c r="U24" s="76">
        <v>6.4000000953674316</v>
      </c>
      <c r="V24" s="77"/>
      <c r="W24" s="77"/>
      <c r="X24" s="77"/>
      <c r="Y24" s="77"/>
      <c r="Z24" s="77"/>
      <c r="AA24" s="77"/>
      <c r="AB24" s="78"/>
      <c r="AC24" s="76">
        <v>6.4000000953674316</v>
      </c>
      <c r="AD24" s="77"/>
      <c r="AE24" s="77"/>
      <c r="AF24" s="77"/>
      <c r="AG24" s="77"/>
      <c r="AH24" s="77"/>
      <c r="AI24" s="77"/>
      <c r="AJ24" s="78"/>
      <c r="AK24" s="76">
        <v>6.4000000953674316</v>
      </c>
      <c r="AL24" s="77"/>
      <c r="AM24" s="77"/>
      <c r="AN24" s="77"/>
      <c r="AO24" s="77"/>
      <c r="AP24" s="77"/>
      <c r="AQ24" s="77"/>
      <c r="AR24" s="78"/>
    </row>
    <row r="25" spans="1:44" x14ac:dyDescent="0.2">
      <c r="A25" s="86">
        <v>6</v>
      </c>
      <c r="B25" s="87"/>
      <c r="C25" s="87" t="s">
        <v>133</v>
      </c>
      <c r="D25" s="87"/>
      <c r="E25" s="88" t="s">
        <v>137</v>
      </c>
      <c r="F25" s="88"/>
      <c r="G25" s="88"/>
      <c r="H25" s="88"/>
      <c r="I25" s="88"/>
      <c r="J25" s="88"/>
      <c r="K25" s="88"/>
      <c r="L25" s="89"/>
      <c r="M25" s="76">
        <v>6.1999998092651367</v>
      </c>
      <c r="N25" s="77"/>
      <c r="O25" s="77"/>
      <c r="P25" s="77"/>
      <c r="Q25" s="77"/>
      <c r="R25" s="77"/>
      <c r="S25" s="77"/>
      <c r="T25" s="78"/>
      <c r="U25" s="76">
        <v>6.1999998092651367</v>
      </c>
      <c r="V25" s="77"/>
      <c r="W25" s="77"/>
      <c r="X25" s="77"/>
      <c r="Y25" s="77"/>
      <c r="Z25" s="77"/>
      <c r="AA25" s="77"/>
      <c r="AB25" s="78"/>
      <c r="AC25" s="76">
        <v>6.1999998092651367</v>
      </c>
      <c r="AD25" s="77"/>
      <c r="AE25" s="77"/>
      <c r="AF25" s="77"/>
      <c r="AG25" s="77"/>
      <c r="AH25" s="77"/>
      <c r="AI25" s="77"/>
      <c r="AJ25" s="78"/>
      <c r="AK25" s="76">
        <v>6.1999998092651367</v>
      </c>
      <c r="AL25" s="77"/>
      <c r="AM25" s="77"/>
      <c r="AN25" s="77"/>
      <c r="AO25" s="77"/>
      <c r="AP25" s="77"/>
      <c r="AQ25" s="77"/>
      <c r="AR25" s="78"/>
    </row>
    <row r="26" spans="1:44" ht="13.5" thickBot="1" x14ac:dyDescent="0.25">
      <c r="A26" s="79">
        <v>6</v>
      </c>
      <c r="B26" s="80"/>
      <c r="C26" s="80" t="s">
        <v>134</v>
      </c>
      <c r="D26" s="80"/>
      <c r="E26" s="81" t="s">
        <v>138</v>
      </c>
      <c r="F26" s="81"/>
      <c r="G26" s="81"/>
      <c r="H26" s="81"/>
      <c r="I26" s="81"/>
      <c r="J26" s="81"/>
      <c r="K26" s="81"/>
      <c r="L26" s="82"/>
      <c r="M26" s="83">
        <v>6.3000001907348633</v>
      </c>
      <c r="N26" s="84"/>
      <c r="O26" s="84"/>
      <c r="P26" s="84"/>
      <c r="Q26" s="84"/>
      <c r="R26" s="84"/>
      <c r="S26" s="84"/>
      <c r="T26" s="85"/>
      <c r="U26" s="83">
        <v>6.3000001907348633</v>
      </c>
      <c r="V26" s="84"/>
      <c r="W26" s="84"/>
      <c r="X26" s="84"/>
      <c r="Y26" s="84"/>
      <c r="Z26" s="84"/>
      <c r="AA26" s="84"/>
      <c r="AB26" s="85"/>
      <c r="AC26" s="83">
        <v>6.3000001907348633</v>
      </c>
      <c r="AD26" s="84"/>
      <c r="AE26" s="84"/>
      <c r="AF26" s="84"/>
      <c r="AG26" s="84"/>
      <c r="AH26" s="84"/>
      <c r="AI26" s="84"/>
      <c r="AJ26" s="85"/>
      <c r="AK26" s="83">
        <v>6.3000001907348633</v>
      </c>
      <c r="AL26" s="84"/>
      <c r="AM26" s="84"/>
      <c r="AN26" s="84"/>
      <c r="AO26" s="84"/>
      <c r="AP26" s="84"/>
      <c r="AQ26" s="84"/>
      <c r="AR26" s="85"/>
    </row>
    <row r="27" spans="1:44" ht="30" customHeight="1" thickBot="1" x14ac:dyDescent="0.25">
      <c r="A27" s="70" t="s">
        <v>37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1:44" ht="15" customHeight="1" x14ac:dyDescent="0.2">
      <c r="A28" s="71" t="s">
        <v>3</v>
      </c>
      <c r="B28" s="72"/>
      <c r="C28" s="72"/>
      <c r="D28" s="72"/>
      <c r="E28" s="72" t="s">
        <v>38</v>
      </c>
      <c r="F28" s="72"/>
      <c r="G28" s="72" t="s">
        <v>39</v>
      </c>
      <c r="H28" s="72"/>
      <c r="I28" s="72" t="s">
        <v>40</v>
      </c>
      <c r="J28" s="72"/>
      <c r="K28" s="72" t="s">
        <v>41</v>
      </c>
      <c r="L28" s="75"/>
      <c r="M28" s="68" t="s">
        <v>11</v>
      </c>
      <c r="N28" s="62"/>
      <c r="O28" s="60" t="s">
        <v>12</v>
      </c>
      <c r="P28" s="61"/>
      <c r="Q28" s="62"/>
      <c r="R28" s="60" t="s">
        <v>13</v>
      </c>
      <c r="S28" s="61"/>
      <c r="T28" s="66"/>
      <c r="U28" s="68" t="s">
        <v>11</v>
      </c>
      <c r="V28" s="62"/>
      <c r="W28" s="60" t="s">
        <v>12</v>
      </c>
      <c r="X28" s="61"/>
      <c r="Y28" s="62"/>
      <c r="Z28" s="60" t="s">
        <v>13</v>
      </c>
      <c r="AA28" s="61"/>
      <c r="AB28" s="66"/>
      <c r="AC28" s="68" t="s">
        <v>11</v>
      </c>
      <c r="AD28" s="62"/>
      <c r="AE28" s="60" t="s">
        <v>12</v>
      </c>
      <c r="AF28" s="61"/>
      <c r="AG28" s="62"/>
      <c r="AH28" s="60" t="s">
        <v>13</v>
      </c>
      <c r="AI28" s="61"/>
      <c r="AJ28" s="66"/>
      <c r="AK28" s="68" t="s">
        <v>11</v>
      </c>
      <c r="AL28" s="62"/>
      <c r="AM28" s="60" t="s">
        <v>12</v>
      </c>
      <c r="AN28" s="61"/>
      <c r="AO28" s="62"/>
      <c r="AP28" s="60" t="s">
        <v>13</v>
      </c>
      <c r="AQ28" s="61"/>
      <c r="AR28" s="66"/>
    </row>
    <row r="29" spans="1:44" ht="15.75" customHeight="1" thickBot="1" x14ac:dyDescent="0.25">
      <c r="A29" s="73"/>
      <c r="B29" s="74"/>
      <c r="C29" s="74"/>
      <c r="D29" s="74"/>
      <c r="E29" s="9" t="s">
        <v>42</v>
      </c>
      <c r="F29" s="9" t="s">
        <v>43</v>
      </c>
      <c r="G29" s="9" t="s">
        <v>42</v>
      </c>
      <c r="H29" s="9" t="s">
        <v>43</v>
      </c>
      <c r="I29" s="9" t="s">
        <v>42</v>
      </c>
      <c r="J29" s="9" t="s">
        <v>43</v>
      </c>
      <c r="K29" s="9" t="s">
        <v>42</v>
      </c>
      <c r="L29" s="10" t="s">
        <v>43</v>
      </c>
      <c r="M29" s="69"/>
      <c r="N29" s="65"/>
      <c r="O29" s="63"/>
      <c r="P29" s="64"/>
      <c r="Q29" s="65"/>
      <c r="R29" s="63"/>
      <c r="S29" s="64"/>
      <c r="T29" s="67"/>
      <c r="U29" s="69"/>
      <c r="V29" s="65"/>
      <c r="W29" s="63"/>
      <c r="X29" s="64"/>
      <c r="Y29" s="65"/>
      <c r="Z29" s="63"/>
      <c r="AA29" s="64"/>
      <c r="AB29" s="67"/>
      <c r="AC29" s="69"/>
      <c r="AD29" s="65"/>
      <c r="AE29" s="63"/>
      <c r="AF29" s="64"/>
      <c r="AG29" s="65"/>
      <c r="AH29" s="63"/>
      <c r="AI29" s="64"/>
      <c r="AJ29" s="67"/>
      <c r="AK29" s="69"/>
      <c r="AL29" s="65"/>
      <c r="AM29" s="63"/>
      <c r="AN29" s="64"/>
      <c r="AO29" s="65"/>
      <c r="AP29" s="63"/>
      <c r="AQ29" s="64"/>
      <c r="AR29" s="67"/>
    </row>
    <row r="30" spans="1:44" x14ac:dyDescent="0.2">
      <c r="A30" s="49" t="s">
        <v>53</v>
      </c>
      <c r="B30" s="50"/>
      <c r="C30" s="50"/>
      <c r="D30" s="50"/>
      <c r="E30" s="17"/>
      <c r="F30" s="17"/>
      <c r="G30" s="17"/>
      <c r="H30" s="17"/>
      <c r="I30" s="17"/>
      <c r="J30" s="17"/>
      <c r="K30" s="17"/>
      <c r="L30" s="51"/>
      <c r="M30" s="52"/>
      <c r="N30" s="53"/>
      <c r="O30" s="54"/>
      <c r="P30" s="54"/>
      <c r="Q30" s="54"/>
      <c r="R30" s="54"/>
      <c r="S30" s="54"/>
      <c r="T30" s="55"/>
      <c r="U30" s="52"/>
      <c r="V30" s="53"/>
      <c r="W30" s="54"/>
      <c r="X30" s="54"/>
      <c r="Y30" s="54"/>
      <c r="Z30" s="54"/>
      <c r="AA30" s="54"/>
      <c r="AB30" s="55"/>
      <c r="AC30" s="52"/>
      <c r="AD30" s="53"/>
      <c r="AE30" s="54"/>
      <c r="AF30" s="54"/>
      <c r="AG30" s="54"/>
      <c r="AH30" s="54"/>
      <c r="AI30" s="54"/>
      <c r="AJ30" s="55"/>
      <c r="AK30" s="52"/>
      <c r="AL30" s="53"/>
      <c r="AM30" s="54"/>
      <c r="AN30" s="54"/>
      <c r="AO30" s="54"/>
      <c r="AP30" s="54"/>
      <c r="AQ30" s="54"/>
      <c r="AR30" s="55"/>
    </row>
    <row r="31" spans="1:44" x14ac:dyDescent="0.2">
      <c r="A31" s="41" t="s">
        <v>54</v>
      </c>
      <c r="B31" s="42"/>
      <c r="C31" s="42"/>
      <c r="D31" s="42"/>
      <c r="E31" s="11"/>
      <c r="F31" s="11"/>
      <c r="G31" s="11"/>
      <c r="H31" s="11"/>
      <c r="I31" s="11"/>
      <c r="J31" s="11"/>
      <c r="K31" s="11"/>
      <c r="L31" s="12"/>
      <c r="M31" s="43">
        <f>M7</f>
        <v>212</v>
      </c>
      <c r="N31" s="44"/>
      <c r="O31" s="39">
        <f>O7</f>
        <v>1.8969282289269813</v>
      </c>
      <c r="P31" s="39"/>
      <c r="Q31" s="39"/>
      <c r="R31" s="39">
        <f>Q7</f>
        <v>1.3240640839235105</v>
      </c>
      <c r="S31" s="39"/>
      <c r="T31" s="40"/>
      <c r="U31" s="43">
        <f>U7</f>
        <v>265</v>
      </c>
      <c r="V31" s="44"/>
      <c r="W31" s="39">
        <f>W7</f>
        <v>2.1627771087208267</v>
      </c>
      <c r="X31" s="39"/>
      <c r="Y31" s="39"/>
      <c r="Z31" s="39">
        <f>Y7</f>
        <v>1.849524717251205</v>
      </c>
      <c r="AA31" s="39"/>
      <c r="AB31" s="40"/>
      <c r="AC31" s="43">
        <f>AC7</f>
        <v>226</v>
      </c>
      <c r="AD31" s="44"/>
      <c r="AE31" s="39">
        <f>AE7</f>
        <v>1.8202121376776936</v>
      </c>
      <c r="AF31" s="39"/>
      <c r="AG31" s="39"/>
      <c r="AH31" s="39">
        <f>AG7</f>
        <v>1.6052762165588126</v>
      </c>
      <c r="AI31" s="39"/>
      <c r="AJ31" s="40"/>
      <c r="AK31" s="43">
        <f>AK7</f>
        <v>227</v>
      </c>
      <c r="AL31" s="44"/>
      <c r="AM31" s="39">
        <f>AM7</f>
        <v>1.9816047774454379</v>
      </c>
      <c r="AN31" s="39"/>
      <c r="AO31" s="39"/>
      <c r="AP31" s="39">
        <f>AO7</f>
        <v>1.48620352156697</v>
      </c>
      <c r="AQ31" s="39"/>
      <c r="AR31" s="40"/>
    </row>
    <row r="32" spans="1:44" x14ac:dyDescent="0.2">
      <c r="A32" s="41" t="s">
        <v>139</v>
      </c>
      <c r="B32" s="42"/>
      <c r="C32" s="42"/>
      <c r="D32" s="42"/>
      <c r="E32" s="11">
        <v>48.6</v>
      </c>
      <c r="F32" s="11">
        <v>0.5</v>
      </c>
      <c r="G32" s="11">
        <v>49</v>
      </c>
      <c r="H32" s="11">
        <v>5</v>
      </c>
      <c r="I32" s="11"/>
      <c r="J32" s="11"/>
      <c r="K32" s="11"/>
      <c r="L32" s="12"/>
      <c r="M32" s="33">
        <v>0</v>
      </c>
      <c r="N32" s="34"/>
      <c r="O32" s="31">
        <f>-SQRT(3)*M23*M32*S7/1000</f>
        <v>0</v>
      </c>
      <c r="P32" s="31"/>
      <c r="Q32" s="31"/>
      <c r="R32" s="31">
        <f>-SQRT(3)*M23*M32*SIN(ACOS(S7))/1000</f>
        <v>0</v>
      </c>
      <c r="S32" s="31"/>
      <c r="T32" s="32"/>
      <c r="U32" s="33">
        <v>0</v>
      </c>
      <c r="V32" s="34"/>
      <c r="W32" s="31">
        <f>-SQRT(3)*U23*U32*AA7/1000</f>
        <v>0</v>
      </c>
      <c r="X32" s="31"/>
      <c r="Y32" s="31"/>
      <c r="Z32" s="31">
        <f>-SQRT(3)*U23*U32*SIN(ACOS(AA7))/1000</f>
        <v>0</v>
      </c>
      <c r="AA32" s="31"/>
      <c r="AB32" s="32"/>
      <c r="AC32" s="33">
        <v>0</v>
      </c>
      <c r="AD32" s="34"/>
      <c r="AE32" s="31">
        <f>-SQRT(3)*AC23*AC32*AI7/1000</f>
        <v>0</v>
      </c>
      <c r="AF32" s="31"/>
      <c r="AG32" s="31"/>
      <c r="AH32" s="31">
        <f>-SQRT(3)*AC23*AC32*SIN(ACOS(AI7))/1000</f>
        <v>0</v>
      </c>
      <c r="AI32" s="31"/>
      <c r="AJ32" s="32"/>
      <c r="AK32" s="33">
        <v>0</v>
      </c>
      <c r="AL32" s="34"/>
      <c r="AM32" s="31">
        <f>-SQRT(3)*AK23*AK32*AQ7/1000</f>
        <v>0</v>
      </c>
      <c r="AN32" s="31"/>
      <c r="AO32" s="31"/>
      <c r="AP32" s="31">
        <f>-SQRT(3)*AK23*AK32*SIN(ACOS(AQ7))/1000</f>
        <v>0</v>
      </c>
      <c r="AQ32" s="31"/>
      <c r="AR32" s="32"/>
    </row>
    <row r="33" spans="1:44" x14ac:dyDescent="0.2">
      <c r="A33" s="41" t="s">
        <v>140</v>
      </c>
      <c r="B33" s="42"/>
      <c r="C33" s="42"/>
      <c r="D33" s="42"/>
      <c r="E33" s="11">
        <v>48.6</v>
      </c>
      <c r="F33" s="11">
        <v>0.5</v>
      </c>
      <c r="G33" s="11">
        <v>49</v>
      </c>
      <c r="H33" s="11">
        <v>5</v>
      </c>
      <c r="I33" s="11"/>
      <c r="J33" s="11"/>
      <c r="K33" s="11"/>
      <c r="L33" s="12"/>
      <c r="M33" s="33">
        <v>0</v>
      </c>
      <c r="N33" s="34"/>
      <c r="O33" s="31">
        <f>-SQRT(3)*M23*M33*S7/1000</f>
        <v>0</v>
      </c>
      <c r="P33" s="31"/>
      <c r="Q33" s="31"/>
      <c r="R33" s="31">
        <f>-SQRT(3)*M23*M33*SIN(ACOS(S7))/1000</f>
        <v>0</v>
      </c>
      <c r="S33" s="31"/>
      <c r="T33" s="32"/>
      <c r="U33" s="33">
        <v>0</v>
      </c>
      <c r="V33" s="34"/>
      <c r="W33" s="31">
        <f>-SQRT(3)*U23*U33*AA7/1000</f>
        <v>0</v>
      </c>
      <c r="X33" s="31"/>
      <c r="Y33" s="31"/>
      <c r="Z33" s="31">
        <f>-SQRT(3)*U23*U33*SIN(ACOS(AA7))/1000</f>
        <v>0</v>
      </c>
      <c r="AA33" s="31"/>
      <c r="AB33" s="32"/>
      <c r="AC33" s="33">
        <v>0</v>
      </c>
      <c r="AD33" s="34"/>
      <c r="AE33" s="31">
        <f>-SQRT(3)*AC23*AC33*AI7/1000</f>
        <v>0</v>
      </c>
      <c r="AF33" s="31"/>
      <c r="AG33" s="31"/>
      <c r="AH33" s="31">
        <f>-SQRT(3)*AC23*AC33*SIN(ACOS(AI7))/1000</f>
        <v>0</v>
      </c>
      <c r="AI33" s="31"/>
      <c r="AJ33" s="32"/>
      <c r="AK33" s="33">
        <v>0</v>
      </c>
      <c r="AL33" s="34"/>
      <c r="AM33" s="31">
        <f>-SQRT(3)*AK23*AK33*AQ7/1000</f>
        <v>0</v>
      </c>
      <c r="AN33" s="31"/>
      <c r="AO33" s="31"/>
      <c r="AP33" s="31">
        <f>-SQRT(3)*AK23*AK33*SIN(ACOS(AQ7))/1000</f>
        <v>0</v>
      </c>
      <c r="AQ33" s="31"/>
      <c r="AR33" s="32"/>
    </row>
    <row r="34" spans="1:44" x14ac:dyDescent="0.2">
      <c r="A34" s="41" t="s">
        <v>141</v>
      </c>
      <c r="B34" s="42"/>
      <c r="C34" s="42"/>
      <c r="D34" s="42"/>
      <c r="E34" s="11"/>
      <c r="F34" s="11"/>
      <c r="G34" s="11"/>
      <c r="H34" s="11"/>
      <c r="I34" s="11"/>
      <c r="J34" s="11"/>
      <c r="K34" s="11"/>
      <c r="L34" s="12"/>
      <c r="M34" s="33">
        <v>134</v>
      </c>
      <c r="N34" s="34"/>
      <c r="O34" s="31">
        <f>-SQRT(3)*M23*M34*S7/1000</f>
        <v>-1.1990018050764881</v>
      </c>
      <c r="P34" s="31"/>
      <c r="Q34" s="31"/>
      <c r="R34" s="31">
        <f>-SQRT(3)*M23*M34*SIN(ACOS(S7))/1000</f>
        <v>-0.83690843040448293</v>
      </c>
      <c r="S34" s="31"/>
      <c r="T34" s="32"/>
      <c r="U34" s="33">
        <v>137</v>
      </c>
      <c r="V34" s="34"/>
      <c r="W34" s="31">
        <f>-SQRT(3)*U23*U34*AA7/1000</f>
        <v>-1.1181149580934087</v>
      </c>
      <c r="X34" s="31"/>
      <c r="Y34" s="31"/>
      <c r="Z34" s="31">
        <f>-SQRT(3)*U23*U34*SIN(ACOS(AA7))/1000</f>
        <v>-0.95616938212609481</v>
      </c>
      <c r="AA34" s="31"/>
      <c r="AB34" s="32"/>
      <c r="AC34" s="33">
        <v>137</v>
      </c>
      <c r="AD34" s="34"/>
      <c r="AE34" s="31">
        <f>-SQRT(3)*AC23*AC34*AI7/1000</f>
        <v>-1.103402933017009</v>
      </c>
      <c r="AF34" s="31"/>
      <c r="AG34" s="31"/>
      <c r="AH34" s="31">
        <f>-SQRT(3)*AC23*AC34*SIN(ACOS(AI7))/1000</f>
        <v>-0.97310991888742193</v>
      </c>
      <c r="AI34" s="31"/>
      <c r="AJ34" s="32"/>
      <c r="AK34" s="33">
        <v>136</v>
      </c>
      <c r="AL34" s="34"/>
      <c r="AM34" s="31">
        <f>-SQRT(3)*AK23*AK34*AQ7/1000</f>
        <v>-1.1872169591743593</v>
      </c>
      <c r="AN34" s="31"/>
      <c r="AO34" s="31"/>
      <c r="AP34" s="31">
        <f>-SQRT(3)*AK23*AK34*SIN(ACOS(AQ7))/1000</f>
        <v>-0.8904126825247044</v>
      </c>
      <c r="AQ34" s="31"/>
      <c r="AR34" s="32"/>
    </row>
    <row r="35" spans="1:44" x14ac:dyDescent="0.2">
      <c r="A35" s="41" t="s">
        <v>142</v>
      </c>
      <c r="B35" s="42"/>
      <c r="C35" s="42"/>
      <c r="D35" s="42"/>
      <c r="E35" s="11"/>
      <c r="F35" s="11"/>
      <c r="G35" s="11"/>
      <c r="H35" s="11"/>
      <c r="I35" s="11"/>
      <c r="J35" s="11"/>
      <c r="K35" s="11"/>
      <c r="L35" s="12"/>
      <c r="M35" s="33">
        <v>59</v>
      </c>
      <c r="N35" s="34"/>
      <c r="O35" s="31">
        <f>-SQRT(3)*M23*M35*S7/1000</f>
        <v>-0.52791870522024475</v>
      </c>
      <c r="P35" s="31"/>
      <c r="Q35" s="31"/>
      <c r="R35" s="31">
        <f>-SQRT(3)*M23*M35*SIN(ACOS(S7))/1000</f>
        <v>-0.36848953279003355</v>
      </c>
      <c r="S35" s="31"/>
      <c r="T35" s="32"/>
      <c r="U35" s="33">
        <v>60</v>
      </c>
      <c r="V35" s="34"/>
      <c r="W35" s="31">
        <f>-SQRT(3)*U23*U35*AA7/1000</f>
        <v>-0.48968538310660226</v>
      </c>
      <c r="X35" s="31"/>
      <c r="Y35" s="31"/>
      <c r="Z35" s="31">
        <f>-SQRT(3)*U23*U35*SIN(ACOS(AA7))/1000</f>
        <v>-0.4187603133398955</v>
      </c>
      <c r="AA35" s="31"/>
      <c r="AB35" s="32"/>
      <c r="AC35" s="33">
        <v>61</v>
      </c>
      <c r="AD35" s="34"/>
      <c r="AE35" s="31">
        <f>-SQRT(3)*AC23*AC35*AI7/1000</f>
        <v>-0.49129619645282879</v>
      </c>
      <c r="AF35" s="31"/>
      <c r="AG35" s="31"/>
      <c r="AH35" s="31">
        <f>-SQRT(3)*AC23*AC35*SIN(ACOS(AI7))/1000</f>
        <v>-0.43328251862870609</v>
      </c>
      <c r="AI35" s="31"/>
      <c r="AJ35" s="32"/>
      <c r="AK35" s="33">
        <v>59</v>
      </c>
      <c r="AL35" s="34"/>
      <c r="AM35" s="31">
        <f>-SQRT(3)*AK23*AK35*AQ7/1000</f>
        <v>-0.5150426514065235</v>
      </c>
      <c r="AN35" s="31"/>
      <c r="AO35" s="31"/>
      <c r="AP35" s="31">
        <f>-SQRT(3)*AK23*AK35*SIN(ACOS(AQ7))/1000</f>
        <v>-0.38628197256586438</v>
      </c>
      <c r="AQ35" s="31"/>
      <c r="AR35" s="32"/>
    </row>
    <row r="36" spans="1:44" x14ac:dyDescent="0.2">
      <c r="A36" s="41" t="s">
        <v>143</v>
      </c>
      <c r="B36" s="42"/>
      <c r="C36" s="42"/>
      <c r="D36" s="42"/>
      <c r="E36" s="11"/>
      <c r="F36" s="11"/>
      <c r="G36" s="11"/>
      <c r="H36" s="11"/>
      <c r="I36" s="11"/>
      <c r="J36" s="11"/>
      <c r="K36" s="11"/>
      <c r="L36" s="12"/>
      <c r="M36" s="33">
        <v>4</v>
      </c>
      <c r="N36" s="34"/>
      <c r="O36" s="31">
        <f>-SQRT(3)*M23*M36*S7/1000</f>
        <v>-3.5791098658999647E-2</v>
      </c>
      <c r="P36" s="31"/>
      <c r="Q36" s="31"/>
      <c r="R36" s="31">
        <f>-SQRT(3)*M23*M36*SIN(ACOS(S7))/1000</f>
        <v>-2.4982341206103969E-2</v>
      </c>
      <c r="S36" s="31"/>
      <c r="T36" s="32"/>
      <c r="U36" s="33">
        <v>4</v>
      </c>
      <c r="V36" s="34"/>
      <c r="W36" s="31">
        <f>-SQRT(3)*U23*U36*AA7/1000</f>
        <v>-3.2645692207106822E-2</v>
      </c>
      <c r="X36" s="31"/>
      <c r="Y36" s="31"/>
      <c r="Z36" s="31">
        <f>-SQRT(3)*U23*U36*SIN(ACOS(AA7))/1000</f>
        <v>-2.7917354222659702E-2</v>
      </c>
      <c r="AA36" s="31"/>
      <c r="AB36" s="32"/>
      <c r="AC36" s="33">
        <v>4</v>
      </c>
      <c r="AD36" s="34"/>
      <c r="AE36" s="31">
        <f>-SQRT(3)*AC23*AC36*AI7/1000</f>
        <v>-3.2216144029693694E-2</v>
      </c>
      <c r="AF36" s="31"/>
      <c r="AG36" s="31"/>
      <c r="AH36" s="31">
        <f>-SQRT(3)*AC23*AC36*SIN(ACOS(AI7))/1000</f>
        <v>-2.8411968434669251E-2</v>
      </c>
      <c r="AI36" s="31"/>
      <c r="AJ36" s="32"/>
      <c r="AK36" s="33">
        <v>4</v>
      </c>
      <c r="AL36" s="34"/>
      <c r="AM36" s="31">
        <f>-SQRT(3)*AK23*AK36*AQ7/1000</f>
        <v>-3.4918145858069391E-2</v>
      </c>
      <c r="AN36" s="31"/>
      <c r="AO36" s="31"/>
      <c r="AP36" s="31">
        <f>-SQRT(3)*AK23*AK36*SIN(ACOS(AQ7))/1000</f>
        <v>-2.6188608309550131E-2</v>
      </c>
      <c r="AQ36" s="31"/>
      <c r="AR36" s="32"/>
    </row>
    <row r="37" spans="1:44" x14ac:dyDescent="0.2">
      <c r="A37" s="41" t="s">
        <v>144</v>
      </c>
      <c r="B37" s="42"/>
      <c r="C37" s="42"/>
      <c r="D37" s="42"/>
      <c r="E37" s="11"/>
      <c r="F37" s="11"/>
      <c r="G37" s="11"/>
      <c r="H37" s="11"/>
      <c r="I37" s="11"/>
      <c r="J37" s="11"/>
      <c r="K37" s="11"/>
      <c r="L37" s="12"/>
      <c r="M37" s="33">
        <v>31</v>
      </c>
      <c r="N37" s="34"/>
      <c r="O37" s="31">
        <f>-SQRT(3)*M23*M37*S7/1000</f>
        <v>-0.27738101460724723</v>
      </c>
      <c r="P37" s="31"/>
      <c r="Q37" s="31"/>
      <c r="R37" s="31">
        <f>-SQRT(3)*M23*M37*SIN(ACOS(S7))/1000</f>
        <v>-0.19361314434730573</v>
      </c>
      <c r="S37" s="31"/>
      <c r="T37" s="32"/>
      <c r="U37" s="33">
        <v>48</v>
      </c>
      <c r="V37" s="34"/>
      <c r="W37" s="31">
        <f>-SQRT(3)*U23*U37*AA7/1000</f>
        <v>-0.39174830648528186</v>
      </c>
      <c r="X37" s="31"/>
      <c r="Y37" s="31"/>
      <c r="Z37" s="31">
        <f>-SQRT(3)*U23*U37*SIN(ACOS(AA7))/1000</f>
        <v>-0.33500825067191642</v>
      </c>
      <c r="AA37" s="31"/>
      <c r="AB37" s="32"/>
      <c r="AC37" s="33">
        <v>34</v>
      </c>
      <c r="AD37" s="34"/>
      <c r="AE37" s="31">
        <f>-SQRT(3)*AC23*AC37*AI7/1000</f>
        <v>-0.27383722425239637</v>
      </c>
      <c r="AF37" s="31"/>
      <c r="AG37" s="31"/>
      <c r="AH37" s="31">
        <f>-SQRT(3)*AC23*AC37*SIN(ACOS(AI7))/1000</f>
        <v>-0.24150173169468866</v>
      </c>
      <c r="AI37" s="31"/>
      <c r="AJ37" s="32"/>
      <c r="AK37" s="33">
        <v>38</v>
      </c>
      <c r="AL37" s="34"/>
      <c r="AM37" s="31">
        <f>-SQRT(3)*AK23*AK37*AQ7/1000</f>
        <v>-0.33172238565165918</v>
      </c>
      <c r="AN37" s="31"/>
      <c r="AO37" s="31"/>
      <c r="AP37" s="31">
        <f>-SQRT(3)*AK23*AK37*SIN(ACOS(AQ7))/1000</f>
        <v>-0.24879177894072624</v>
      </c>
      <c r="AQ37" s="31"/>
      <c r="AR37" s="32"/>
    </row>
    <row r="38" spans="1:44" ht="13.5" thickBot="1" x14ac:dyDescent="0.25">
      <c r="A38" s="56" t="s">
        <v>65</v>
      </c>
      <c r="B38" s="57"/>
      <c r="C38" s="57"/>
      <c r="D38" s="57"/>
      <c r="E38" s="58"/>
      <c r="F38" s="58"/>
      <c r="G38" s="58"/>
      <c r="H38" s="58"/>
      <c r="I38" s="58"/>
      <c r="J38" s="58"/>
      <c r="K38" s="58"/>
      <c r="L38" s="59"/>
      <c r="M38" s="47"/>
      <c r="N38" s="48"/>
      <c r="O38" s="45">
        <f>SUM(O31:Q37)</f>
        <v>-0.14316439463599845</v>
      </c>
      <c r="P38" s="45"/>
      <c r="Q38" s="45"/>
      <c r="R38" s="45">
        <f>SUM(R31:T37)</f>
        <v>-9.9929364824415681E-2</v>
      </c>
      <c r="S38" s="45"/>
      <c r="T38" s="46"/>
      <c r="U38" s="47"/>
      <c r="V38" s="48"/>
      <c r="W38" s="45">
        <f>SUM(W31:Y37)</f>
        <v>0.13058276882842718</v>
      </c>
      <c r="X38" s="45"/>
      <c r="Y38" s="45"/>
      <c r="Z38" s="45">
        <f>SUM(Z31:AB37)</f>
        <v>0.11166941689063858</v>
      </c>
      <c r="AA38" s="45"/>
      <c r="AB38" s="46"/>
      <c r="AC38" s="47"/>
      <c r="AD38" s="48"/>
      <c r="AE38" s="45">
        <f>SUM(AE31:AG37)</f>
        <v>-8.0540360074234207E-2</v>
      </c>
      <c r="AF38" s="45"/>
      <c r="AG38" s="45"/>
      <c r="AH38" s="45">
        <f>SUM(AH31:AJ37)</f>
        <v>-7.1029921086673359E-2</v>
      </c>
      <c r="AI38" s="45"/>
      <c r="AJ38" s="46"/>
      <c r="AK38" s="47"/>
      <c r="AL38" s="48"/>
      <c r="AM38" s="45">
        <f>SUM(AM31:AO37)</f>
        <v>-8.7295364645173457E-2</v>
      </c>
      <c r="AN38" s="45"/>
      <c r="AO38" s="45"/>
      <c r="AP38" s="45">
        <f>SUM(AP31:AR37)</f>
        <v>-6.5471520773875164E-2</v>
      </c>
      <c r="AQ38" s="45"/>
      <c r="AR38" s="46"/>
    </row>
    <row r="39" spans="1:44" x14ac:dyDescent="0.2">
      <c r="A39" s="49" t="s">
        <v>66</v>
      </c>
      <c r="B39" s="50"/>
      <c r="C39" s="50"/>
      <c r="D39" s="50"/>
      <c r="E39" s="17"/>
      <c r="F39" s="17"/>
      <c r="G39" s="17"/>
      <c r="H39" s="17"/>
      <c r="I39" s="17"/>
      <c r="J39" s="17"/>
      <c r="K39" s="17"/>
      <c r="L39" s="51"/>
      <c r="M39" s="52"/>
      <c r="N39" s="53"/>
      <c r="O39" s="54"/>
      <c r="P39" s="54"/>
      <c r="Q39" s="54"/>
      <c r="R39" s="54"/>
      <c r="S39" s="54"/>
      <c r="T39" s="55"/>
      <c r="U39" s="52"/>
      <c r="V39" s="53"/>
      <c r="W39" s="54"/>
      <c r="X39" s="54"/>
      <c r="Y39" s="54"/>
      <c r="Z39" s="54"/>
      <c r="AA39" s="54"/>
      <c r="AB39" s="55"/>
      <c r="AC39" s="52"/>
      <c r="AD39" s="53"/>
      <c r="AE39" s="54"/>
      <c r="AF39" s="54"/>
      <c r="AG39" s="54"/>
      <c r="AH39" s="54"/>
      <c r="AI39" s="54"/>
      <c r="AJ39" s="55"/>
      <c r="AK39" s="52"/>
      <c r="AL39" s="53"/>
      <c r="AM39" s="54"/>
      <c r="AN39" s="54"/>
      <c r="AO39" s="54"/>
      <c r="AP39" s="54"/>
      <c r="AQ39" s="54"/>
      <c r="AR39" s="55"/>
    </row>
    <row r="40" spans="1:44" x14ac:dyDescent="0.2">
      <c r="A40" s="41" t="s">
        <v>145</v>
      </c>
      <c r="B40" s="42"/>
      <c r="C40" s="42"/>
      <c r="D40" s="42"/>
      <c r="E40" s="11"/>
      <c r="F40" s="11"/>
      <c r="G40" s="11"/>
      <c r="H40" s="11"/>
      <c r="I40" s="11"/>
      <c r="J40" s="11"/>
      <c r="K40" s="11"/>
      <c r="L40" s="12"/>
      <c r="M40" s="43">
        <f>M8</f>
        <v>110</v>
      </c>
      <c r="N40" s="44"/>
      <c r="O40" s="39">
        <f>O8</f>
        <v>1.06084650024201</v>
      </c>
      <c r="P40" s="39"/>
      <c r="Q40" s="39"/>
      <c r="R40" s="39">
        <f>Q8</f>
        <v>0.60120940381517896</v>
      </c>
      <c r="S40" s="39"/>
      <c r="T40" s="40"/>
      <c r="U40" s="43">
        <f>U8</f>
        <v>114</v>
      </c>
      <c r="V40" s="44"/>
      <c r="W40" s="39">
        <f>W8</f>
        <v>1.1246967982718583</v>
      </c>
      <c r="X40" s="39"/>
      <c r="Y40" s="39"/>
      <c r="Z40" s="39">
        <f>Y8</f>
        <v>0.57619930540552011</v>
      </c>
      <c r="AA40" s="39"/>
      <c r="AB40" s="40"/>
      <c r="AC40" s="43">
        <f>AC8</f>
        <v>108</v>
      </c>
      <c r="AD40" s="44"/>
      <c r="AE40" s="39">
        <f>AE8</f>
        <v>1.0415583820557914</v>
      </c>
      <c r="AF40" s="39"/>
      <c r="AG40" s="39"/>
      <c r="AH40" s="39">
        <f>AG8</f>
        <v>0.59027832374581202</v>
      </c>
      <c r="AI40" s="39"/>
      <c r="AJ40" s="40"/>
      <c r="AK40" s="43">
        <f>AK8</f>
        <v>109</v>
      </c>
      <c r="AL40" s="44"/>
      <c r="AM40" s="39">
        <f>AM8</f>
        <v>1.0995336135303402</v>
      </c>
      <c r="AN40" s="39"/>
      <c r="AO40" s="39"/>
      <c r="AP40" s="39">
        <f>AO8</f>
        <v>0.50096223033920839</v>
      </c>
      <c r="AQ40" s="39"/>
      <c r="AR40" s="40"/>
    </row>
    <row r="41" spans="1:44" x14ac:dyDescent="0.2">
      <c r="A41" s="41" t="s">
        <v>146</v>
      </c>
      <c r="B41" s="42"/>
      <c r="C41" s="42"/>
      <c r="D41" s="42"/>
      <c r="E41" s="11"/>
      <c r="F41" s="11"/>
      <c r="G41" s="11"/>
      <c r="H41" s="11"/>
      <c r="I41" s="11"/>
      <c r="J41" s="11"/>
      <c r="K41" s="11"/>
      <c r="L41" s="12"/>
      <c r="M41" s="33">
        <v>0</v>
      </c>
      <c r="N41" s="34"/>
      <c r="O41" s="31">
        <f>-SQRT(3)*M24*M41*S8/1000</f>
        <v>0</v>
      </c>
      <c r="P41" s="31"/>
      <c r="Q41" s="31"/>
      <c r="R41" s="31">
        <f>-SQRT(3)*M24*M41*SIN(ACOS(S8))/1000</f>
        <v>0</v>
      </c>
      <c r="S41" s="31"/>
      <c r="T41" s="32"/>
      <c r="U41" s="33">
        <v>0</v>
      </c>
      <c r="V41" s="34"/>
      <c r="W41" s="31">
        <f>-SQRT(3)*U24*U41*AA8/1000</f>
        <v>0</v>
      </c>
      <c r="X41" s="31"/>
      <c r="Y41" s="31"/>
      <c r="Z41" s="31">
        <f>-SQRT(3)*U24*U41*SIN(ACOS(AA8))/1000</f>
        <v>0</v>
      </c>
      <c r="AA41" s="31"/>
      <c r="AB41" s="32"/>
      <c r="AC41" s="33">
        <v>0</v>
      </c>
      <c r="AD41" s="34"/>
      <c r="AE41" s="31">
        <f>-SQRT(3)*AC24*AC41*AI8/1000</f>
        <v>0</v>
      </c>
      <c r="AF41" s="31"/>
      <c r="AG41" s="31"/>
      <c r="AH41" s="31">
        <f>-SQRT(3)*AC24*AC41*SIN(ACOS(AI8))/1000</f>
        <v>0</v>
      </c>
      <c r="AI41" s="31"/>
      <c r="AJ41" s="32"/>
      <c r="AK41" s="33">
        <v>0</v>
      </c>
      <c r="AL41" s="34"/>
      <c r="AM41" s="31">
        <f>-SQRT(3)*AK24*AK41*AQ8/1000</f>
        <v>0</v>
      </c>
      <c r="AN41" s="31"/>
      <c r="AO41" s="31"/>
      <c r="AP41" s="31">
        <f>-SQRT(3)*AK24*AK41*SIN(ACOS(AQ8))/1000</f>
        <v>0</v>
      </c>
      <c r="AQ41" s="31"/>
      <c r="AR41" s="32"/>
    </row>
    <row r="42" spans="1:44" x14ac:dyDescent="0.2">
      <c r="A42" s="41" t="s">
        <v>147</v>
      </c>
      <c r="B42" s="42"/>
      <c r="C42" s="42"/>
      <c r="D42" s="42"/>
      <c r="E42" s="11">
        <v>48.6</v>
      </c>
      <c r="F42" s="11">
        <v>0.5</v>
      </c>
      <c r="G42" s="11">
        <v>49</v>
      </c>
      <c r="H42" s="11">
        <v>5</v>
      </c>
      <c r="I42" s="11"/>
      <c r="J42" s="11"/>
      <c r="K42" s="11"/>
      <c r="L42" s="12"/>
      <c r="M42" s="33" t="s">
        <v>59</v>
      </c>
      <c r="N42" s="34"/>
      <c r="O42" s="39">
        <v>0</v>
      </c>
      <c r="P42" s="39"/>
      <c r="Q42" s="39"/>
      <c r="R42" s="39">
        <v>0</v>
      </c>
      <c r="S42" s="39"/>
      <c r="T42" s="40"/>
      <c r="U42" s="33" t="s">
        <v>59</v>
      </c>
      <c r="V42" s="34"/>
      <c r="W42" s="39">
        <v>0</v>
      </c>
      <c r="X42" s="39"/>
      <c r="Y42" s="39"/>
      <c r="Z42" s="39">
        <v>0</v>
      </c>
      <c r="AA42" s="39"/>
      <c r="AB42" s="40"/>
      <c r="AC42" s="33" t="s">
        <v>59</v>
      </c>
      <c r="AD42" s="34"/>
      <c r="AE42" s="39">
        <v>0</v>
      </c>
      <c r="AF42" s="39"/>
      <c r="AG42" s="39"/>
      <c r="AH42" s="39">
        <v>0</v>
      </c>
      <c r="AI42" s="39"/>
      <c r="AJ42" s="40"/>
      <c r="AK42" s="33" t="s">
        <v>59</v>
      </c>
      <c r="AL42" s="34"/>
      <c r="AM42" s="39">
        <v>0</v>
      </c>
      <c r="AN42" s="39"/>
      <c r="AO42" s="39"/>
      <c r="AP42" s="39">
        <v>0</v>
      </c>
      <c r="AQ42" s="39"/>
      <c r="AR42" s="40"/>
    </row>
    <row r="43" spans="1:44" x14ac:dyDescent="0.2">
      <c r="A43" s="41" t="s">
        <v>148</v>
      </c>
      <c r="B43" s="42"/>
      <c r="C43" s="42"/>
      <c r="D43" s="42"/>
      <c r="E43" s="11"/>
      <c r="F43" s="11"/>
      <c r="G43" s="11"/>
      <c r="H43" s="11"/>
      <c r="I43" s="11"/>
      <c r="J43" s="11"/>
      <c r="K43" s="11"/>
      <c r="L43" s="12"/>
      <c r="M43" s="33">
        <v>10</v>
      </c>
      <c r="N43" s="34"/>
      <c r="O43" s="31">
        <f>-SQRT(3)*M24*M43*S8/1000</f>
        <v>-9.6440590931091807E-2</v>
      </c>
      <c r="P43" s="31"/>
      <c r="Q43" s="31"/>
      <c r="R43" s="31">
        <f>-SQRT(3)*M24*M43*SIN(ACOS(S8))/1000</f>
        <v>-5.4655400346834443E-2</v>
      </c>
      <c r="S43" s="31"/>
      <c r="T43" s="32"/>
      <c r="U43" s="33">
        <v>10</v>
      </c>
      <c r="V43" s="34"/>
      <c r="W43" s="31">
        <f>-SQRT(3)*U24*U43*AA8/1000</f>
        <v>-9.8657613883496351E-2</v>
      </c>
      <c r="X43" s="31"/>
      <c r="Y43" s="31"/>
      <c r="Z43" s="31">
        <f>-SQRT(3)*U24*U43*SIN(ACOS(AA8))/1000</f>
        <v>-5.0543798719782471E-2</v>
      </c>
      <c r="AA43" s="31"/>
      <c r="AB43" s="32"/>
      <c r="AC43" s="33">
        <v>10</v>
      </c>
      <c r="AD43" s="34"/>
      <c r="AE43" s="31">
        <f>-SQRT(3)*AC24*AC43*AI8/1000</f>
        <v>-9.6440590931091807E-2</v>
      </c>
      <c r="AF43" s="31"/>
      <c r="AG43" s="31"/>
      <c r="AH43" s="31">
        <f>-SQRT(3)*AC24*AC43*SIN(ACOS(AI8))/1000</f>
        <v>-5.4655400346834443E-2</v>
      </c>
      <c r="AI43" s="31"/>
      <c r="AJ43" s="32"/>
      <c r="AK43" s="33">
        <v>10</v>
      </c>
      <c r="AL43" s="34"/>
      <c r="AM43" s="31">
        <f>-SQRT(3)*AK24*AK43*AQ8/1000</f>
        <v>-0.10087464344315047</v>
      </c>
      <c r="AN43" s="31"/>
      <c r="AO43" s="31"/>
      <c r="AP43" s="31">
        <f>-SQRT(3)*AK24*AK43*SIN(ACOS(AQ8))/1000</f>
        <v>-4.5959837645798932E-2</v>
      </c>
      <c r="AQ43" s="31"/>
      <c r="AR43" s="32"/>
    </row>
    <row r="44" spans="1:44" x14ac:dyDescent="0.2">
      <c r="A44" s="41" t="s">
        <v>149</v>
      </c>
      <c r="B44" s="42"/>
      <c r="C44" s="42"/>
      <c r="D44" s="42"/>
      <c r="E44" s="11">
        <v>48.6</v>
      </c>
      <c r="F44" s="11">
        <v>0.5</v>
      </c>
      <c r="G44" s="11">
        <v>49</v>
      </c>
      <c r="H44" s="11">
        <v>5</v>
      </c>
      <c r="I44" s="11"/>
      <c r="J44" s="11"/>
      <c r="K44" s="11"/>
      <c r="L44" s="12"/>
      <c r="M44" s="33">
        <v>86</v>
      </c>
      <c r="N44" s="34"/>
      <c r="O44" s="31">
        <f>-SQRT(3)*M24*M44*S8/1000</f>
        <v>-0.82938908200738959</v>
      </c>
      <c r="P44" s="31"/>
      <c r="Q44" s="31"/>
      <c r="R44" s="31">
        <f>-SQRT(3)*M24*M44*SIN(ACOS(S8))/1000</f>
        <v>-0.47003644298277619</v>
      </c>
      <c r="S44" s="31"/>
      <c r="T44" s="32"/>
      <c r="U44" s="33">
        <v>85</v>
      </c>
      <c r="V44" s="34"/>
      <c r="W44" s="31">
        <f>-SQRT(3)*U24*U44*AA8/1000</f>
        <v>-0.83858971800971904</v>
      </c>
      <c r="X44" s="31"/>
      <c r="Y44" s="31"/>
      <c r="Z44" s="31">
        <f>-SQRT(3)*U24*U44*SIN(ACOS(AA8))/1000</f>
        <v>-0.42962228911815098</v>
      </c>
      <c r="AA44" s="31"/>
      <c r="AB44" s="32"/>
      <c r="AC44" s="33">
        <v>88</v>
      </c>
      <c r="AD44" s="34"/>
      <c r="AE44" s="31">
        <f>-SQRT(3)*AC24*AC44*AI8/1000</f>
        <v>-0.84867720019360782</v>
      </c>
      <c r="AF44" s="31"/>
      <c r="AG44" s="31"/>
      <c r="AH44" s="31">
        <f>-SQRT(3)*AC24*AC44*SIN(ACOS(AI8))/1000</f>
        <v>-0.48096752305214308</v>
      </c>
      <c r="AI44" s="31"/>
      <c r="AJ44" s="32"/>
      <c r="AK44" s="33">
        <v>83</v>
      </c>
      <c r="AL44" s="34"/>
      <c r="AM44" s="31">
        <f>-SQRT(3)*AK24*AK44*AQ8/1000</f>
        <v>-0.837259540578149</v>
      </c>
      <c r="AN44" s="31"/>
      <c r="AO44" s="31"/>
      <c r="AP44" s="31">
        <f>-SQRT(3)*AK24*AK44*SIN(ACOS(AQ8))/1000</f>
        <v>-0.38146665246013112</v>
      </c>
      <c r="AQ44" s="31"/>
      <c r="AR44" s="32"/>
    </row>
    <row r="45" spans="1:44" x14ac:dyDescent="0.2">
      <c r="A45" s="41" t="s">
        <v>150</v>
      </c>
      <c r="B45" s="42"/>
      <c r="C45" s="42"/>
      <c r="D45" s="42"/>
      <c r="E45" s="11"/>
      <c r="F45" s="11"/>
      <c r="G45" s="11"/>
      <c r="H45" s="11"/>
      <c r="I45" s="11"/>
      <c r="J45" s="11"/>
      <c r="K45" s="11"/>
      <c r="L45" s="12"/>
      <c r="M45" s="33">
        <v>19</v>
      </c>
      <c r="N45" s="34"/>
      <c r="O45" s="31">
        <f>-SQRT(3)*M24*M45*S8/1000</f>
        <v>-0.18323712276907445</v>
      </c>
      <c r="P45" s="31"/>
      <c r="Q45" s="31"/>
      <c r="R45" s="31">
        <f>-SQRT(3)*M24*M45*SIN(ACOS(S8))/1000</f>
        <v>-0.10384526065898544</v>
      </c>
      <c r="S45" s="31"/>
      <c r="T45" s="32"/>
      <c r="U45" s="33">
        <v>15</v>
      </c>
      <c r="V45" s="34"/>
      <c r="W45" s="31">
        <f>-SQRT(3)*U24*U45*AA8/1000</f>
        <v>-0.14798642082524452</v>
      </c>
      <c r="X45" s="31"/>
      <c r="Y45" s="31"/>
      <c r="Z45" s="31">
        <f>-SQRT(3)*U24*U45*SIN(ACOS(AA8))/1000</f>
        <v>-7.5815698079673713E-2</v>
      </c>
      <c r="AA45" s="31"/>
      <c r="AB45" s="32"/>
      <c r="AC45" s="33">
        <v>19</v>
      </c>
      <c r="AD45" s="34"/>
      <c r="AE45" s="31">
        <f>-SQRT(3)*AC24*AC45*AI8/1000</f>
        <v>-0.18323712276907445</v>
      </c>
      <c r="AF45" s="31"/>
      <c r="AG45" s="31"/>
      <c r="AH45" s="31">
        <f>-SQRT(3)*AC24*AC45*SIN(ACOS(AI8))/1000</f>
        <v>-0.10384526065898544</v>
      </c>
      <c r="AI45" s="31"/>
      <c r="AJ45" s="32"/>
      <c r="AK45" s="33">
        <v>14</v>
      </c>
      <c r="AL45" s="34"/>
      <c r="AM45" s="31">
        <f>-SQRT(3)*AK24*AK45*AQ8/1000</f>
        <v>-0.14122450082041066</v>
      </c>
      <c r="AN45" s="31"/>
      <c r="AO45" s="31"/>
      <c r="AP45" s="31">
        <f>-SQRT(3)*AK24*AK45*SIN(ACOS(AQ8))/1000</f>
        <v>-6.4343772704118507E-2</v>
      </c>
      <c r="AQ45" s="31"/>
      <c r="AR45" s="32"/>
    </row>
    <row r="46" spans="1:44" x14ac:dyDescent="0.2">
      <c r="A46" s="41" t="s">
        <v>151</v>
      </c>
      <c r="B46" s="42"/>
      <c r="C46" s="42"/>
      <c r="D46" s="42"/>
      <c r="E46" s="11"/>
      <c r="F46" s="11"/>
      <c r="G46" s="11"/>
      <c r="H46" s="11"/>
      <c r="I46" s="11"/>
      <c r="J46" s="11"/>
      <c r="K46" s="11"/>
      <c r="L46" s="12"/>
      <c r="M46" s="33">
        <v>0</v>
      </c>
      <c r="N46" s="34"/>
      <c r="O46" s="31">
        <f>-SQRT(3)*M24*M46*S8/1000</f>
        <v>0</v>
      </c>
      <c r="P46" s="31"/>
      <c r="Q46" s="31"/>
      <c r="R46" s="31">
        <f>-SQRT(3)*M24*M46*SIN(ACOS(S8))/1000</f>
        <v>0</v>
      </c>
      <c r="S46" s="31"/>
      <c r="T46" s="32"/>
      <c r="U46" s="33">
        <v>0</v>
      </c>
      <c r="V46" s="34"/>
      <c r="W46" s="31">
        <f>-SQRT(3)*U24*U46*AA8/1000</f>
        <v>0</v>
      </c>
      <c r="X46" s="31"/>
      <c r="Y46" s="31"/>
      <c r="Z46" s="31">
        <f>-SQRT(3)*U24*U46*SIN(ACOS(AA8))/1000</f>
        <v>0</v>
      </c>
      <c r="AA46" s="31"/>
      <c r="AB46" s="32"/>
      <c r="AC46" s="33">
        <v>0</v>
      </c>
      <c r="AD46" s="34"/>
      <c r="AE46" s="31">
        <f>-SQRT(3)*AC24*AC46*AI8/1000</f>
        <v>0</v>
      </c>
      <c r="AF46" s="31"/>
      <c r="AG46" s="31"/>
      <c r="AH46" s="31">
        <f>-SQRT(3)*AC24*AC46*SIN(ACOS(AI8))/1000</f>
        <v>0</v>
      </c>
      <c r="AI46" s="31"/>
      <c r="AJ46" s="32"/>
      <c r="AK46" s="33">
        <v>0</v>
      </c>
      <c r="AL46" s="34"/>
      <c r="AM46" s="31">
        <f>-SQRT(3)*AK24*AK46*AQ8/1000</f>
        <v>0</v>
      </c>
      <c r="AN46" s="31"/>
      <c r="AO46" s="31"/>
      <c r="AP46" s="31">
        <f>-SQRT(3)*AK24*AK46*SIN(ACOS(AQ8))/1000</f>
        <v>0</v>
      </c>
      <c r="AQ46" s="31"/>
      <c r="AR46" s="32"/>
    </row>
    <row r="47" spans="1:44" ht="13.5" thickBot="1" x14ac:dyDescent="0.25">
      <c r="A47" s="56" t="s">
        <v>77</v>
      </c>
      <c r="B47" s="57"/>
      <c r="C47" s="57"/>
      <c r="D47" s="57"/>
      <c r="E47" s="58"/>
      <c r="F47" s="58"/>
      <c r="G47" s="58"/>
      <c r="H47" s="58"/>
      <c r="I47" s="58"/>
      <c r="J47" s="58"/>
      <c r="K47" s="58"/>
      <c r="L47" s="59"/>
      <c r="M47" s="47"/>
      <c r="N47" s="48"/>
      <c r="O47" s="45">
        <f>SUM(O40:Q46)</f>
        <v>-4.8220295465545848E-2</v>
      </c>
      <c r="P47" s="45"/>
      <c r="Q47" s="45"/>
      <c r="R47" s="45">
        <f>SUM(R40:T46)</f>
        <v>-2.7327700173417152E-2</v>
      </c>
      <c r="S47" s="45"/>
      <c r="T47" s="46"/>
      <c r="U47" s="47"/>
      <c r="V47" s="48"/>
      <c r="W47" s="45">
        <f>SUM(W40:Y46)</f>
        <v>3.9463045553398496E-2</v>
      </c>
      <c r="X47" s="45"/>
      <c r="Y47" s="45"/>
      <c r="Z47" s="45">
        <f>SUM(Z40:AB46)</f>
        <v>2.0217519487912991E-2</v>
      </c>
      <c r="AA47" s="45"/>
      <c r="AB47" s="46"/>
      <c r="AC47" s="47"/>
      <c r="AD47" s="48"/>
      <c r="AE47" s="45">
        <f>SUM(AE40:AG46)</f>
        <v>-8.6796531837982638E-2</v>
      </c>
      <c r="AF47" s="45"/>
      <c r="AG47" s="45"/>
      <c r="AH47" s="45">
        <f>SUM(AH40:AJ46)</f>
        <v>-4.9189860312150974E-2</v>
      </c>
      <c r="AI47" s="45"/>
      <c r="AJ47" s="46"/>
      <c r="AK47" s="47"/>
      <c r="AL47" s="48"/>
      <c r="AM47" s="45">
        <f>SUM(AM40:AO46)</f>
        <v>2.0174928688630078E-2</v>
      </c>
      <c r="AN47" s="45"/>
      <c r="AO47" s="45"/>
      <c r="AP47" s="45">
        <f>SUM(AP40:AR46)</f>
        <v>9.1919675291598502E-3</v>
      </c>
      <c r="AQ47" s="45"/>
      <c r="AR47" s="46"/>
    </row>
    <row r="48" spans="1:44" x14ac:dyDescent="0.2">
      <c r="A48" s="49" t="s">
        <v>152</v>
      </c>
      <c r="B48" s="50"/>
      <c r="C48" s="50"/>
      <c r="D48" s="50"/>
      <c r="E48" s="17"/>
      <c r="F48" s="17"/>
      <c r="G48" s="17"/>
      <c r="H48" s="17"/>
      <c r="I48" s="17"/>
      <c r="J48" s="17"/>
      <c r="K48" s="17"/>
      <c r="L48" s="51"/>
      <c r="M48" s="52"/>
      <c r="N48" s="53"/>
      <c r="O48" s="54"/>
      <c r="P48" s="54"/>
      <c r="Q48" s="54"/>
      <c r="R48" s="54"/>
      <c r="S48" s="54"/>
      <c r="T48" s="55"/>
      <c r="U48" s="52"/>
      <c r="V48" s="53"/>
      <c r="W48" s="54"/>
      <c r="X48" s="54"/>
      <c r="Y48" s="54"/>
      <c r="Z48" s="54"/>
      <c r="AA48" s="54"/>
      <c r="AB48" s="55"/>
      <c r="AC48" s="52"/>
      <c r="AD48" s="53"/>
      <c r="AE48" s="54"/>
      <c r="AF48" s="54"/>
      <c r="AG48" s="54"/>
      <c r="AH48" s="54"/>
      <c r="AI48" s="54"/>
      <c r="AJ48" s="55"/>
      <c r="AK48" s="52"/>
      <c r="AL48" s="53"/>
      <c r="AM48" s="54"/>
      <c r="AN48" s="54"/>
      <c r="AO48" s="54"/>
      <c r="AP48" s="54"/>
      <c r="AQ48" s="54"/>
      <c r="AR48" s="55"/>
    </row>
    <row r="49" spans="1:44" x14ac:dyDescent="0.2">
      <c r="A49" s="41" t="s">
        <v>153</v>
      </c>
      <c r="B49" s="42"/>
      <c r="C49" s="42"/>
      <c r="D49" s="42"/>
      <c r="E49" s="11"/>
      <c r="F49" s="11"/>
      <c r="G49" s="11"/>
      <c r="H49" s="11"/>
      <c r="I49" s="11"/>
      <c r="J49" s="11"/>
      <c r="K49" s="11"/>
      <c r="L49" s="12"/>
      <c r="M49" s="43">
        <f>M11</f>
        <v>321</v>
      </c>
      <c r="N49" s="44"/>
      <c r="O49" s="39">
        <f>O11</f>
        <v>2.9300583816865631</v>
      </c>
      <c r="P49" s="39"/>
      <c r="Q49" s="39"/>
      <c r="R49" s="39">
        <f>Q11</f>
        <v>1.8158869096939148</v>
      </c>
      <c r="S49" s="39"/>
      <c r="T49" s="40"/>
      <c r="U49" s="43">
        <f>U11</f>
        <v>410</v>
      </c>
      <c r="V49" s="44"/>
      <c r="W49" s="39">
        <f>W11</f>
        <v>3.4782697782146674</v>
      </c>
      <c r="X49" s="39"/>
      <c r="Y49" s="39"/>
      <c r="Z49" s="39">
        <f>Y11</f>
        <v>2.6994314507377961</v>
      </c>
      <c r="AA49" s="39"/>
      <c r="AB49" s="40"/>
      <c r="AC49" s="43">
        <f>AC11</f>
        <v>382</v>
      </c>
      <c r="AD49" s="44"/>
      <c r="AE49" s="39">
        <f>AE11</f>
        <v>3.6509481570561366</v>
      </c>
      <c r="AF49" s="39"/>
      <c r="AG49" s="39"/>
      <c r="AH49" s="39">
        <f>AG11</f>
        <v>1.8704363659607537</v>
      </c>
      <c r="AI49" s="39"/>
      <c r="AJ49" s="40"/>
      <c r="AK49" s="43">
        <f>AK11</f>
        <v>329</v>
      </c>
      <c r="AL49" s="44"/>
      <c r="AM49" s="39">
        <f>AM11</f>
        <v>3.1444029939043685</v>
      </c>
      <c r="AN49" s="39"/>
      <c r="AO49" s="39"/>
      <c r="AP49" s="39">
        <f>AO11</f>
        <v>1.6109255612593925</v>
      </c>
      <c r="AQ49" s="39"/>
      <c r="AR49" s="40"/>
    </row>
    <row r="50" spans="1:44" x14ac:dyDescent="0.2">
      <c r="A50" s="41" t="s">
        <v>154</v>
      </c>
      <c r="B50" s="42"/>
      <c r="C50" s="42"/>
      <c r="D50" s="42"/>
      <c r="E50" s="11"/>
      <c r="F50" s="11"/>
      <c r="G50" s="11"/>
      <c r="H50" s="11"/>
      <c r="I50" s="11"/>
      <c r="J50" s="11"/>
      <c r="K50" s="11"/>
      <c r="L50" s="12"/>
      <c r="M50" s="33">
        <v>3</v>
      </c>
      <c r="N50" s="34"/>
      <c r="O50" s="31">
        <f>-SQRT(3)*M25*M50*S11/1000</f>
        <v>-2.738372319333237E-2</v>
      </c>
      <c r="P50" s="31"/>
      <c r="Q50" s="31"/>
      <c r="R50" s="31">
        <f>-SQRT(3)*M25*M50*SIN(ACOS(S11))/1000</f>
        <v>-1.6970905698073972E-2</v>
      </c>
      <c r="S50" s="31"/>
      <c r="T50" s="32"/>
      <c r="U50" s="33">
        <v>8</v>
      </c>
      <c r="V50" s="34"/>
      <c r="W50" s="31">
        <f>-SQRT(3)*U25*U50*AA11/1000</f>
        <v>-6.7868678599310603E-2</v>
      </c>
      <c r="X50" s="31"/>
      <c r="Y50" s="31"/>
      <c r="Z50" s="31">
        <f>-SQRT(3)*U25*U50*SIN(ACOS(AA11))/1000</f>
        <v>-5.2671833185127741E-2</v>
      </c>
      <c r="AA50" s="31"/>
      <c r="AB50" s="32"/>
      <c r="AC50" s="33">
        <v>3</v>
      </c>
      <c r="AD50" s="34"/>
      <c r="AE50" s="31">
        <f>-SQRT(3)*AC25*AC50*AI11/1000</f>
        <v>-2.8672367725571749E-2</v>
      </c>
      <c r="AF50" s="31"/>
      <c r="AG50" s="31"/>
      <c r="AH50" s="31">
        <f>-SQRT(3)*AC25*AC50*SIN(ACOS(AI11))/1000</f>
        <v>-1.4689290832152516E-2</v>
      </c>
      <c r="AI50" s="31"/>
      <c r="AJ50" s="32"/>
      <c r="AK50" s="33">
        <v>3</v>
      </c>
      <c r="AL50" s="34"/>
      <c r="AM50" s="31">
        <f>-SQRT(3)*AK25*AK50*AQ11/1000</f>
        <v>-2.8672367725571749E-2</v>
      </c>
      <c r="AN50" s="31"/>
      <c r="AO50" s="31"/>
      <c r="AP50" s="31">
        <f>-SQRT(3)*AK25*AK50*SIN(ACOS(AQ11))/1000</f>
        <v>-1.4689290832152516E-2</v>
      </c>
      <c r="AQ50" s="31"/>
      <c r="AR50" s="32"/>
    </row>
    <row r="51" spans="1:44" x14ac:dyDescent="0.2">
      <c r="A51" s="41" t="s">
        <v>155</v>
      </c>
      <c r="B51" s="42"/>
      <c r="C51" s="42"/>
      <c r="D51" s="42"/>
      <c r="E51" s="11"/>
      <c r="F51" s="11"/>
      <c r="G51" s="11"/>
      <c r="H51" s="11"/>
      <c r="I51" s="11"/>
      <c r="J51" s="11"/>
      <c r="K51" s="11"/>
      <c r="L51" s="12"/>
      <c r="M51" s="33">
        <v>112</v>
      </c>
      <c r="N51" s="34"/>
      <c r="O51" s="31">
        <f>-SQRT(3)*M25*M51*S11/1000</f>
        <v>-1.0223256658844082</v>
      </c>
      <c r="P51" s="31"/>
      <c r="Q51" s="31"/>
      <c r="R51" s="31">
        <f>-SQRT(3)*M25*M51*SIN(ACOS(S11))/1000</f>
        <v>-0.63358047939476148</v>
      </c>
      <c r="S51" s="31"/>
      <c r="T51" s="32"/>
      <c r="U51" s="33">
        <v>163</v>
      </c>
      <c r="V51" s="34"/>
      <c r="W51" s="31">
        <f>-SQRT(3)*U25*U51*AA11/1000</f>
        <v>-1.3828243264609534</v>
      </c>
      <c r="X51" s="31"/>
      <c r="Y51" s="31"/>
      <c r="Z51" s="31">
        <f>-SQRT(3)*U25*U51*SIN(ACOS(AA11))/1000</f>
        <v>-1.0731886011469776</v>
      </c>
      <c r="AA51" s="31"/>
      <c r="AB51" s="32"/>
      <c r="AC51" s="33">
        <v>163</v>
      </c>
      <c r="AD51" s="34"/>
      <c r="AE51" s="31">
        <f>-SQRT(3)*AC25*AC51*AI11/1000</f>
        <v>-1.5578653130893985</v>
      </c>
      <c r="AF51" s="31"/>
      <c r="AG51" s="31"/>
      <c r="AH51" s="31">
        <f>-SQRT(3)*AC25*AC51*SIN(ACOS(AI11))/1000</f>
        <v>-0.79811813521361996</v>
      </c>
      <c r="AI51" s="31"/>
      <c r="AJ51" s="32"/>
      <c r="AK51" s="33">
        <v>111</v>
      </c>
      <c r="AL51" s="34"/>
      <c r="AM51" s="31">
        <f>-SQRT(3)*AK25*AK51*AQ11/1000</f>
        <v>-1.0608776058461546</v>
      </c>
      <c r="AN51" s="31"/>
      <c r="AO51" s="31"/>
      <c r="AP51" s="31">
        <f>-SQRT(3)*AK25*AK51*SIN(ACOS(AQ11))/1000</f>
        <v>-0.54350376078964302</v>
      </c>
      <c r="AQ51" s="31"/>
      <c r="AR51" s="32"/>
    </row>
    <row r="52" spans="1:44" x14ac:dyDescent="0.2">
      <c r="A52" s="41" t="s">
        <v>156</v>
      </c>
      <c r="B52" s="42"/>
      <c r="C52" s="42"/>
      <c r="D52" s="42"/>
      <c r="E52" s="11"/>
      <c r="F52" s="11"/>
      <c r="G52" s="11"/>
      <c r="H52" s="11"/>
      <c r="I52" s="11"/>
      <c r="J52" s="11"/>
      <c r="K52" s="11"/>
      <c r="L52" s="12"/>
      <c r="M52" s="33">
        <v>38</v>
      </c>
      <c r="N52" s="34"/>
      <c r="O52" s="31">
        <f>-SQRT(3)*M25*M52*S11/1000</f>
        <v>-0.34686049378220996</v>
      </c>
      <c r="P52" s="31"/>
      <c r="Q52" s="31"/>
      <c r="R52" s="31">
        <f>-SQRT(3)*M25*M52*SIN(ACOS(S11))/1000</f>
        <v>-0.21496480550893693</v>
      </c>
      <c r="S52" s="31"/>
      <c r="T52" s="32"/>
      <c r="U52" s="33">
        <v>64</v>
      </c>
      <c r="V52" s="34"/>
      <c r="W52" s="31">
        <f>-SQRT(3)*U25*U52*AA11/1000</f>
        <v>-0.54294942879448482</v>
      </c>
      <c r="X52" s="31"/>
      <c r="Y52" s="31"/>
      <c r="Z52" s="31">
        <f>-SQRT(3)*U25*U52*SIN(ACOS(AA11))/1000</f>
        <v>-0.42137466548102193</v>
      </c>
      <c r="AA52" s="31"/>
      <c r="AB52" s="32"/>
      <c r="AC52" s="33">
        <v>32</v>
      </c>
      <c r="AD52" s="34"/>
      <c r="AE52" s="31">
        <f>-SQRT(3)*AC25*AC52*AI11/1000</f>
        <v>-0.30583858907276534</v>
      </c>
      <c r="AF52" s="31"/>
      <c r="AG52" s="31"/>
      <c r="AH52" s="31">
        <f>-SQRT(3)*AC25*AC52*SIN(ACOS(AI11))/1000</f>
        <v>-0.15668576887629349</v>
      </c>
      <c r="AI52" s="31"/>
      <c r="AJ52" s="32"/>
      <c r="AK52" s="33">
        <v>32</v>
      </c>
      <c r="AL52" s="34"/>
      <c r="AM52" s="31">
        <f>-SQRT(3)*AK25*AK52*AQ11/1000</f>
        <v>-0.30583858907276534</v>
      </c>
      <c r="AN52" s="31"/>
      <c r="AO52" s="31"/>
      <c r="AP52" s="31">
        <f>-SQRT(3)*AK25*AK52*SIN(ACOS(AQ11))/1000</f>
        <v>-0.15668576887629349</v>
      </c>
      <c r="AQ52" s="31"/>
      <c r="AR52" s="32"/>
    </row>
    <row r="53" spans="1:44" x14ac:dyDescent="0.2">
      <c r="A53" s="41" t="s">
        <v>157</v>
      </c>
      <c r="B53" s="42"/>
      <c r="C53" s="42"/>
      <c r="D53" s="42"/>
      <c r="E53" s="11"/>
      <c r="F53" s="11"/>
      <c r="G53" s="11"/>
      <c r="H53" s="11"/>
      <c r="I53" s="11"/>
      <c r="J53" s="11"/>
      <c r="K53" s="11"/>
      <c r="L53" s="12"/>
      <c r="M53" s="33" t="s">
        <v>59</v>
      </c>
      <c r="N53" s="34"/>
      <c r="O53" s="39">
        <v>0</v>
      </c>
      <c r="P53" s="39"/>
      <c r="Q53" s="39"/>
      <c r="R53" s="39">
        <v>0</v>
      </c>
      <c r="S53" s="39"/>
      <c r="T53" s="40"/>
      <c r="U53" s="33" t="s">
        <v>59</v>
      </c>
      <c r="V53" s="34"/>
      <c r="W53" s="39">
        <v>0</v>
      </c>
      <c r="X53" s="39"/>
      <c r="Y53" s="39"/>
      <c r="Z53" s="39">
        <v>0</v>
      </c>
      <c r="AA53" s="39"/>
      <c r="AB53" s="40"/>
      <c r="AC53" s="33" t="s">
        <v>59</v>
      </c>
      <c r="AD53" s="34"/>
      <c r="AE53" s="39">
        <v>0</v>
      </c>
      <c r="AF53" s="39"/>
      <c r="AG53" s="39"/>
      <c r="AH53" s="39">
        <v>0</v>
      </c>
      <c r="AI53" s="39"/>
      <c r="AJ53" s="40"/>
      <c r="AK53" s="33" t="s">
        <v>59</v>
      </c>
      <c r="AL53" s="34"/>
      <c r="AM53" s="39">
        <v>0</v>
      </c>
      <c r="AN53" s="39"/>
      <c r="AO53" s="39"/>
      <c r="AP53" s="39">
        <v>0</v>
      </c>
      <c r="AQ53" s="39"/>
      <c r="AR53" s="40"/>
    </row>
    <row r="54" spans="1:44" x14ac:dyDescent="0.2">
      <c r="A54" s="41" t="s">
        <v>158</v>
      </c>
      <c r="B54" s="42"/>
      <c r="C54" s="42"/>
      <c r="D54" s="42"/>
      <c r="E54" s="11"/>
      <c r="F54" s="11"/>
      <c r="G54" s="11"/>
      <c r="H54" s="11"/>
      <c r="I54" s="11"/>
      <c r="J54" s="11"/>
      <c r="K54" s="11"/>
      <c r="L54" s="12"/>
      <c r="M54" s="33">
        <v>169</v>
      </c>
      <c r="N54" s="34"/>
      <c r="O54" s="31">
        <f>-SQRT(3)*M25*M54*S11/1000</f>
        <v>-1.5426164065577235</v>
      </c>
      <c r="P54" s="31"/>
      <c r="Q54" s="31"/>
      <c r="R54" s="31">
        <f>-SQRT(3)*M25*M54*SIN(ACOS(S11))/1000</f>
        <v>-0.95602768765816704</v>
      </c>
      <c r="S54" s="31"/>
      <c r="T54" s="32"/>
      <c r="U54" s="33">
        <v>173</v>
      </c>
      <c r="V54" s="34"/>
      <c r="W54" s="31">
        <f>-SQRT(3)*U25*U54*AA11/1000</f>
        <v>-1.4676601747100917</v>
      </c>
      <c r="X54" s="31"/>
      <c r="Y54" s="31"/>
      <c r="Z54" s="31">
        <f>-SQRT(3)*U25*U54*SIN(ACOS(AA11))/1000</f>
        <v>-1.1390283926283873</v>
      </c>
      <c r="AA54" s="31"/>
      <c r="AB54" s="32"/>
      <c r="AC54" s="33">
        <v>176</v>
      </c>
      <c r="AD54" s="34"/>
      <c r="AE54" s="31">
        <f>-SQRT(3)*AC25*AC54*AI11/1000</f>
        <v>-1.6821122399002093</v>
      </c>
      <c r="AF54" s="31"/>
      <c r="AG54" s="31"/>
      <c r="AH54" s="31">
        <f>-SQRT(3)*AC25*AC54*SIN(ACOS(AI11))/1000</f>
        <v>-0.86177172881961417</v>
      </c>
      <c r="AI54" s="31"/>
      <c r="AJ54" s="32"/>
      <c r="AK54" s="33">
        <v>173</v>
      </c>
      <c r="AL54" s="34"/>
      <c r="AM54" s="31">
        <f>-SQRT(3)*AK25*AK54*AQ11/1000</f>
        <v>-1.6534398721746377</v>
      </c>
      <c r="AN54" s="31"/>
      <c r="AO54" s="31"/>
      <c r="AP54" s="31">
        <f>-SQRT(3)*AK25*AK54*SIN(ACOS(AQ11))/1000</f>
        <v>-0.84708243798746174</v>
      </c>
      <c r="AQ54" s="31"/>
      <c r="AR54" s="32"/>
    </row>
    <row r="55" spans="1:44" x14ac:dyDescent="0.2">
      <c r="A55" s="41" t="s">
        <v>159</v>
      </c>
      <c r="B55" s="42"/>
      <c r="C55" s="42"/>
      <c r="D55" s="42"/>
      <c r="E55" s="11">
        <v>48.6</v>
      </c>
      <c r="F55" s="11">
        <v>0.5</v>
      </c>
      <c r="G55" s="11">
        <v>49</v>
      </c>
      <c r="H55" s="11">
        <v>5</v>
      </c>
      <c r="I55" s="11"/>
      <c r="J55" s="11"/>
      <c r="K55" s="11"/>
      <c r="L55" s="12"/>
      <c r="M55" s="33">
        <v>0</v>
      </c>
      <c r="N55" s="34"/>
      <c r="O55" s="31">
        <f>-SQRT(3)*M25*M55*S11/1000</f>
        <v>0</v>
      </c>
      <c r="P55" s="31"/>
      <c r="Q55" s="31"/>
      <c r="R55" s="31">
        <f>-SQRT(3)*M25*M55*SIN(ACOS(S11))/1000</f>
        <v>0</v>
      </c>
      <c r="S55" s="31"/>
      <c r="T55" s="32"/>
      <c r="U55" s="33">
        <v>0</v>
      </c>
      <c r="V55" s="34"/>
      <c r="W55" s="31">
        <f>-SQRT(3)*U25*U55*AA11/1000</f>
        <v>0</v>
      </c>
      <c r="X55" s="31"/>
      <c r="Y55" s="31"/>
      <c r="Z55" s="31">
        <f>-SQRT(3)*U25*U55*SIN(ACOS(AA11))/1000</f>
        <v>0</v>
      </c>
      <c r="AA55" s="31"/>
      <c r="AB55" s="32"/>
      <c r="AC55" s="33">
        <v>0</v>
      </c>
      <c r="AD55" s="34"/>
      <c r="AE55" s="31">
        <f>-SQRT(3)*AC25*AC55*AI11/1000</f>
        <v>0</v>
      </c>
      <c r="AF55" s="31"/>
      <c r="AG55" s="31"/>
      <c r="AH55" s="31">
        <f>-SQRT(3)*AC25*AC55*SIN(ACOS(AI11))/1000</f>
        <v>0</v>
      </c>
      <c r="AI55" s="31"/>
      <c r="AJ55" s="32"/>
      <c r="AK55" s="33">
        <v>0</v>
      </c>
      <c r="AL55" s="34"/>
      <c r="AM55" s="31">
        <f>-SQRT(3)*AK25*AK55*AQ11/1000</f>
        <v>0</v>
      </c>
      <c r="AN55" s="31"/>
      <c r="AO55" s="31"/>
      <c r="AP55" s="31">
        <f>-SQRT(3)*AK25*AK55*SIN(ACOS(AQ11))/1000</f>
        <v>0</v>
      </c>
      <c r="AQ55" s="31"/>
      <c r="AR55" s="32"/>
    </row>
    <row r="56" spans="1:44" ht="13.5" thickBot="1" x14ac:dyDescent="0.25">
      <c r="A56" s="56" t="s">
        <v>160</v>
      </c>
      <c r="B56" s="57"/>
      <c r="C56" s="57"/>
      <c r="D56" s="57"/>
      <c r="E56" s="58"/>
      <c r="F56" s="58"/>
      <c r="G56" s="58"/>
      <c r="H56" s="58"/>
      <c r="I56" s="58"/>
      <c r="J56" s="58"/>
      <c r="K56" s="58"/>
      <c r="L56" s="59"/>
      <c r="M56" s="47"/>
      <c r="N56" s="48"/>
      <c r="O56" s="45">
        <f>SUM(O49:Q55)</f>
        <v>-9.1279077311108292E-3</v>
      </c>
      <c r="P56" s="45"/>
      <c r="Q56" s="45"/>
      <c r="R56" s="45">
        <f>SUM(R49:T55)</f>
        <v>-5.6569685660247115E-3</v>
      </c>
      <c r="S56" s="45"/>
      <c r="T56" s="46"/>
      <c r="U56" s="47"/>
      <c r="V56" s="48"/>
      <c r="W56" s="45">
        <f>SUM(W49:Y55)</f>
        <v>1.6967169649826808E-2</v>
      </c>
      <c r="X56" s="45"/>
      <c r="Y56" s="45"/>
      <c r="Z56" s="45">
        <f>SUM(Z49:AB55)</f>
        <v>1.316795829628159E-2</v>
      </c>
      <c r="AA56" s="45"/>
      <c r="AB56" s="46"/>
      <c r="AC56" s="47"/>
      <c r="AD56" s="48"/>
      <c r="AE56" s="45">
        <f>SUM(AE49:AG55)</f>
        <v>7.6459647268191988E-2</v>
      </c>
      <c r="AF56" s="45"/>
      <c r="AG56" s="45"/>
      <c r="AH56" s="45">
        <f>SUM(AH49:AJ55)</f>
        <v>3.9171442219073538E-2</v>
      </c>
      <c r="AI56" s="45"/>
      <c r="AJ56" s="46"/>
      <c r="AK56" s="47"/>
      <c r="AL56" s="48"/>
      <c r="AM56" s="45">
        <f>SUM(AM49:AO55)</f>
        <v>9.5574559085239263E-2</v>
      </c>
      <c r="AN56" s="45"/>
      <c r="AO56" s="45"/>
      <c r="AP56" s="45">
        <f>SUM(AP49:AR55)</f>
        <v>4.8964302773841561E-2</v>
      </c>
      <c r="AQ56" s="45"/>
      <c r="AR56" s="46"/>
    </row>
    <row r="57" spans="1:44" x14ac:dyDescent="0.2">
      <c r="A57" s="49" t="s">
        <v>161</v>
      </c>
      <c r="B57" s="50"/>
      <c r="C57" s="50"/>
      <c r="D57" s="50"/>
      <c r="E57" s="17"/>
      <c r="F57" s="17"/>
      <c r="G57" s="17"/>
      <c r="H57" s="17"/>
      <c r="I57" s="17"/>
      <c r="J57" s="17"/>
      <c r="K57" s="17"/>
      <c r="L57" s="51"/>
      <c r="M57" s="52"/>
      <c r="N57" s="53"/>
      <c r="O57" s="54"/>
      <c r="P57" s="54"/>
      <c r="Q57" s="54"/>
      <c r="R57" s="54"/>
      <c r="S57" s="54"/>
      <c r="T57" s="55"/>
      <c r="U57" s="52"/>
      <c r="V57" s="53"/>
      <c r="W57" s="54"/>
      <c r="X57" s="54"/>
      <c r="Y57" s="54"/>
      <c r="Z57" s="54"/>
      <c r="AA57" s="54"/>
      <c r="AB57" s="55"/>
      <c r="AC57" s="52"/>
      <c r="AD57" s="53"/>
      <c r="AE57" s="54"/>
      <c r="AF57" s="54"/>
      <c r="AG57" s="54"/>
      <c r="AH57" s="54"/>
      <c r="AI57" s="54"/>
      <c r="AJ57" s="55"/>
      <c r="AK57" s="52"/>
      <c r="AL57" s="53"/>
      <c r="AM57" s="54"/>
      <c r="AN57" s="54"/>
      <c r="AO57" s="54"/>
      <c r="AP57" s="54"/>
      <c r="AQ57" s="54"/>
      <c r="AR57" s="55"/>
    </row>
    <row r="58" spans="1:44" x14ac:dyDescent="0.2">
      <c r="A58" s="41" t="s">
        <v>162</v>
      </c>
      <c r="B58" s="42"/>
      <c r="C58" s="42"/>
      <c r="D58" s="42"/>
      <c r="E58" s="11"/>
      <c r="F58" s="11"/>
      <c r="G58" s="11"/>
      <c r="H58" s="11"/>
      <c r="I58" s="11"/>
      <c r="J58" s="11"/>
      <c r="K58" s="11"/>
      <c r="L58" s="12"/>
      <c r="M58" s="43">
        <f>M12</f>
        <v>212</v>
      </c>
      <c r="N58" s="44"/>
      <c r="O58" s="39">
        <f>O12</f>
        <v>2.0819943606092366</v>
      </c>
      <c r="P58" s="39"/>
      <c r="Q58" s="39"/>
      <c r="R58" s="39">
        <f>Q12</f>
        <v>1.0083560315818991</v>
      </c>
      <c r="S58" s="39"/>
      <c r="T58" s="40"/>
      <c r="U58" s="43">
        <f>U12</f>
        <v>216</v>
      </c>
      <c r="V58" s="44"/>
      <c r="W58" s="39">
        <f>W12</f>
        <v>2.0505680961982113</v>
      </c>
      <c r="X58" s="39"/>
      <c r="Y58" s="39"/>
      <c r="Z58" s="39">
        <f>Y12</f>
        <v>1.1621104677411018</v>
      </c>
      <c r="AA58" s="39"/>
      <c r="AB58" s="40"/>
      <c r="AC58" s="43">
        <f>AC12</f>
        <v>272</v>
      </c>
      <c r="AD58" s="44"/>
      <c r="AE58" s="39">
        <f>AE12</f>
        <v>2.641557652342486</v>
      </c>
      <c r="AF58" s="39"/>
      <c r="AG58" s="39"/>
      <c r="AH58" s="39">
        <f>AG12</f>
        <v>1.3533102315282561</v>
      </c>
      <c r="AI58" s="39"/>
      <c r="AJ58" s="40"/>
      <c r="AK58" s="43">
        <f>AK12</f>
        <v>204</v>
      </c>
      <c r="AL58" s="44"/>
      <c r="AM58" s="39">
        <f>AM12</f>
        <v>2.1369904469047474</v>
      </c>
      <c r="AN58" s="39"/>
      <c r="AO58" s="39"/>
      <c r="AP58" s="39">
        <f>AO12</f>
        <v>0.62328905804607737</v>
      </c>
      <c r="AQ58" s="39"/>
      <c r="AR58" s="40"/>
    </row>
    <row r="59" spans="1:44" x14ac:dyDescent="0.2">
      <c r="A59" s="41" t="s">
        <v>163</v>
      </c>
      <c r="B59" s="42"/>
      <c r="C59" s="42"/>
      <c r="D59" s="42"/>
      <c r="E59" s="11"/>
      <c r="F59" s="11"/>
      <c r="G59" s="11"/>
      <c r="H59" s="11"/>
      <c r="I59" s="11"/>
      <c r="J59" s="11"/>
      <c r="K59" s="11"/>
      <c r="L59" s="12"/>
      <c r="M59" s="33">
        <v>150</v>
      </c>
      <c r="N59" s="34"/>
      <c r="O59" s="31">
        <f>-SQRT(3)*M26*M59*S12/1000</f>
        <v>-1.4731092174121954</v>
      </c>
      <c r="P59" s="31"/>
      <c r="Q59" s="31"/>
      <c r="R59" s="31">
        <f>-SQRT(3)*M26*M59*SIN(ACOS(S12))/1000</f>
        <v>-0.71345945630794749</v>
      </c>
      <c r="S59" s="31"/>
      <c r="T59" s="32"/>
      <c r="U59" s="33">
        <v>150</v>
      </c>
      <c r="V59" s="34"/>
      <c r="W59" s="31">
        <f>-SQRT(3)*U26*U59*AA12/1000</f>
        <v>-1.4240056223598687</v>
      </c>
      <c r="X59" s="31"/>
      <c r="Y59" s="31"/>
      <c r="Z59" s="31">
        <f>-SQRT(3)*U26*U59*SIN(ACOS(AA12))/1000</f>
        <v>-0.80702115815354269</v>
      </c>
      <c r="AA59" s="31"/>
      <c r="AB59" s="32"/>
      <c r="AC59" s="33">
        <v>150</v>
      </c>
      <c r="AD59" s="34"/>
      <c r="AE59" s="31">
        <f>-SQRT(3)*AC26*AC59*AI12/1000</f>
        <v>-1.4567413523947532</v>
      </c>
      <c r="AF59" s="31"/>
      <c r="AG59" s="31"/>
      <c r="AH59" s="31">
        <f>-SQRT(3)*AC26*AC59*SIN(ACOS(AI12))/1000</f>
        <v>-0.74631078944572937</v>
      </c>
      <c r="AI59" s="31"/>
      <c r="AJ59" s="32"/>
      <c r="AK59" s="33">
        <v>150</v>
      </c>
      <c r="AL59" s="34"/>
      <c r="AM59" s="31">
        <f>-SQRT(3)*AK26*AK59*AQ12/1000</f>
        <v>-1.5713165050770199</v>
      </c>
      <c r="AN59" s="31"/>
      <c r="AO59" s="31"/>
      <c r="AP59" s="31">
        <f>-SQRT(3)*AK26*AK59*SIN(ACOS(AQ12))/1000</f>
        <v>-0.45830077797505686</v>
      </c>
      <c r="AQ59" s="31"/>
      <c r="AR59" s="32"/>
    </row>
    <row r="60" spans="1:44" x14ac:dyDescent="0.2">
      <c r="A60" s="41" t="s">
        <v>164</v>
      </c>
      <c r="B60" s="42"/>
      <c r="C60" s="42"/>
      <c r="D60" s="42"/>
      <c r="E60" s="11"/>
      <c r="F60" s="11"/>
      <c r="G60" s="11"/>
      <c r="H60" s="11"/>
      <c r="I60" s="11"/>
      <c r="J60" s="11"/>
      <c r="K60" s="11"/>
      <c r="L60" s="12"/>
      <c r="M60" s="33">
        <v>10</v>
      </c>
      <c r="N60" s="34"/>
      <c r="O60" s="31">
        <f>-SQRT(3)*M26*M60*S12/1000</f>
        <v>-9.8207281160813037E-2</v>
      </c>
      <c r="P60" s="31"/>
      <c r="Q60" s="31"/>
      <c r="R60" s="31">
        <f>-SQRT(3)*M26*M60*SIN(ACOS(S12))/1000</f>
        <v>-4.756396375386316E-2</v>
      </c>
      <c r="S60" s="31"/>
      <c r="T60" s="32"/>
      <c r="U60" s="33">
        <v>11</v>
      </c>
      <c r="V60" s="34"/>
      <c r="W60" s="31">
        <f>-SQRT(3)*U26*U60*AA12/1000</f>
        <v>-0.10442707897305703</v>
      </c>
      <c r="X60" s="31"/>
      <c r="Y60" s="31"/>
      <c r="Z60" s="31">
        <f>-SQRT(3)*U26*U60*SIN(ACOS(AA12))/1000</f>
        <v>-5.9181551597926464E-2</v>
      </c>
      <c r="AA60" s="31"/>
      <c r="AB60" s="32"/>
      <c r="AC60" s="33">
        <v>7</v>
      </c>
      <c r="AD60" s="34"/>
      <c r="AE60" s="31">
        <f>-SQRT(3)*AC26*AC60*AI12/1000</f>
        <v>-6.7981263111755147E-2</v>
      </c>
      <c r="AF60" s="31"/>
      <c r="AG60" s="31"/>
      <c r="AH60" s="31">
        <f>-SQRT(3)*AC26*AC60*SIN(ACOS(AI12))/1000</f>
        <v>-3.4827836840800701E-2</v>
      </c>
      <c r="AI60" s="31"/>
      <c r="AJ60" s="32"/>
      <c r="AK60" s="33">
        <v>8</v>
      </c>
      <c r="AL60" s="34"/>
      <c r="AM60" s="31">
        <f>-SQRT(3)*AK26*AK60*AQ12/1000</f>
        <v>-8.3803546937441076E-2</v>
      </c>
      <c r="AN60" s="31"/>
      <c r="AO60" s="31"/>
      <c r="AP60" s="31">
        <f>-SQRT(3)*AK26*AK60*SIN(ACOS(AQ12))/1000</f>
        <v>-2.4442708158669699E-2</v>
      </c>
      <c r="AQ60" s="31"/>
      <c r="AR60" s="32"/>
    </row>
    <row r="61" spans="1:44" x14ac:dyDescent="0.2">
      <c r="A61" s="41" t="s">
        <v>165</v>
      </c>
      <c r="B61" s="42"/>
      <c r="C61" s="42"/>
      <c r="D61" s="42"/>
      <c r="E61" s="11"/>
      <c r="F61" s="11"/>
      <c r="G61" s="11"/>
      <c r="H61" s="11"/>
      <c r="I61" s="11"/>
      <c r="J61" s="11"/>
      <c r="K61" s="11"/>
      <c r="L61" s="12"/>
      <c r="M61" s="33">
        <v>0</v>
      </c>
      <c r="N61" s="34"/>
      <c r="O61" s="31">
        <f>-SQRT(3)*M26*M61*S12/1000</f>
        <v>0</v>
      </c>
      <c r="P61" s="31"/>
      <c r="Q61" s="31"/>
      <c r="R61" s="31">
        <f>-SQRT(3)*M26*M61*SIN(ACOS(S12))/1000</f>
        <v>0</v>
      </c>
      <c r="S61" s="31"/>
      <c r="T61" s="32"/>
      <c r="U61" s="33">
        <v>0</v>
      </c>
      <c r="V61" s="34"/>
      <c r="W61" s="31">
        <f>-SQRT(3)*U26*U61*AA12/1000</f>
        <v>0</v>
      </c>
      <c r="X61" s="31"/>
      <c r="Y61" s="31"/>
      <c r="Z61" s="31">
        <f>-SQRT(3)*U26*U61*SIN(ACOS(AA12))/1000</f>
        <v>0</v>
      </c>
      <c r="AA61" s="31"/>
      <c r="AB61" s="32"/>
      <c r="AC61" s="33">
        <v>0</v>
      </c>
      <c r="AD61" s="34"/>
      <c r="AE61" s="31">
        <f>-SQRT(3)*AC26*AC61*AI12/1000</f>
        <v>0</v>
      </c>
      <c r="AF61" s="31"/>
      <c r="AG61" s="31"/>
      <c r="AH61" s="31">
        <f>-SQRT(3)*AC26*AC61*SIN(ACOS(AI12))/1000</f>
        <v>0</v>
      </c>
      <c r="AI61" s="31"/>
      <c r="AJ61" s="32"/>
      <c r="AK61" s="33">
        <v>0</v>
      </c>
      <c r="AL61" s="34"/>
      <c r="AM61" s="31">
        <f>-SQRT(3)*AK26*AK61*AQ12/1000</f>
        <v>0</v>
      </c>
      <c r="AN61" s="31"/>
      <c r="AO61" s="31"/>
      <c r="AP61" s="31">
        <f>-SQRT(3)*AK26*AK61*SIN(ACOS(AQ12))/1000</f>
        <v>0</v>
      </c>
      <c r="AQ61" s="31"/>
      <c r="AR61" s="32"/>
    </row>
    <row r="62" spans="1:44" x14ac:dyDescent="0.2">
      <c r="A62" s="41" t="s">
        <v>166</v>
      </c>
      <c r="B62" s="42"/>
      <c r="C62" s="42"/>
      <c r="D62" s="42"/>
      <c r="E62" s="11">
        <v>48.6</v>
      </c>
      <c r="F62" s="11">
        <v>0.5</v>
      </c>
      <c r="G62" s="11">
        <v>49</v>
      </c>
      <c r="H62" s="11">
        <v>5</v>
      </c>
      <c r="I62" s="11"/>
      <c r="J62" s="11"/>
      <c r="K62" s="11"/>
      <c r="L62" s="12"/>
      <c r="M62" s="33">
        <v>1</v>
      </c>
      <c r="N62" s="34"/>
      <c r="O62" s="31">
        <f>-SQRT(3)*M26*M62*S12/1000</f>
        <v>-9.8207281160813033E-3</v>
      </c>
      <c r="P62" s="31"/>
      <c r="Q62" s="31"/>
      <c r="R62" s="31">
        <f>-SQRT(3)*M26*M62*SIN(ACOS(S12))/1000</f>
        <v>-4.7563963753863162E-3</v>
      </c>
      <c r="S62" s="31"/>
      <c r="T62" s="32"/>
      <c r="U62" s="33">
        <v>1</v>
      </c>
      <c r="V62" s="34"/>
      <c r="W62" s="31">
        <f>-SQRT(3)*U26*U62*AA12/1000</f>
        <v>-9.4933708157324583E-3</v>
      </c>
      <c r="X62" s="31"/>
      <c r="Y62" s="31"/>
      <c r="Z62" s="31">
        <f>-SQRT(3)*U26*U62*SIN(ACOS(AA12))/1000</f>
        <v>-5.3801410543569518E-3</v>
      </c>
      <c r="AA62" s="31"/>
      <c r="AB62" s="32"/>
      <c r="AC62" s="33">
        <v>1</v>
      </c>
      <c r="AD62" s="34"/>
      <c r="AE62" s="31">
        <f>-SQRT(3)*AC26*AC62*AI12/1000</f>
        <v>-9.7116090159650222E-3</v>
      </c>
      <c r="AF62" s="31"/>
      <c r="AG62" s="31"/>
      <c r="AH62" s="31">
        <f>-SQRT(3)*AC26*AC62*SIN(ACOS(AI12))/1000</f>
        <v>-4.9754052629715296E-3</v>
      </c>
      <c r="AI62" s="31"/>
      <c r="AJ62" s="32"/>
      <c r="AK62" s="33">
        <v>1</v>
      </c>
      <c r="AL62" s="34"/>
      <c r="AM62" s="31">
        <f>-SQRT(3)*AK26*AK62*AQ12/1000</f>
        <v>-1.0475443367180134E-2</v>
      </c>
      <c r="AN62" s="31"/>
      <c r="AO62" s="31"/>
      <c r="AP62" s="31">
        <f>-SQRT(3)*AK26*AK62*SIN(ACOS(AQ12))/1000</f>
        <v>-3.0553385198337124E-3</v>
      </c>
      <c r="AQ62" s="31"/>
      <c r="AR62" s="32"/>
    </row>
    <row r="63" spans="1:44" x14ac:dyDescent="0.2">
      <c r="A63" s="41" t="s">
        <v>167</v>
      </c>
      <c r="B63" s="42"/>
      <c r="C63" s="42"/>
      <c r="D63" s="42"/>
      <c r="E63" s="11"/>
      <c r="F63" s="11"/>
      <c r="G63" s="11"/>
      <c r="H63" s="11"/>
      <c r="I63" s="11"/>
      <c r="J63" s="11"/>
      <c r="K63" s="11"/>
      <c r="L63" s="12"/>
      <c r="M63" s="33">
        <v>54</v>
      </c>
      <c r="N63" s="34"/>
      <c r="O63" s="31">
        <f>-SQRT(3)*M26*M63*S12/1000</f>
        <v>-0.53031931826839052</v>
      </c>
      <c r="P63" s="31"/>
      <c r="Q63" s="31"/>
      <c r="R63" s="31">
        <f>-SQRT(3)*M26*M63*SIN(ACOS(S12))/1000</f>
        <v>-0.25684540427086106</v>
      </c>
      <c r="S63" s="31"/>
      <c r="T63" s="32"/>
      <c r="U63" s="33">
        <v>54</v>
      </c>
      <c r="V63" s="34"/>
      <c r="W63" s="31">
        <f>-SQRT(3)*U26*U63*AA12/1000</f>
        <v>-0.51264202404955284</v>
      </c>
      <c r="X63" s="31"/>
      <c r="Y63" s="31"/>
      <c r="Z63" s="31">
        <f>-SQRT(3)*U26*U63*SIN(ACOS(AA12))/1000</f>
        <v>-0.29052761693527546</v>
      </c>
      <c r="AA63" s="31"/>
      <c r="AB63" s="32"/>
      <c r="AC63" s="33">
        <v>56</v>
      </c>
      <c r="AD63" s="34"/>
      <c r="AE63" s="31">
        <f>-SQRT(3)*AC26*AC63*AI12/1000</f>
        <v>-0.54385010489404118</v>
      </c>
      <c r="AF63" s="31"/>
      <c r="AG63" s="31"/>
      <c r="AH63" s="31">
        <f>-SQRT(3)*AC26*AC63*SIN(ACOS(AI12))/1000</f>
        <v>-0.27862269472640561</v>
      </c>
      <c r="AI63" s="31"/>
      <c r="AJ63" s="32"/>
      <c r="AK63" s="33">
        <v>53</v>
      </c>
      <c r="AL63" s="34"/>
      <c r="AM63" s="31">
        <f>-SQRT(3)*AK26*AK63*AQ12/1000</f>
        <v>-0.55519849846054703</v>
      </c>
      <c r="AN63" s="31"/>
      <c r="AO63" s="31"/>
      <c r="AP63" s="31">
        <f>-SQRT(3)*AK26*AK63*SIN(ACOS(AQ12))/1000</f>
        <v>-0.16193294155118676</v>
      </c>
      <c r="AQ63" s="31"/>
      <c r="AR63" s="32"/>
    </row>
    <row r="64" spans="1:44" x14ac:dyDescent="0.2">
      <c r="A64" s="41" t="s">
        <v>168</v>
      </c>
      <c r="B64" s="42"/>
      <c r="C64" s="42"/>
      <c r="D64" s="42"/>
      <c r="E64" s="11"/>
      <c r="F64" s="11"/>
      <c r="G64" s="11"/>
      <c r="H64" s="11"/>
      <c r="I64" s="11"/>
      <c r="J64" s="11"/>
      <c r="K64" s="11"/>
      <c r="L64" s="12"/>
      <c r="M64" s="33">
        <v>13</v>
      </c>
      <c r="N64" s="34"/>
      <c r="O64" s="31">
        <f>-SQRT(3)*M26*M64*S12/1000</f>
        <v>-0.12766946550905695</v>
      </c>
      <c r="P64" s="31"/>
      <c r="Q64" s="31"/>
      <c r="R64" s="31">
        <f>-SQRT(3)*M26*M64*SIN(ACOS(S12))/1000</f>
        <v>-6.1833152880022113E-2</v>
      </c>
      <c r="S64" s="31"/>
      <c r="T64" s="32"/>
      <c r="U64" s="33">
        <v>11</v>
      </c>
      <c r="V64" s="34"/>
      <c r="W64" s="31">
        <f>-SQRT(3)*U26*U64*AA12/1000</f>
        <v>-0.10442707897305703</v>
      </c>
      <c r="X64" s="31"/>
      <c r="Y64" s="31"/>
      <c r="Z64" s="31">
        <f>-SQRT(3)*U26*U64*SIN(ACOS(AA12))/1000</f>
        <v>-5.9181551597926464E-2</v>
      </c>
      <c r="AA64" s="31"/>
      <c r="AB64" s="32"/>
      <c r="AC64" s="33">
        <v>125</v>
      </c>
      <c r="AD64" s="34"/>
      <c r="AE64" s="31">
        <f>-SQRT(3)*AC26*AC64*AI12/1000</f>
        <v>-1.2139511269956278</v>
      </c>
      <c r="AF64" s="31"/>
      <c r="AG64" s="31"/>
      <c r="AH64" s="31">
        <f>-SQRT(3)*AC26*AC64*SIN(ACOS(AI12))/1000</f>
        <v>-0.62192565787144116</v>
      </c>
      <c r="AI64" s="31"/>
      <c r="AJ64" s="32"/>
      <c r="AK64" s="33">
        <v>12</v>
      </c>
      <c r="AL64" s="34"/>
      <c r="AM64" s="31">
        <f>-SQRT(3)*AK26*AK64*AQ12/1000</f>
        <v>-0.12570532040616159</v>
      </c>
      <c r="AN64" s="31"/>
      <c r="AO64" s="31"/>
      <c r="AP64" s="31">
        <f>-SQRT(3)*AK26*AK64*SIN(ACOS(AQ12))/1000</f>
        <v>-3.6664062238004544E-2</v>
      </c>
      <c r="AQ64" s="31"/>
      <c r="AR64" s="32"/>
    </row>
    <row r="65" spans="1:44" ht="13.5" thickBot="1" x14ac:dyDescent="0.25">
      <c r="A65" s="35" t="s">
        <v>169</v>
      </c>
      <c r="B65" s="36"/>
      <c r="C65" s="36"/>
      <c r="D65" s="36"/>
      <c r="E65" s="37"/>
      <c r="F65" s="37"/>
      <c r="G65" s="37"/>
      <c r="H65" s="37"/>
      <c r="I65" s="37"/>
      <c r="J65" s="37"/>
      <c r="K65" s="37"/>
      <c r="L65" s="38"/>
      <c r="M65" s="29"/>
      <c r="N65" s="30"/>
      <c r="O65" s="24">
        <f>SUM(O58:Q64)</f>
        <v>-0.15713164985730049</v>
      </c>
      <c r="P65" s="24"/>
      <c r="Q65" s="24"/>
      <c r="R65" s="24">
        <f>SUM(R58:T64)</f>
        <v>-7.6102342006181017E-2</v>
      </c>
      <c r="S65" s="24"/>
      <c r="T65" s="25"/>
      <c r="U65" s="29"/>
      <c r="V65" s="30"/>
      <c r="W65" s="24">
        <f>SUM(W58:Y64)</f>
        <v>-0.1044270789730567</v>
      </c>
      <c r="X65" s="24"/>
      <c r="Y65" s="24"/>
      <c r="Z65" s="24">
        <f>SUM(Z58:AB64)</f>
        <v>-5.9181551597926242E-2</v>
      </c>
      <c r="AA65" s="24"/>
      <c r="AB65" s="25"/>
      <c r="AC65" s="29"/>
      <c r="AD65" s="30"/>
      <c r="AE65" s="24">
        <f>SUM(AE58:AG64)</f>
        <v>-0.65067780406965636</v>
      </c>
      <c r="AF65" s="24"/>
      <c r="AG65" s="24"/>
      <c r="AH65" s="24">
        <f>SUM(AH58:AJ64)</f>
        <v>-0.33335215261909229</v>
      </c>
      <c r="AI65" s="24"/>
      <c r="AJ65" s="25"/>
      <c r="AK65" s="29"/>
      <c r="AL65" s="30"/>
      <c r="AM65" s="24">
        <f>SUM(AM58:AO64)</f>
        <v>-0.20950886734360238</v>
      </c>
      <c r="AN65" s="24"/>
      <c r="AO65" s="24"/>
      <c r="AP65" s="24">
        <f>SUM(AP58:AR64)</f>
        <v>-6.1106770396674212E-2</v>
      </c>
      <c r="AQ65" s="24"/>
      <c r="AR65" s="25"/>
    </row>
    <row r="66" spans="1:44" ht="13.5" thickBot="1" x14ac:dyDescent="0.25">
      <c r="A66" s="26" t="s">
        <v>78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15"/>
      <c r="N66" s="16"/>
      <c r="O66" s="13">
        <f>SUM(O31:Q37)+SUM(O40:Q46)+SUM(O49:Q55)+SUM(O58:Q64)</f>
        <v>-0.35764424768995562</v>
      </c>
      <c r="P66" s="13"/>
      <c r="Q66" s="13"/>
      <c r="R66" s="13">
        <f>SUM(R31:T37)+SUM(R40:T46)+SUM(R49:T55)+SUM(R58:T64)</f>
        <v>-0.20901637557003858</v>
      </c>
      <c r="S66" s="13"/>
      <c r="T66" s="14"/>
      <c r="U66" s="15"/>
      <c r="V66" s="16"/>
      <c r="W66" s="13">
        <f>SUM(W31:Y37)+SUM(W40:Y46)+SUM(W49:Y55)+SUM(W58:Y64)</f>
        <v>8.2585905058595782E-2</v>
      </c>
      <c r="X66" s="13"/>
      <c r="Y66" s="13"/>
      <c r="Z66" s="13">
        <f>SUM(Z31:AB37)+SUM(Z40:AB46)+SUM(Z49:AB55)+SUM(Z58:AB64)</f>
        <v>8.5873343076906944E-2</v>
      </c>
      <c r="AA66" s="13"/>
      <c r="AB66" s="14"/>
      <c r="AC66" s="15"/>
      <c r="AD66" s="16"/>
      <c r="AE66" s="13">
        <f>SUM(AE31:AG37)+SUM(AE40:AG46)+SUM(AE49:AG55)+SUM(AE58:AG64)</f>
        <v>-0.74155504871368128</v>
      </c>
      <c r="AF66" s="13"/>
      <c r="AG66" s="13"/>
      <c r="AH66" s="13">
        <f>SUM(AH31:AJ37)+SUM(AH40:AJ46)+SUM(AH49:AJ55)+SUM(AH58:AJ64)</f>
        <v>-0.41440049179884308</v>
      </c>
      <c r="AI66" s="13"/>
      <c r="AJ66" s="14"/>
      <c r="AK66" s="15"/>
      <c r="AL66" s="16"/>
      <c r="AM66" s="13">
        <f>SUM(AM31:AO37)+SUM(AM40:AO46)+SUM(AM49:AO55)+SUM(AM58:AO64)</f>
        <v>-0.1810547442149065</v>
      </c>
      <c r="AN66" s="13"/>
      <c r="AO66" s="13"/>
      <c r="AP66" s="13">
        <f>SUM(AP31:AR37)+SUM(AP40:AR46)+SUM(AP49:AR55)+SUM(AP58:AR64)</f>
        <v>-6.8422020867547964E-2</v>
      </c>
      <c r="AQ66" s="13"/>
      <c r="AR66" s="14"/>
    </row>
    <row r="67" spans="1:44" ht="13.5" thickBo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</row>
    <row r="68" spans="1:44" ht="13.5" thickBot="1" x14ac:dyDescent="0.25">
      <c r="A68" s="18" t="s">
        <v>79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20"/>
      <c r="M68" s="21" t="s">
        <v>80</v>
      </c>
      <c r="N68" s="22"/>
      <c r="O68" s="22"/>
      <c r="P68" s="22"/>
      <c r="Q68" s="22"/>
      <c r="R68" s="22"/>
      <c r="S68" s="22"/>
      <c r="T68" s="23"/>
      <c r="U68" s="21" t="s">
        <v>170</v>
      </c>
      <c r="V68" s="22"/>
      <c r="W68" s="22"/>
      <c r="X68" s="22"/>
      <c r="Y68" s="22"/>
      <c r="Z68" s="22"/>
      <c r="AA68" s="22"/>
      <c r="AB68" s="23"/>
      <c r="AC68" s="21"/>
      <c r="AD68" s="22"/>
      <c r="AE68" s="22"/>
      <c r="AF68" s="22"/>
      <c r="AG68" s="22"/>
      <c r="AH68" s="22"/>
      <c r="AI68" s="22"/>
      <c r="AJ68" s="23"/>
      <c r="AK68" s="21"/>
      <c r="AL68" s="22"/>
      <c r="AM68" s="22"/>
      <c r="AN68" s="22"/>
      <c r="AO68" s="22"/>
      <c r="AP68" s="22"/>
      <c r="AQ68" s="22"/>
      <c r="AR68" s="23"/>
    </row>
  </sheetData>
  <mergeCells count="777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AC18:AE18"/>
    <mergeCell ref="AF18:AG18"/>
    <mergeCell ref="AH18:AJ18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5:AR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H38:AJ38"/>
    <mergeCell ref="AK38:AL38"/>
    <mergeCell ref="AM38:AO38"/>
    <mergeCell ref="AP38:AR38"/>
    <mergeCell ref="A39:D39"/>
    <mergeCell ref="E39:AR39"/>
    <mergeCell ref="AP37:AR37"/>
    <mergeCell ref="A38:L38"/>
    <mergeCell ref="M38:N38"/>
    <mergeCell ref="O38:Q38"/>
    <mergeCell ref="R38:T38"/>
    <mergeCell ref="U38:V38"/>
    <mergeCell ref="W38:Y38"/>
    <mergeCell ref="Z38:AB38"/>
    <mergeCell ref="AC38:AD38"/>
    <mergeCell ref="AE38:AG38"/>
    <mergeCell ref="Z37:AB37"/>
    <mergeCell ref="AC37:AD37"/>
    <mergeCell ref="AE37:AG37"/>
    <mergeCell ref="AH37:AJ37"/>
    <mergeCell ref="AK37:AL37"/>
    <mergeCell ref="AM37:AO37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40:D40"/>
    <mergeCell ref="M40:N40"/>
    <mergeCell ref="O40:Q40"/>
    <mergeCell ref="R40:T40"/>
    <mergeCell ref="U40:V40"/>
    <mergeCell ref="W40:Y40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W42:Y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H47:AJ47"/>
    <mergeCell ref="AK47:AL47"/>
    <mergeCell ref="AM47:AO47"/>
    <mergeCell ref="AP47:AR47"/>
    <mergeCell ref="A48:D48"/>
    <mergeCell ref="E48:AR48"/>
    <mergeCell ref="AP46:AR46"/>
    <mergeCell ref="A47:L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49:D49"/>
    <mergeCell ref="M49:N49"/>
    <mergeCell ref="O49:Q49"/>
    <mergeCell ref="R49:T49"/>
    <mergeCell ref="U49:V49"/>
    <mergeCell ref="W49:Y49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4:AJ54"/>
    <mergeCell ref="AK54:AL54"/>
    <mergeCell ref="AM54:AO54"/>
    <mergeCell ref="AP54:AR54"/>
    <mergeCell ref="A55:D55"/>
    <mergeCell ref="M55:N55"/>
    <mergeCell ref="O55:Q55"/>
    <mergeCell ref="R55:T55"/>
    <mergeCell ref="U55:V55"/>
    <mergeCell ref="W55:Y55"/>
    <mergeCell ref="AH56:AJ56"/>
    <mergeCell ref="AK56:AL56"/>
    <mergeCell ref="AM56:AO56"/>
    <mergeCell ref="AP56:AR56"/>
    <mergeCell ref="A57:D57"/>
    <mergeCell ref="E57:AR57"/>
    <mergeCell ref="AP55:AR55"/>
    <mergeCell ref="A56:L56"/>
    <mergeCell ref="M56:N56"/>
    <mergeCell ref="O56:Q56"/>
    <mergeCell ref="R56:T56"/>
    <mergeCell ref="U56:V56"/>
    <mergeCell ref="W56:Y56"/>
    <mergeCell ref="Z56:AB56"/>
    <mergeCell ref="AC56:AD56"/>
    <mergeCell ref="AE56:AG56"/>
    <mergeCell ref="Z55:AB55"/>
    <mergeCell ref="AC55:AD55"/>
    <mergeCell ref="AE55:AG55"/>
    <mergeCell ref="AH55:AJ55"/>
    <mergeCell ref="AK55:AL55"/>
    <mergeCell ref="AM55:AO55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58:D58"/>
    <mergeCell ref="M58:N58"/>
    <mergeCell ref="O58:Q58"/>
    <mergeCell ref="R58:T58"/>
    <mergeCell ref="U58:V58"/>
    <mergeCell ref="W58:Y58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60:AR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61:AJ61"/>
    <mergeCell ref="AK61:AL61"/>
    <mergeCell ref="AM61:AO61"/>
    <mergeCell ref="AP61:AR61"/>
    <mergeCell ref="A62:D62"/>
    <mergeCell ref="M62:N62"/>
    <mergeCell ref="O62:Q62"/>
    <mergeCell ref="R62:T62"/>
    <mergeCell ref="U62:V62"/>
    <mergeCell ref="W62:Y62"/>
    <mergeCell ref="AP62:AR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Z62:AB62"/>
    <mergeCell ref="AC62:AD62"/>
    <mergeCell ref="AE62:AG62"/>
    <mergeCell ref="AH62:AJ62"/>
    <mergeCell ref="AK62:AL62"/>
    <mergeCell ref="AM62:AO62"/>
    <mergeCell ref="AH63:AJ63"/>
    <mergeCell ref="AK63:AL63"/>
    <mergeCell ref="AM63:AO63"/>
    <mergeCell ref="AP63:AR63"/>
    <mergeCell ref="A64:D64"/>
    <mergeCell ref="M64:N64"/>
    <mergeCell ref="O64:Q64"/>
    <mergeCell ref="R64:T64"/>
    <mergeCell ref="U64:V64"/>
    <mergeCell ref="W64:Y64"/>
    <mergeCell ref="AP64:AR64"/>
    <mergeCell ref="A65:L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H65:AJ65"/>
    <mergeCell ref="AK65:AL65"/>
    <mergeCell ref="AM65:AO65"/>
    <mergeCell ref="AP65:AR65"/>
    <mergeCell ref="A66:L66"/>
    <mergeCell ref="M66:N66"/>
    <mergeCell ref="O66:Q66"/>
    <mergeCell ref="R66:T66"/>
    <mergeCell ref="U66:V66"/>
    <mergeCell ref="W66:Y66"/>
    <mergeCell ref="AP66:AR66"/>
    <mergeCell ref="A67:AR67"/>
    <mergeCell ref="A68:L68"/>
    <mergeCell ref="M68:T68"/>
    <mergeCell ref="U68:AB68"/>
    <mergeCell ref="AC68:AJ68"/>
    <mergeCell ref="AK68:AR68"/>
    <mergeCell ref="Z66:AB66"/>
    <mergeCell ref="AC66:AD66"/>
    <mergeCell ref="AE66:AG66"/>
    <mergeCell ref="AH66:AJ66"/>
    <mergeCell ref="AK66:AL66"/>
    <mergeCell ref="AM66:AO66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Аглофабрика</vt:lpstr>
      <vt:lpstr>Воздушная</vt:lpstr>
      <vt:lpstr>Горная</vt:lpstr>
      <vt:lpstr>Доменная</vt:lpstr>
      <vt:lpstr>Евстюниха</vt:lpstr>
      <vt:lpstr>Карьер</vt:lpstr>
      <vt:lpstr>Кислородная</vt:lpstr>
      <vt:lpstr>Коксовая</vt:lpstr>
      <vt:lpstr>Магнетитовая</vt:lpstr>
      <vt:lpstr>Нижняя</vt:lpstr>
      <vt:lpstr>НТМК</vt:lpstr>
      <vt:lpstr>Обжиговая</vt:lpstr>
      <vt:lpstr>Обогатительная</vt:lpstr>
      <vt:lpstr>Прокатная</vt:lpstr>
      <vt:lpstr>Шахта</vt:lpstr>
      <vt:lpstr>Шлаковая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2022-12-29T08:33:10Z</dcterms:modified>
</cp:coreProperties>
</file>