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1 ПЛАН ЗАКУПА\2024\ЕЭТ\январь ПЛАН 2024\"/>
    </mc:Choice>
  </mc:AlternateContent>
  <xr:revisionPtr revIDLastSave="0" documentId="13_ncr:1_{A8E73989-0846-4385-A2F4-4761C4A901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лан закупок" sheetId="3" r:id="rId1"/>
    <sheet name="процент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'План закупок'!$A$17:$Z$86</definedName>
    <definedName name="ed_izmerenia">[1]Лист5!$D$3:$D$31</definedName>
    <definedName name="edin_izm">[2]Лист5!$D$3:$D$27</definedName>
    <definedName name="ei">[3]Лист3!$D$3:$D$8</definedName>
    <definedName name="func_blok">[4]Лист3!$C$3:$C$15</definedName>
    <definedName name="group_product">[4]Лист3!$B$6:$B$29</definedName>
    <definedName name="ist_fin">[5]Лист2!$C$5:$C$23</definedName>
    <definedName name="istfin">[1]Лист7!$A$5:$A$25</definedName>
    <definedName name="istoch_fin">[6]Лист7!$A$4:$A$24</definedName>
    <definedName name="kod_vida_deyatelnosti">[3]Лист2!$A$3:$A$10</definedName>
    <definedName name="org_str">[3]Лист4!$B$3:$B$143</definedName>
    <definedName name="spos_zak">[7]Лист6!$A$3:$A$15</definedName>
    <definedName name="spos_zakupki">[8]Лист6!$A$3:$A$16</definedName>
    <definedName name="sposob_zakupki">[3]Лист4!$A$3:$A$15</definedName>
    <definedName name="vid_zakupki">[3]Лист4!$C$3:$C$4</definedName>
    <definedName name="а">[1]Лист5!$D$3:$D$31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8" i="3" l="1"/>
  <c r="K57" i="3"/>
  <c r="K30" i="3" l="1"/>
  <c r="K26" i="3" l="1"/>
  <c r="K72" i="3"/>
  <c r="K18" i="3" l="1"/>
  <c r="K78" i="3" l="1"/>
  <c r="K80" i="3"/>
  <c r="K60" i="3"/>
  <c r="K77" i="3" l="1"/>
  <c r="K76" i="3"/>
  <c r="K56" i="3"/>
  <c r="K66" i="3"/>
  <c r="K65" i="3"/>
  <c r="K61" i="3"/>
  <c r="K67" i="3"/>
  <c r="K63" i="3"/>
  <c r="K62" i="3"/>
  <c r="K64" i="3"/>
  <c r="K51" i="3"/>
  <c r="K50" i="3"/>
  <c r="K49" i="3"/>
  <c r="K55" i="3"/>
  <c r="K45" i="3"/>
  <c r="K44" i="3"/>
  <c r="K41" i="3"/>
  <c r="K39" i="3"/>
  <c r="K28" i="3"/>
  <c r="K75" i="3"/>
  <c r="K74" i="3"/>
  <c r="K73" i="3"/>
  <c r="K69" i="3"/>
  <c r="K70" i="3"/>
  <c r="K43" i="3"/>
  <c r="K68" i="3"/>
  <c r="K42" i="3"/>
  <c r="K54" i="3"/>
  <c r="K47" i="3"/>
  <c r="K24" i="3"/>
  <c r="K23" i="3"/>
  <c r="K22" i="3"/>
  <c r="K21" i="3"/>
  <c r="K20" i="3"/>
  <c r="K19" i="3"/>
  <c r="K59" i="3"/>
</calcChain>
</file>

<file path=xl/sharedStrings.xml><?xml version="1.0" encoding="utf-8"?>
<sst xmlns="http://schemas.openxmlformats.org/spreadsheetml/2006/main" count="818" uniqueCount="230">
  <si>
    <t>Способ закупки</t>
  </si>
  <si>
    <t>наименование</t>
  </si>
  <si>
    <t>ФОРМА</t>
  </si>
  <si>
    <t>плана закупки товаров (работ,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</si>
  <si>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</si>
  <si>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</si>
  <si>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</si>
  <si>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</si>
  <si>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</si>
  <si>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</si>
  <si>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</si>
  <si>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Общество с ограниченной ответственностью "ЕвразЭнергоТранс"</t>
  </si>
  <si>
    <t>код по ОКЕИ</t>
  </si>
  <si>
    <t>Закупка в электронной форме да/нет</t>
  </si>
  <si>
    <t xml:space="preserve"> код по ОКАТО</t>
  </si>
  <si>
    <t xml:space="preserve">планируемая дата или период размещения извещения о закупке (месяц, год) </t>
  </si>
  <si>
    <t xml:space="preserve">срок исполнения договора (месяц,год) </t>
  </si>
  <si>
    <t xml:space="preserve"> Условия договора </t>
  </si>
  <si>
    <t>Предмет договора</t>
  </si>
  <si>
    <t xml:space="preserve">Минимально необходимые требования,предъявляемые к закупаемым товарам (работам, услугам) </t>
  </si>
  <si>
    <t xml:space="preserve"> Единица измерения </t>
  </si>
  <si>
    <t>Сведения о количестве (объеме)</t>
  </si>
  <si>
    <t xml:space="preserve"> Регион поставки товаров (выполнения работ, оказания услуг) </t>
  </si>
  <si>
    <t xml:space="preserve">График осуществления процедур закупки </t>
  </si>
  <si>
    <t xml:space="preserve">Порядковый номер </t>
  </si>
  <si>
    <t>Сведения о начальной (максимальной) цене договора (цене лота) в руб. с НДС</t>
  </si>
  <si>
    <t xml:space="preserve"> Код по ОКВЭД2</t>
  </si>
  <si>
    <t>energotrans@evraz.com</t>
  </si>
  <si>
    <t>Закупка проводится только среди субъектов МСП да/нет</t>
  </si>
  <si>
    <t>МСП</t>
  </si>
  <si>
    <t>Всего закупок</t>
  </si>
  <si>
    <t>Процент</t>
  </si>
  <si>
    <t>Размещение в 2020 г.</t>
  </si>
  <si>
    <t>итого</t>
  </si>
  <si>
    <t>Закупки бюджет 2021 г</t>
  </si>
  <si>
    <t>Размещение в 2021 г.</t>
  </si>
  <si>
    <t>Код по ОКПД2</t>
  </si>
  <si>
    <t>"      "</t>
  </si>
  <si>
    <t>(дата утверждения)</t>
  </si>
  <si>
    <t xml:space="preserve">              </t>
  </si>
  <si>
    <t>М.П.</t>
  </si>
  <si>
    <t>Генеральный директор</t>
  </si>
  <si>
    <t>Беспалов И.Н.</t>
  </si>
  <si>
    <t>14</t>
  </si>
  <si>
    <t>654006, Кемеровская область- Кузбасс, г. Новокузнецк ул. Рудокопровая, 4</t>
  </si>
  <si>
    <t>2023 г.</t>
  </si>
  <si>
    <t>на 2024 год (январь-декабрь)</t>
  </si>
  <si>
    <t>64.99</t>
  </si>
  <si>
    <t>64.99.1</t>
  </si>
  <si>
    <t>Оформление документов для проведения безналичных платежей и взаимодействие с кредитными организациями</t>
  </si>
  <si>
    <t>В соответствии с условиями договора</t>
  </si>
  <si>
    <t>796</t>
  </si>
  <si>
    <t>шт</t>
  </si>
  <si>
    <t>Согласно приложения к договору</t>
  </si>
  <si>
    <t>32000000000</t>
  </si>
  <si>
    <t>Кемеровская область, г. Новокузнецк</t>
  </si>
  <si>
    <t>нет</t>
  </si>
  <si>
    <t>68.20</t>
  </si>
  <si>
    <t>68.20.12</t>
  </si>
  <si>
    <t>Субаренда имущества ОАО "ОУК "Южкузбассуголь"</t>
  </si>
  <si>
    <t>согласно приложения к договору</t>
  </si>
  <si>
    <t>32431000000</t>
  </si>
  <si>
    <t>Кемеровская обл., г. Новокузнецк</t>
  </si>
  <si>
    <t>Единственный источник</t>
  </si>
  <si>
    <t>Аренда имущества АО "ЕВРАЗ ЗСМК"_строительная площадка</t>
  </si>
  <si>
    <t xml:space="preserve">Аренда движимого имущества АО "ЕВРАЗ ЗСМК"_строительная площадка </t>
  </si>
  <si>
    <t>Аренда земельного участка под ВЛ 110кВ на  ПС "Зеленая"</t>
  </si>
  <si>
    <t>согласно условиям договора</t>
  </si>
  <si>
    <t>Субаренда земельного участка под ВЛ 35кВ (ш. Осинниковская)</t>
  </si>
  <si>
    <t xml:space="preserve">Аренда осв. сетей АО "ЕВРАЗ ЗСМК"_строительная площадка </t>
  </si>
  <si>
    <t>71.12</t>
  </si>
  <si>
    <t>71.12.1</t>
  </si>
  <si>
    <t>Оказание услуг по комплексному обследованию  зданий, сооружений ЦРЭО, ЦСиП СП,ЦСиП РП на территории Кемеровской области</t>
  </si>
  <si>
    <t>В соответствии с требованиями ГОСТ 31937-2011, техническим заданием и условиями договора</t>
  </si>
  <si>
    <t>32431000000                32219000000</t>
  </si>
  <si>
    <t>Конкурс</t>
  </si>
  <si>
    <t>да</t>
  </si>
  <si>
    <t>71.2</t>
  </si>
  <si>
    <t>Оказание услуг по диагностике энергетических комплексов (трансформаторов) на территории Кемеровской области</t>
  </si>
  <si>
    <t xml:space="preserve">В соответстии с техническим заданием и условиями договора:  иметь опыт работы , квалифицированный персонал, наличие производственной базы  </t>
  </si>
  <si>
    <t>В соответствии с Техническим заданием и условиями договора</t>
  </si>
  <si>
    <t>Запрос предложений</t>
  </si>
  <si>
    <t>74.30</t>
  </si>
  <si>
    <t>71.20.1</t>
  </si>
  <si>
    <t>Комплексное обследование ВЛ-35-110 кВ на территории Кемеровской области</t>
  </si>
  <si>
    <t>В соответствии с требованиями ГОСТ Р 58087-2018, техническим заданием и условиями договора</t>
  </si>
  <si>
    <t>32431000000                32227554000               32227565000</t>
  </si>
  <si>
    <t>86.90.4</t>
  </si>
  <si>
    <t>86.10</t>
  </si>
  <si>
    <t xml:space="preserve">Приобретение путевок в Санатории для оздоровление работников и их детей Общества в соответствии с Коллективным договором </t>
  </si>
  <si>
    <t>01404000000</t>
  </si>
  <si>
    <t>65.12</t>
  </si>
  <si>
    <t>65.11.10</t>
  </si>
  <si>
    <t>797</t>
  </si>
  <si>
    <t>32431373000, 65401364000</t>
  </si>
  <si>
    <t>Кемеровская обл., г. Новокузнецк, Свердловская обл, г. Нижний Тагил</t>
  </si>
  <si>
    <t>10.82</t>
  </si>
  <si>
    <t>Приобретение новогодних подарков для детей работников Общества по Соглашению сторон</t>
  </si>
  <si>
    <t xml:space="preserve">Организация и проведение Всероссийской тарифной конференции 2024 года </t>
  </si>
  <si>
    <t>03426000000</t>
  </si>
  <si>
    <t>17.12</t>
  </si>
  <si>
    <t>Офисная бумага</t>
  </si>
  <si>
    <t>В соответствии с требованиями ГОСТ, техническим заданием и условиями договора</t>
  </si>
  <si>
    <t>Согласно закупочной документации</t>
  </si>
  <si>
    <t>32431373000</t>
  </si>
  <si>
    <t>27</t>
  </si>
  <si>
    <t>Кемеровская обл., г. Новокузнецк,Свердловская область, г. Нижний Тагил</t>
  </si>
  <si>
    <t>Приобретение путевок на санаторно-курортное лечение и оздоровление работников и их детей филиала ООО "ЕвразЭнергоТранс" в г.Н.Тагил</t>
  </si>
  <si>
    <t>Согласно условиям договора</t>
  </si>
  <si>
    <t>65400000000
32431000000</t>
  </si>
  <si>
    <t>Свердловская область, г.Нижний Тагил,
г.Нижняя Салда, г.Качканар
Кемеровская область, г.Новокузнецк</t>
  </si>
  <si>
    <t xml:space="preserve">Единственный источник </t>
  </si>
  <si>
    <t>65.12.1</t>
  </si>
  <si>
    <t>65.12.12.000</t>
  </si>
  <si>
    <t>Добровольное медицинское страхование работников</t>
  </si>
  <si>
    <t>71.20</t>
  </si>
  <si>
    <t>Комплексное обследование, планово-высотная съемка  крановых путей,  проверка и наладка приборов безопасности подъемных сооружений</t>
  </si>
  <si>
    <t>Согласно приложению к договору</t>
  </si>
  <si>
    <t xml:space="preserve"> 32431362</t>
  </si>
  <si>
    <t>86.10.1</t>
  </si>
  <si>
    <t>Услуги по проведению периодических медицинских осмотров работников Общества (Площадка строительного проката)</t>
  </si>
  <si>
    <t>792</t>
  </si>
  <si>
    <t>чел</t>
  </si>
  <si>
    <t>32431362</t>
  </si>
  <si>
    <t>Услуги по проведению периодических медицинских осмотров работников Общества (Площадка рельсового проката)</t>
  </si>
  <si>
    <t>32431373</t>
  </si>
  <si>
    <t>32443</t>
  </si>
  <si>
    <t>36.00.1</t>
  </si>
  <si>
    <t>Питьевая бутилированная вода</t>
  </si>
  <si>
    <t>л</t>
  </si>
  <si>
    <t>43.12.1</t>
  </si>
  <si>
    <t>43.12.11.140</t>
  </si>
  <si>
    <t>ВЛ 110кВ Кондомская-Шерегеш Расчистка охранной зоны ВЛ от ДРК и ОСД</t>
  </si>
  <si>
    <t>В соответствии с техническим заданием (ведомостьюобъемов работ) и условиями договора: иметь свидетельство СРО, опыт работы по выполнению ремонтов</t>
  </si>
  <si>
    <t>32443000000</t>
  </si>
  <si>
    <t>33.14</t>
  </si>
  <si>
    <t>33.14.11</t>
  </si>
  <si>
    <t>Капитальный ремонт  трансформаторов тока 110 кВ, трансформаторов напряжения 110 кВ ПС 110/6кВ "Хвостохранилище" . Капитальный ремонт трансформатора Т-41-630 кВА ПС 220/110/10кВ "КМК-1". Капитальный ремонт трансформатора  Т-2-630 кВА "ТП-ЦРСД".  Капитальный ремонт трансформаторов Т-1-400 кВА; Т-2-400 кВА  "ТП-39"</t>
  </si>
  <si>
    <t xml:space="preserve">43.21.10  </t>
  </si>
  <si>
    <t>33.14.1</t>
  </si>
  <si>
    <t>Реконструкция ПС 110/6,6/6,3 кВ Есаульская-5</t>
  </si>
  <si>
    <t xml:space="preserve">43.21.10   </t>
  </si>
  <si>
    <t>Реконструкция ПС 110/6 кВ ОП-6 НКМК</t>
  </si>
  <si>
    <t>Реконструкция ОП-6 ЦСиП СП. Реконструкция ТП ЦРСД, ТП-23, ТП-23а, ТП АБК-Сталь, КТП-15</t>
  </si>
  <si>
    <t>41.20; 42.22</t>
  </si>
  <si>
    <t>41.10.10.000; 43.21.10</t>
  </si>
  <si>
    <t>Реконструкция ОРУ- 110кВ ПС Доменная</t>
  </si>
  <si>
    <t>В соответствии с техническим заданием (ведомостью дефектов) и условиями договора, опыт аналогичных работ</t>
  </si>
  <si>
    <t>65476000000</t>
  </si>
  <si>
    <t>Свердловская обл., г. Нижний Тагил</t>
  </si>
  <si>
    <t>Реконструкция ПС 110 кВ №3</t>
  </si>
  <si>
    <t>Свердловская обл., г. Качканар</t>
  </si>
  <si>
    <t>43.21.10</t>
  </si>
  <si>
    <t>72.20</t>
  </si>
  <si>
    <t>Комплексное диагностическое обследование трансформатора Т-2 ПС НТМК; Комплексное диагностическое обследование трансформатора Т-3 ПС НТМК; Комплексное обследование трансформатора 110 кВ ПС-6 Т-1 ЦСиП Ванадий; Диагностика (обследование) трансформатора Т2 ПС Обогатительная ЦСиП ВГОК</t>
  </si>
  <si>
    <t>Реконструкция  ПС 110/6кВ «Обжиговая»</t>
  </si>
  <si>
    <t>Реконструкция ВЧТО на ПС НТМК и ПС Доменная</t>
  </si>
  <si>
    <t>41.10.10.000</t>
  </si>
  <si>
    <t>Реконструкция системы АИИСКУЭ (выполнение обязательств, предусмотренных 522-ФЗ)</t>
  </si>
  <si>
    <t>Капитальный ремонт ячейки силового трансформатора Т-1 63 МВА ПС Коксовая</t>
  </si>
  <si>
    <t xml:space="preserve">Капитальный ремонт закрытой части шинопроводов 6 кВ между РУ- 6кВ №1235-1236 с заменой ЛР 6кВ ввода №1 </t>
  </si>
  <si>
    <t>Капитальный ремонт кровли ПС Коксовая; Капитальный ремонт кровли ОПУ ПС Прокатная</t>
  </si>
  <si>
    <t>71.20; 72</t>
  </si>
  <si>
    <t>Техническое обслуживание системы полной автоматической компенсации емкостных токов сетей 6-10 кВ ПС Кислородная, ПС Прокатная, ПС Коксовая</t>
  </si>
  <si>
    <t>Реконструкции ВЛ-6 кВ  ПС-16</t>
  </si>
  <si>
    <t>Капитальный ремонт ячейки силового трансформатора Т-4 40 МВА ПС Коксовая</t>
  </si>
  <si>
    <t>Капитальный ремонт ВЛ 110 кВ ПС НТМК - ТЭЦ 1, 2 с отпайкой на ПВС</t>
  </si>
  <si>
    <t>Капитальный ремонт системы отопления ПС Евстюниха, ПС Обогатительная</t>
  </si>
  <si>
    <t>02</t>
  </si>
  <si>
    <t>02.40.1</t>
  </si>
  <si>
    <t xml:space="preserve">Расчистка охранных зон ВЛ </t>
  </si>
  <si>
    <t>Обследование строительных конструкций здания ПС Горная; Обследование строительных конструкций здания ПС Шлаковая</t>
  </si>
  <si>
    <t>86.21</t>
  </si>
  <si>
    <t>Услуги по проведению периодических медицинских осмотров работников Филиала (ЦСиП НТМК, ЦСиП ВГОК, Управления)</t>
  </si>
  <si>
    <t>Согласно условий договора</t>
  </si>
  <si>
    <t>Свердловская область, г. Нижний Тагил</t>
  </si>
  <si>
    <t>27.90</t>
  </si>
  <si>
    <t>Поставка защитных средств (сэз)</t>
  </si>
  <si>
    <t>Да</t>
  </si>
  <si>
    <t>26</t>
  </si>
  <si>
    <t>Поставка оргтехники</t>
  </si>
  <si>
    <t>В соответствии с требованиями ГОСТ,  условиями договора</t>
  </si>
  <si>
    <t>Согласно спецификации  к договору</t>
  </si>
  <si>
    <t xml:space="preserve"> 65476000000, 32431000000</t>
  </si>
  <si>
    <t>17.22</t>
  </si>
  <si>
    <t>17.23</t>
  </si>
  <si>
    <t>Поставка типографии, табличек, знаков, вывесок</t>
  </si>
  <si>
    <t>20.30</t>
  </si>
  <si>
    <t>Поставка лакокрасочных материалов</t>
  </si>
  <si>
    <t>27.1</t>
  </si>
  <si>
    <t>Поставка электродвигателей</t>
  </si>
  <si>
    <t>43.2</t>
  </si>
  <si>
    <t>Реконструкция АСКУЭ, по выполнению обязанностей  по обеспечению коммерческого учета электрической энергии (мощности) потребителей</t>
  </si>
  <si>
    <t>32 431 000 000</t>
  </si>
  <si>
    <r>
      <t>Реконструкция ПС 6 кВ КП-24</t>
    </r>
    <r>
      <rPr>
        <b/>
        <sz val="10"/>
        <rFont val="Franklin Gothic Book"/>
        <family val="2"/>
        <charset val="204"/>
      </rPr>
      <t xml:space="preserve">  </t>
    </r>
  </si>
  <si>
    <t>49.41</t>
  </si>
  <si>
    <t>49.41.19</t>
  </si>
  <si>
    <t>29.10</t>
  </si>
  <si>
    <t xml:space="preserve">30.99.10.190 </t>
  </si>
  <si>
    <t xml:space="preserve">Поставка легкового автомобиля </t>
  </si>
  <si>
    <t>29.10.2</t>
  </si>
  <si>
    <t>Поставка автомобиля 4Х4</t>
  </si>
  <si>
    <t>47.30</t>
  </si>
  <si>
    <t>47.30.10.000</t>
  </si>
  <si>
    <t xml:space="preserve">Поставка ГСМ для автомобилей, осуществляемая стационарными автозаправочными станциями </t>
  </si>
  <si>
    <t>65401364000</t>
  </si>
  <si>
    <t>Кемеровская обл., г. Новокузнецк
Свердловская область, г. Нижний Тагил</t>
  </si>
  <si>
    <t>Поставка мульчера прицепного</t>
  </si>
  <si>
    <t>Проектирование и реализации проекта по установке системы мониторинга однофазных замыканий на землю  6-10 кВ ПС 110/10/6 «Прокатная», ПС 110/6 «Кислородная»</t>
  </si>
  <si>
    <t>ПС 110/10кВ "ОП-4 ЗСМК"Капитальный ремонт системы СППИ сигналов контроля, управления оборудования ОРУ-110кВ, ЗРУ-10кВ.ПС 35/6кВ  "Капитальная-35"  Капитальный ремонт УКРМ-2</t>
  </si>
  <si>
    <t>43.29.12.110</t>
  </si>
  <si>
    <t>ПС 220/110/10кВ "КМК-1" Капитальный ремонт ограждения</t>
  </si>
  <si>
    <t>ПС 110/35/6кВ "ОП-20 ЗСМК"Капитальный  ремонт системы оперативного тока</t>
  </si>
  <si>
    <t>876</t>
  </si>
  <si>
    <t>усл.ед.</t>
  </si>
  <si>
    <t>Кемеровская обл.,   Таусл.ед.агольский район</t>
  </si>
  <si>
    <t>ПС 110/35/6 кВ "Таусл.ед.агольская" Капитальный ремонт оборудования ГЩУ, ОРУ-35кВ</t>
  </si>
  <si>
    <t>Кемеровская обл., Новокузнецк, Таусл.ед.агольский район</t>
  </si>
  <si>
    <t>_</t>
  </si>
  <si>
    <t>Капитальный ремонт кабельного тоннеля 6кВ ОП-6 - ЭСПЦ-2</t>
  </si>
  <si>
    <t>ПС 110/10кВ "ОП-4 ЗСМК" Капитальный ремонт трансформатора 110/10/10кВ  Т-4  80МВА</t>
  </si>
  <si>
    <t>(3843) 921-744</t>
  </si>
  <si>
    <t>Капитальный ремонт ячейки трансформатора напряжения ТН-2 6кВ на ПС Евстюниха</t>
  </si>
  <si>
    <t xml:space="preserve">Капитальный ремонт здания "ТП 23".  Капитальный ремонт здания "ТП 23А" </t>
  </si>
  <si>
    <t>Реконструкция ПС Казская, 35/6кВ, пгт. Каз</t>
  </si>
  <si>
    <t>82.30</t>
  </si>
  <si>
    <t>Услуги по проведению периодических медицинских осмотров работников Общества (Таштагольский район)</t>
  </si>
  <si>
    <t>Оказание услуг спецтехникой в Таштагольском районе</t>
  </si>
  <si>
    <t>26.51</t>
  </si>
  <si>
    <t>Коллективное страхование от несчастного случая на производстве всех работников ЕЭТ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</si>
</sst>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[$-419]mmmm\ yyyy;@"/>
    <numFmt numFmtId="168" formatCode="#,##0.0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0"/>
      <name val="Helv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b/>
      <sz val="14"/>
      <name val="Arial Cyr"/>
      <charset val="204"/>
    </font>
    <font>
      <b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rgb="FFFF0000"/>
      <name val="Arial Cyr"/>
      <charset val="204"/>
    </font>
    <font>
      <sz val="11"/>
      <name val="Franklin Gothic Book"/>
      <family val="2"/>
      <charset val="204"/>
    </font>
    <font>
      <b/>
      <sz val="10"/>
      <name val="Franklin Gothic Book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8">
    <xf numFmtId="0" fontId="0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5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9" fillId="0" borderId="0"/>
    <xf numFmtId="0" fontId="1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4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0" fillId="0" borderId="1" xfId="14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9" fontId="0" fillId="0" borderId="1" xfId="27" applyFont="1" applyBorder="1"/>
    <xf numFmtId="0" fontId="0" fillId="0" borderId="1" xfId="0" applyBorder="1"/>
    <xf numFmtId="0" fontId="12" fillId="0" borderId="1" xfId="0" applyFont="1" applyBorder="1"/>
    <xf numFmtId="164" fontId="0" fillId="0" borderId="1" xfId="14" applyFont="1" applyBorder="1"/>
    <xf numFmtId="0" fontId="13" fillId="0" borderId="1" xfId="0" applyFont="1" applyBorder="1"/>
    <xf numFmtId="4" fontId="0" fillId="0" borderId="1" xfId="0" applyNumberFormat="1" applyBorder="1"/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right" vertical="center" wrapText="1"/>
    </xf>
    <xf numFmtId="164" fontId="0" fillId="0" borderId="0" xfId="14" applyFont="1"/>
    <xf numFmtId="4" fontId="14" fillId="0" borderId="1" xfId="0" applyNumberFormat="1" applyFont="1" applyBorder="1"/>
    <xf numFmtId="165" fontId="7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4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right" vertical="center" wrapText="1"/>
    </xf>
    <xf numFmtId="0" fontId="8" fillId="2" borderId="20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4" fontId="8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 wrapText="1"/>
    </xf>
    <xf numFmtId="4" fontId="8" fillId="2" borderId="22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" fontId="8" fillId="2" borderId="11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 wrapText="1"/>
    </xf>
    <xf numFmtId="165" fontId="7" fillId="2" borderId="1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Alignment="1">
      <alignment vertical="center"/>
    </xf>
    <xf numFmtId="0" fontId="7" fillId="2" borderId="1" xfId="26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168" fontId="7" fillId="2" borderId="1" xfId="0" applyNumberFormat="1" applyFont="1" applyFill="1" applyBorder="1" applyAlignment="1">
      <alignment horizontal="righ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164" fontId="7" fillId="2" borderId="1" xfId="14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1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11" fillId="0" borderId="0" xfId="0" applyFont="1" applyAlignment="1">
      <alignment horizontal="center"/>
    </xf>
  </cellXfs>
  <cellStyles count="28">
    <cellStyle name="Обычный" xfId="0" builtinId="0"/>
    <cellStyle name="Обычный 10" xfId="1" xr:uid="{00000000-0005-0000-0000-000001000000}"/>
    <cellStyle name="Обычный 10 2" xfId="17" xr:uid="{00000000-0005-0000-0000-000002000000}"/>
    <cellStyle name="Обычный 10 3" xfId="2" xr:uid="{00000000-0005-0000-0000-000003000000}"/>
    <cellStyle name="Обычный 10 6" xfId="25" xr:uid="{00000000-0005-0000-0000-000004000000}"/>
    <cellStyle name="Обычный 2" xfId="3" xr:uid="{00000000-0005-0000-0000-000005000000}"/>
    <cellStyle name="Обычный 2 2" xfId="4" xr:uid="{00000000-0005-0000-0000-000006000000}"/>
    <cellStyle name="Обычный 2 2 2" xfId="18" xr:uid="{00000000-0005-0000-0000-000007000000}"/>
    <cellStyle name="Обычный 2 3" xfId="5" xr:uid="{00000000-0005-0000-0000-000008000000}"/>
    <cellStyle name="Обычный 2 3 2" xfId="6" xr:uid="{00000000-0005-0000-0000-000009000000}"/>
    <cellStyle name="Обычный 2 3 2 2" xfId="19" xr:uid="{00000000-0005-0000-0000-00000A000000}"/>
    <cellStyle name="Обычный 3" xfId="7" xr:uid="{00000000-0005-0000-0000-00000B000000}"/>
    <cellStyle name="Обычный 3 2" xfId="20" xr:uid="{00000000-0005-0000-0000-00000C000000}"/>
    <cellStyle name="Обычный 4" xfId="8" xr:uid="{00000000-0005-0000-0000-00000D000000}"/>
    <cellStyle name="Обычный 4 2" xfId="21" xr:uid="{00000000-0005-0000-0000-00000E000000}"/>
    <cellStyle name="Обычный 5" xfId="9" xr:uid="{00000000-0005-0000-0000-00000F000000}"/>
    <cellStyle name="Обычный 5 2" xfId="22" xr:uid="{00000000-0005-0000-0000-000010000000}"/>
    <cellStyle name="Обычный 6" xfId="10" xr:uid="{00000000-0005-0000-0000-000011000000}"/>
    <cellStyle name="Обычный 6 2" xfId="23" xr:uid="{00000000-0005-0000-0000-000012000000}"/>
    <cellStyle name="Обычный_Бюджет ЕЭТ 2012_Приказ_Приложение 2 (формы)" xfId="26" xr:uid="{00000000-0005-0000-0000-000013000000}"/>
    <cellStyle name="Процентный" xfId="27" builtinId="5"/>
    <cellStyle name="Стиль 1" xfId="11" xr:uid="{00000000-0005-0000-0000-000015000000}"/>
    <cellStyle name="Стиль 1 2" xfId="12" xr:uid="{00000000-0005-0000-0000-000016000000}"/>
    <cellStyle name="Стиль 1_Отчёт о выполнении закупок  и тех.заданий по ГКПЗ  2010г. ОУС от 10.11.10" xfId="13" xr:uid="{00000000-0005-0000-0000-000017000000}"/>
    <cellStyle name="Финансовый" xfId="14" builtinId="3"/>
    <cellStyle name="Финансовый 2" xfId="15" xr:uid="{00000000-0005-0000-0000-000019000000}"/>
    <cellStyle name="Финансовый 2 2" xfId="16" xr:uid="{00000000-0005-0000-0000-00001A000000}"/>
    <cellStyle name="Финансовый 2 2 2" xfId="24" xr:uid="{00000000-0005-0000-0000-00001B000000}"/>
  </cellStyles>
  <dxfs count="0"/>
  <tableStyles count="0" defaultTableStyle="TableStyleMedium2" defaultPivotStyle="PivotStyleLight16"/>
  <colors>
    <mruColors>
      <color rgb="FFFFCCFF"/>
      <color rgb="FFFF99CC"/>
      <color rgb="FF9AD4CD"/>
      <color rgb="FF93DBCC"/>
      <color rgb="FFDA9694"/>
      <color rgb="FF622C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7.23\&#1076;&#1083;&#1080;&#1084;&#1090;&#1086;\&#1076;&#1083;&#1080;&#1084;&#1090;&#1086;\&#1054;&#1073;&#1097;&#1080;&#1077;\&#1059;&#1054;&#1047;&#1044;\&#1054;&#1055;&#1054;&#1080;&#1050;\&#1055;&#1083;&#1072;&#1085;&#1080;&#1088;&#1086;&#1074;&#1072;&#1085;&#1080;&#1077;\&#1050;&#1086;&#1085;&#1089;&#1086;&#1083;&#1080;&#1076;&#1080;&#1088;&#1086;&#1074;&#1072;&#1085;&#1085;&#1072;&#1103;%20&#1082;&#1086;&#1088;&#1088;&#1077;&#1082;&#1090;&#1080;&#1088;&#1086;&#1074;&#1082;&#1072;%20&#1043;&#1050;&#1055;&#1047;%202011-2012%20&#1044;&#1054;&#1058;&#105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7.23\&#1076;&#1083;&#1080;&#1084;&#1090;&#1086;\&#1076;&#1083;&#1080;&#1084;&#1090;&#1086;\DOCUME~1\lenaar\LOCALS~1\Temp\Xl000003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7.23\&#1076;&#1083;&#1080;&#1084;&#1090;&#1086;\&#1076;&#1083;&#1080;&#1084;&#1090;&#1086;\&#1054;&#1073;&#1097;&#1080;&#1077;\&#1059;&#1054;&#1047;&#1044;\&#1054;&#1055;&#1054;&#1080;&#1050;\&#1055;&#1083;&#1072;&#1085;&#1080;&#1088;&#1086;&#1074;&#1072;&#1085;&#1080;&#1077;\&#1057;%20&#1044;&#1080;&#1050;&#1048;%20&#1050;&#1086;&#1088;&#1088;&#1077;&#1082;&#1090;&#1080;&#1088;&#1086;&#1074;&#1082;&#1072;%20&#1043;&#1050;&#1055;&#1047;%20-%202011%20&#1087;&#1086;&#1076;%20&#1087;&#1086;&#1090;&#1088;&#1077;&#1073;&#1085;&#1086;&#1089;&#1090;&#1100;%202012%20(&#1085;&#1086;&#1074;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7.23\&#1076;&#1083;&#1080;&#1084;&#1090;&#1086;\&#1042;&#1085;&#1091;&#1090;&#1088;&#1077;&#1085;&#1085;&#1080;&#1077;\&#1054;&#1052;&#1058;&#1054;\2011%20&#1075;\&#1055;&#1080;&#1089;&#1100;&#1084;&#1072;%20&#1085;&#1072;%20&#1062;&#1047;&#1054;\22.12.2011&#1075;\&#1055;&#1088;&#1080;&#1083;&#1086;&#1078;&#1077;&#1085;&#1080;&#1077;%20&#8470;1%20&#1082;%20&#1087;&#1080;&#1089;&#1100;&#1084;&#1091;%20&#1085;&#1072;%20&#1062;&#1047;&#1054;%20&#1086;&#1090;%20%2022.12.2011&#1075;.%20&#1043;&#1050;&#1055;&#1047;-&#1050;&#1086;&#1075;&#1085;&#1086;&#10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0.44.234\&#1086;&#1082;&#1089;&#1080;&#1088;\&#1059;&#1087;&#1088;&#1072;&#1074;&#1083;&#1077;&#1085;&#1080;&#1077;%20&#1082;&#1072;&#1087;&#1080;&#1090;&#1072;&#1083;&#1100;&#1085;&#1086;&#1075;&#1086;%20&#1089;&#1090;&#1088;&#1086;&#1080;&#1090;&#1077;&#1083;&#1100;&#1089;&#1090;&#1074;&#1072;\&#1057;&#1055;&#1050;\!2012\2012%20&#1058;&#1047;%20&#1074;%20&#1088;&#1072;&#1073;&#1086;&#1090;&#1077;\&#1055;&#1080;&#1089;&#1100;&#1084;&#1072;\&#1050;&#1086;&#1088;&#1088;&#1077;&#1082;&#1090;&#1080;&#1088;&#1086;&#1074;&#1082;&#1080;%20&#1043;&#1050;&#1055;&#1047;\&#1042;&#1082;&#1083;%20&#1074;%20&#1043;&#1050;&#1055;&#1047;%205%20&#1086;&#1073;&#1098;&#1077;&#1082;&#1090;&#1086;&#1074;\&#1055;&#1088;&#1080;&#1083;&#1086;&#1078;&#1077;&#1085;&#1080;&#1077;%20&#1050;&#1086;&#1088;&#1088;%20&#1043;&#1050;&#1055;&#1047;%20-%202011%20&#1087;&#1086;&#1076;%202012%20(5%20&#1086;&#1073;&#1098;&#1077;&#1082;&#1090;&#1086;&#1074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7.23\&#1076;&#1083;&#1080;&#1084;&#1090;&#1086;\Documents%20and%20Settings\aakulov\Local%20Settings\Temporary%20Internet%20Files\Content.Outlook\P144Y078\&#1055;&#1088;&#1080;&#1083;&#1086;&#1078;&#1077;&#1085;&#1080;&#1077;%20&#1080;&#1079;&#1084;&#1077;&#1085;&#1077;&#1085;&#1080;&#1077;%20&#1082;%20%20&#1043;&#1050;&#1055;&#1047;%202011%20&#1085;&#1072;%202012%20&#1086;&#1093;&#1088;&#1072;&#1085;&#1072;%2087%20&#1088;%20&#1095;&#1077;&#1083;%20&#1095;&#1072;&#10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7.23\&#1076;&#1083;&#1080;&#1084;&#1090;&#1086;\&#1076;&#1083;&#1080;&#1084;&#1090;&#1086;\&#1076;&#1080;&#1090;\&#1042;&#1085;&#1091;&#1090;&#1088;&#1077;&#1085;&#1085;&#1080;&#1077;\&#1054;&#1073;&#1097;&#1080;&#1077;%20&#1076;&#1086;&#1082;&#1091;&#1084;&#1077;&#1085;&#1090;&#1099;\_&#1059;&#1087;&#1088;&#1072;&#1074;&#1083;&#1077;&#1085;&#1080;&#1077;%20&#1076;&#1077;&#1103;&#1090;&#1077;&#1083;&#1100;&#1085;&#1086;&#1089;&#1090;&#1100;&#1102;%20&#1044;&#1048;&#1058;\&#1043;&#1050;&#1055;&#1047;\&#1043;&#1050;&#1055;&#1047;%202012\&#1044;&#1072;&#1085;&#1085;&#1099;&#1077;%20&#1076;&#1083;&#1103;%20&#1092;&#1086;&#1088;&#1084;&#1080;&#1088;&#1086;&#1074;&#1072;&#1085;&#1080;&#1103;%20&#1043;&#1050;&#1055;&#1047;%202012\&#1055;&#1077;&#1088;&#1084;&#1101;&#1085;&#1077;&#1088;&#1075;&#1086;\&#1043;&#1055;&#1047;_2012_&#1059;&#1048;&#1058;_&#1055;&#1069;_fina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7.23\&#1076;&#1083;&#1080;&#1084;&#1090;&#1086;\Documents%20and%20Settings\Mikryukova-aa.IA\Local%20Settings\Temporary%20Internet%20Files\Content.Outlook\Y4OUJDTH\&#1058;&#1072;&#1083;&#1069;&#1057;%20&#1055;&#1088;&#1086;&#1077;&#1082;&#1090;%20&#1043;&#1050;&#1055;&#1047;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под 2012"/>
      <sheetName val="2012"/>
      <sheetName val="Лист2"/>
      <sheetName val="Лист3"/>
      <sheetName val="Лист4"/>
      <sheetName val="Лист5"/>
      <sheetName val="Лист6"/>
      <sheetName val="Лист7"/>
      <sheetName val="Лист8"/>
      <sheetName val="ИТ"/>
    </sheetNames>
    <sheetDataSet>
      <sheetData sheetId="0"/>
      <sheetData sheetId="1"/>
      <sheetData sheetId="2"/>
      <sheetData sheetId="3"/>
      <sheetData sheetId="4"/>
      <sheetData sheetId="5">
        <row r="3">
          <cell r="D3" t="str">
            <v>Мвар</v>
          </cell>
        </row>
        <row r="4">
          <cell r="D4" t="str">
            <v>Мвт</v>
          </cell>
        </row>
        <row r="5">
          <cell r="D5" t="str">
            <v>МВА</v>
          </cell>
        </row>
        <row r="6">
          <cell r="D6" t="str">
            <v>км</v>
          </cell>
        </row>
        <row r="7">
          <cell r="D7" t="str">
            <v>га</v>
          </cell>
        </row>
        <row r="8">
          <cell r="D8" t="str">
            <v>Шт.</v>
          </cell>
        </row>
        <row r="9">
          <cell r="D9" t="str">
            <v>ПС</v>
          </cell>
        </row>
        <row r="10">
          <cell r="D10" t="str">
            <v>М2</v>
          </cell>
        </row>
        <row r="11">
          <cell r="D11" t="str">
            <v>КЛ</v>
          </cell>
        </row>
        <row r="12">
          <cell r="D12" t="str">
            <v>М</v>
          </cell>
        </row>
        <row r="13">
          <cell r="D13" t="str">
            <v>Здания</v>
          </cell>
        </row>
        <row r="14">
          <cell r="D14" t="str">
            <v>Пог. М.</v>
          </cell>
        </row>
        <row r="15">
          <cell r="D15" t="str">
            <v>Ячейка</v>
          </cell>
        </row>
        <row r="16">
          <cell r="D16" t="str">
            <v>Тыс.</v>
          </cell>
        </row>
        <row r="17">
          <cell r="D17" t="str">
            <v>Тыс. руб.</v>
          </cell>
        </row>
        <row r="18">
          <cell r="D18" t="str">
            <v>Руб.</v>
          </cell>
        </row>
        <row r="19">
          <cell r="D19" t="str">
            <v>Т.у.</v>
          </cell>
        </row>
        <row r="20">
          <cell r="D20" t="str">
            <v>Га</v>
          </cell>
        </row>
        <row r="21">
          <cell r="D21" t="str">
            <v>Ед.</v>
          </cell>
        </row>
        <row r="22">
          <cell r="D22" t="str">
            <v>Объект</v>
          </cell>
        </row>
        <row r="23">
          <cell r="D23" t="str">
            <v>ВЛ</v>
          </cell>
        </row>
        <row r="24">
          <cell r="D24" t="str">
            <v>Комплект</v>
          </cell>
        </row>
        <row r="25">
          <cell r="D25" t="str">
            <v>Система</v>
          </cell>
        </row>
        <row r="26">
          <cell r="D26" t="str">
            <v>кг</v>
          </cell>
        </row>
        <row r="27">
          <cell r="D27" t="str">
            <v>Тонна</v>
          </cell>
        </row>
        <row r="28">
          <cell r="D28" t="str">
            <v>Услуга</v>
          </cell>
        </row>
        <row r="29">
          <cell r="D29" t="str">
            <v>маш/час</v>
          </cell>
        </row>
        <row r="30">
          <cell r="D30" t="str">
            <v>летный час</v>
          </cell>
        </row>
        <row r="31">
          <cell r="D31" t="str">
            <v>литр</v>
          </cell>
        </row>
      </sheetData>
      <sheetData sheetId="6"/>
      <sheetData sheetId="7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</sheetNames>
    <sheetDataSet>
      <sheetData sheetId="0"/>
      <sheetData sheetId="1"/>
      <sheetData sheetId="2"/>
      <sheetData sheetId="3"/>
      <sheetData sheetId="4">
        <row r="3">
          <cell r="D3" t="str">
            <v>Мвар</v>
          </cell>
        </row>
        <row r="4">
          <cell r="D4" t="str">
            <v>Мвт</v>
          </cell>
        </row>
        <row r="5">
          <cell r="D5" t="str">
            <v>МВА</v>
          </cell>
        </row>
        <row r="6">
          <cell r="D6" t="str">
            <v>км</v>
          </cell>
        </row>
        <row r="7">
          <cell r="D7" t="str">
            <v>га</v>
          </cell>
        </row>
        <row r="8">
          <cell r="D8" t="str">
            <v>Шт.</v>
          </cell>
        </row>
        <row r="9">
          <cell r="D9" t="str">
            <v>кГ</v>
          </cell>
        </row>
        <row r="10">
          <cell r="D10" t="str">
            <v>ПС</v>
          </cell>
        </row>
        <row r="11">
          <cell r="D11" t="str">
            <v>М2</v>
          </cell>
        </row>
        <row r="12">
          <cell r="D12" t="str">
            <v>КЛ</v>
          </cell>
        </row>
        <row r="13">
          <cell r="D13" t="str">
            <v>М</v>
          </cell>
        </row>
        <row r="14">
          <cell r="D14" t="str">
            <v>Здания</v>
          </cell>
        </row>
        <row r="15">
          <cell r="D15" t="str">
            <v>Пог. М.</v>
          </cell>
        </row>
        <row r="16">
          <cell r="D16" t="str">
            <v>Ячейка</v>
          </cell>
        </row>
        <row r="17">
          <cell r="D17" t="str">
            <v>Тыс.</v>
          </cell>
        </row>
        <row r="18">
          <cell r="D18" t="str">
            <v>Тыс. руб.</v>
          </cell>
        </row>
        <row r="19">
          <cell r="D19" t="str">
            <v>Руб.</v>
          </cell>
        </row>
        <row r="20">
          <cell r="D20" t="str">
            <v>Т.у.</v>
          </cell>
        </row>
        <row r="21">
          <cell r="D21" t="str">
            <v>Ед.</v>
          </cell>
        </row>
        <row r="22">
          <cell r="D22" t="str">
            <v>Объект</v>
          </cell>
        </row>
        <row r="23">
          <cell r="D23" t="str">
            <v>ВЛ</v>
          </cell>
        </row>
        <row r="24">
          <cell r="D24" t="str">
            <v>Комплект</v>
          </cell>
        </row>
        <row r="25">
          <cell r="D25" t="str">
            <v>Система</v>
          </cell>
        </row>
        <row r="26">
          <cell r="D26" t="str">
            <v>Тонна</v>
          </cell>
        </row>
        <row r="27">
          <cell r="D27" t="str">
            <v>Услуга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 refreshError="1"/>
      <sheetData sheetId="1">
        <row r="3">
          <cell r="A3" t="str">
            <v>Новое строительство и расширение электросетевых объектов</v>
          </cell>
        </row>
        <row r="4">
          <cell r="A4" t="str">
            <v>Реконструкция и техперевооружение электросетевых объектов</v>
          </cell>
        </row>
        <row r="5">
          <cell r="A5" t="str">
            <v>Энергоремонтное (ремонтное) производство, техническое обслуживание</v>
          </cell>
        </row>
        <row r="6">
          <cell r="A6" t="str">
            <v>ИТ-закупки</v>
          </cell>
        </row>
        <row r="7">
          <cell r="A7" t="str">
            <v>НИОКР</v>
          </cell>
        </row>
        <row r="8">
          <cell r="A8" t="str">
            <v>Консультационные услуги</v>
          </cell>
        </row>
        <row r="9">
          <cell r="A9" t="str">
            <v>Услуги оценщиков</v>
          </cell>
        </row>
        <row r="10">
          <cell r="A10" t="str">
            <v>Прочие закупки</v>
          </cell>
        </row>
      </sheetData>
      <sheetData sheetId="2">
        <row r="3">
          <cell r="D3" t="str">
            <v>Мвар</v>
          </cell>
        </row>
        <row r="4">
          <cell r="D4" t="str">
            <v>Мвт</v>
          </cell>
        </row>
        <row r="5">
          <cell r="D5" t="str">
            <v>МВА</v>
          </cell>
        </row>
        <row r="6">
          <cell r="D6" t="str">
            <v>км</v>
          </cell>
        </row>
        <row r="7">
          <cell r="D7" t="str">
            <v>га</v>
          </cell>
        </row>
        <row r="8">
          <cell r="D8" t="str">
            <v>шт</v>
          </cell>
        </row>
      </sheetData>
      <sheetData sheetId="3">
        <row r="3">
          <cell r="A3" t="str">
            <v xml:space="preserve">ОК </v>
          </cell>
          <cell r="B3" t="str">
            <v>Холдинг МРСК</v>
          </cell>
          <cell r="C3" t="str">
            <v>B2B-Energo</v>
          </cell>
        </row>
        <row r="4">
          <cell r="A4" t="str">
            <v>ЗК</v>
          </cell>
          <cell r="B4" t="str">
            <v xml:space="preserve">  Сетевые ДЗО</v>
          </cell>
          <cell r="C4" t="str">
            <v>Неэлектронная</v>
          </cell>
        </row>
        <row r="5">
          <cell r="A5" t="str">
            <v xml:space="preserve">ОЗЦ </v>
          </cell>
          <cell r="B5" t="str">
            <v xml:space="preserve">    ОАО "МРСК ЦЕНТРА"</v>
          </cell>
        </row>
        <row r="6">
          <cell r="A6" t="str">
            <v>ЗЗЦ</v>
          </cell>
          <cell r="B6" t="str">
            <v xml:space="preserve">      МРСК Центра (ИА)</v>
          </cell>
        </row>
        <row r="7">
          <cell r="A7" t="str">
            <v>ОЗП</v>
          </cell>
          <cell r="B7" t="str">
            <v xml:space="preserve">      Белгородэнерго (филиал)</v>
          </cell>
        </row>
        <row r="8">
          <cell r="A8" t="str">
            <v>ЗЗП</v>
          </cell>
          <cell r="B8" t="str">
            <v xml:space="preserve">      Брянскэнерго (филиал)</v>
          </cell>
        </row>
        <row r="9">
          <cell r="A9" t="str">
            <v>ОКП</v>
          </cell>
          <cell r="B9" t="str">
            <v xml:space="preserve">      Воронежэнерго (филиал)</v>
          </cell>
        </row>
        <row r="10">
          <cell r="A10" t="str">
            <v>ЗКП</v>
          </cell>
          <cell r="B10" t="str">
            <v xml:space="preserve">      Костромаэнерго (филиал)</v>
          </cell>
        </row>
        <row r="11">
          <cell r="A11" t="str">
            <v>ЕИ</v>
          </cell>
          <cell r="B11" t="str">
            <v xml:space="preserve">      Курскэнерго (филиал)</v>
          </cell>
        </row>
        <row r="12">
          <cell r="A12" t="str">
            <v xml:space="preserve">ЕИ(по результат.несостоявшихся открытых процедур) </v>
          </cell>
          <cell r="B12" t="str">
            <v xml:space="preserve">      Липецкэнерго (филиал)</v>
          </cell>
        </row>
        <row r="13">
          <cell r="B13" t="str">
            <v xml:space="preserve">      Орелэнерго (филиал)</v>
          </cell>
        </row>
        <row r="14">
          <cell r="B14" t="str">
            <v xml:space="preserve">      Смоленскэнерго (филиал)</v>
          </cell>
        </row>
        <row r="15">
          <cell r="B15" t="str">
            <v xml:space="preserve">      Тамбовэнерго (филиал)</v>
          </cell>
        </row>
        <row r="16">
          <cell r="B16" t="str">
            <v xml:space="preserve">      Тверьэнерго (филиал)</v>
          </cell>
        </row>
        <row r="17">
          <cell r="B17" t="str">
            <v xml:space="preserve">      Ярэнерго (филиал)</v>
          </cell>
        </row>
        <row r="18">
          <cell r="B18" t="str">
            <v xml:space="preserve">    ОАО "МРСК СЕВЕРО-ЗАПАДА"</v>
          </cell>
        </row>
        <row r="19">
          <cell r="B19" t="str">
            <v xml:space="preserve">      МРСК Северо-Запада (ИА)</v>
          </cell>
        </row>
        <row r="20">
          <cell r="B20" t="str">
            <v xml:space="preserve">      Архэнерго (филиал)</v>
          </cell>
        </row>
        <row r="21">
          <cell r="B21" t="str">
            <v xml:space="preserve">      Вологдаэнерго (филиал)</v>
          </cell>
        </row>
        <row r="22">
          <cell r="B22" t="str">
            <v xml:space="preserve">      Карелэнерго (филиал)</v>
          </cell>
        </row>
        <row r="23">
          <cell r="B23" t="str">
            <v xml:space="preserve">      Колэнерго (филиал)</v>
          </cell>
        </row>
        <row r="24">
          <cell r="B24" t="str">
            <v xml:space="preserve">      Комиэнерго (филиал)</v>
          </cell>
        </row>
        <row r="25">
          <cell r="B25" t="str">
            <v xml:space="preserve">      Новгородэнерго (филиал)</v>
          </cell>
        </row>
        <row r="26">
          <cell r="B26" t="str">
            <v xml:space="preserve">      Псковэнерго (филиал)</v>
          </cell>
        </row>
        <row r="27">
          <cell r="B27" t="str">
            <v xml:space="preserve">    ОАО "МРСК УРАЛА"</v>
          </cell>
        </row>
        <row r="28">
          <cell r="B28" t="str">
            <v xml:space="preserve">      МРСК Урала (филиалы)</v>
          </cell>
        </row>
        <row r="29">
          <cell r="B29" t="str">
            <v xml:space="preserve">        МРСК Урала (ИА)</v>
          </cell>
        </row>
        <row r="30">
          <cell r="B30" t="str">
            <v xml:space="preserve">        Пермэнерго (филиал)</v>
          </cell>
        </row>
        <row r="31">
          <cell r="B31" t="str">
            <v xml:space="preserve">        Свердловэнерго (филиал)</v>
          </cell>
        </row>
        <row r="32">
          <cell r="B32" t="str">
            <v xml:space="preserve">        Челябэнерго (филиал)</v>
          </cell>
        </row>
        <row r="33">
          <cell r="B33" t="str">
            <v xml:space="preserve">      МРСК Урала (РСК )</v>
          </cell>
        </row>
        <row r="34">
          <cell r="B34" t="str">
            <v xml:space="preserve">        ОАО "Курганэнерго"</v>
          </cell>
        </row>
        <row r="35">
          <cell r="B35" t="str">
            <v xml:space="preserve">        ОАО "Екатеринбург.электросетевая компания"</v>
          </cell>
        </row>
        <row r="36">
          <cell r="B36" t="str">
            <v xml:space="preserve">    ОАО "МРСК ВОЛГИ"</v>
          </cell>
        </row>
        <row r="37">
          <cell r="B37" t="str">
            <v xml:space="preserve">      МРСК Волги (ИА)</v>
          </cell>
        </row>
        <row r="38">
          <cell r="B38" t="str">
            <v xml:space="preserve">      Самарские распределительные сети (филиал)</v>
          </cell>
        </row>
        <row r="39">
          <cell r="B39" t="str">
            <v xml:space="preserve">      Саратовские распределительные сети (филиал)</v>
          </cell>
        </row>
        <row r="40">
          <cell r="B40" t="str">
            <v xml:space="preserve">      Ульяновские распределительные сети (филиал)</v>
          </cell>
        </row>
        <row r="41">
          <cell r="B41" t="str">
            <v xml:space="preserve">      Мордовэнерго (филиал)</v>
          </cell>
        </row>
        <row r="42">
          <cell r="B42" t="str">
            <v xml:space="preserve">      Оренбургэнерго (филиал)</v>
          </cell>
        </row>
        <row r="43">
          <cell r="B43" t="str">
            <v xml:space="preserve">      Пензаэнерго (филиал)</v>
          </cell>
        </row>
        <row r="44">
          <cell r="B44" t="str">
            <v xml:space="preserve">      Чувашэнерго (филиал)</v>
          </cell>
        </row>
        <row r="45">
          <cell r="B45" t="str">
            <v xml:space="preserve">    ОАО "МРСК СИБИРИ"</v>
          </cell>
        </row>
        <row r="46">
          <cell r="B46" t="str">
            <v xml:space="preserve">      МРСК Сибири (филиалы)</v>
          </cell>
        </row>
        <row r="47">
          <cell r="B47" t="str">
            <v xml:space="preserve">        МРСК Сибири (ИА)</v>
          </cell>
        </row>
        <row r="48">
          <cell r="B48" t="str">
            <v xml:space="preserve">        Алтайэнерго (филиал)</v>
          </cell>
        </row>
        <row r="49">
          <cell r="B49" t="str">
            <v xml:space="preserve">        Бурятэнерго (филиал)</v>
          </cell>
        </row>
        <row r="50">
          <cell r="B50" t="str">
            <v xml:space="preserve">        Горно-Алтайские электрические сети(филиал)</v>
          </cell>
        </row>
        <row r="51">
          <cell r="B51" t="str">
            <v xml:space="preserve">        Красноярскэнерго (филиал)</v>
          </cell>
        </row>
        <row r="52">
          <cell r="B52" t="str">
            <v xml:space="preserve">        Кузбассэнерго-РЭС (филиал)</v>
          </cell>
        </row>
        <row r="53">
          <cell r="B53" t="str">
            <v xml:space="preserve">        Омскэнерго (филиал)</v>
          </cell>
        </row>
        <row r="54">
          <cell r="B54" t="str">
            <v xml:space="preserve">        Хакасэнерго (филиал)</v>
          </cell>
        </row>
        <row r="55">
          <cell r="B55" t="str">
            <v xml:space="preserve">        Читаэнерго (филиал)</v>
          </cell>
        </row>
        <row r="56">
          <cell r="B56" t="str">
            <v xml:space="preserve">      МРСК Сибири (РСК)</v>
          </cell>
        </row>
        <row r="57">
          <cell r="B57" t="str">
            <v xml:space="preserve">        ОАО "Томская распределительная компания"</v>
          </cell>
        </row>
        <row r="58">
          <cell r="B58" t="str">
            <v xml:space="preserve">        ОАО "Тываэнерго"</v>
          </cell>
        </row>
        <row r="59">
          <cell r="B59" t="str">
            <v xml:space="preserve">        ОАО "Улан-Удэ энерго"</v>
          </cell>
        </row>
        <row r="60">
          <cell r="B60" t="str">
            <v xml:space="preserve">    ОАО "МРСК ЮГА"</v>
          </cell>
        </row>
        <row r="61">
          <cell r="B61" t="str">
            <v xml:space="preserve">      МРСК Юга (ИА)</v>
          </cell>
        </row>
        <row r="62">
          <cell r="B62" t="str">
            <v xml:space="preserve">      Астраханьэнерго (филиал)</v>
          </cell>
        </row>
        <row r="63">
          <cell r="B63" t="str">
            <v xml:space="preserve">      Калмэнерго (филиал)</v>
          </cell>
        </row>
        <row r="64">
          <cell r="B64" t="str">
            <v xml:space="preserve">      Ростовэнерго (филиал)</v>
          </cell>
        </row>
        <row r="65">
          <cell r="B65" t="str">
            <v xml:space="preserve">      Волгоградэнерго (филиал)</v>
          </cell>
        </row>
        <row r="66">
          <cell r="B66" t="str">
            <v xml:space="preserve">    ОАО "Кубаньэнерго"</v>
          </cell>
        </row>
        <row r="67">
          <cell r="B67" t="str">
            <v xml:space="preserve">      Кубаньэнерго (ИА)</v>
          </cell>
        </row>
        <row r="68">
          <cell r="B68" t="str">
            <v xml:space="preserve">      Адыгейские ЭС</v>
          </cell>
        </row>
        <row r="69">
          <cell r="B69" t="str">
            <v xml:space="preserve">      Армавирские ЭС</v>
          </cell>
        </row>
        <row r="70">
          <cell r="B70" t="str">
            <v xml:space="preserve">      Краснодарские ЭС</v>
          </cell>
        </row>
        <row r="71">
          <cell r="B71" t="str">
            <v xml:space="preserve">      Лабинские ЭС</v>
          </cell>
        </row>
        <row r="72">
          <cell r="B72" t="str">
            <v xml:space="preserve">      Ленинградские ЭС</v>
          </cell>
        </row>
        <row r="73">
          <cell r="B73" t="str">
            <v xml:space="preserve">      Славянские ЭС</v>
          </cell>
        </row>
        <row r="74">
          <cell r="B74" t="str">
            <v xml:space="preserve">      Сочинские ЭС</v>
          </cell>
        </row>
        <row r="75">
          <cell r="B75" t="str">
            <v xml:space="preserve">      Тимашевские ЭС</v>
          </cell>
        </row>
        <row r="76">
          <cell r="B76" t="str">
            <v xml:space="preserve">      Тихорецкие ЭС</v>
          </cell>
        </row>
        <row r="77">
          <cell r="B77" t="str">
            <v xml:space="preserve">      Усть-Лабинские ЭС</v>
          </cell>
        </row>
        <row r="78">
          <cell r="B78" t="str">
            <v xml:space="preserve">      Юго-Западные ЭС</v>
          </cell>
        </row>
        <row r="79">
          <cell r="B79" t="str">
            <v xml:space="preserve">    ОАО "МРСК ЦЕНТРА И ПРИВОЛЖЬЯ"</v>
          </cell>
        </row>
        <row r="80">
          <cell r="B80" t="str">
            <v xml:space="preserve">      МРСК Центра и  Приволжья (ИА)</v>
          </cell>
        </row>
        <row r="81">
          <cell r="B81" t="str">
            <v xml:space="preserve">      Владимирэнерго (филиал)</v>
          </cell>
        </row>
        <row r="82">
          <cell r="B82" t="str">
            <v xml:space="preserve">      Ивэнерго (филиал)</v>
          </cell>
        </row>
        <row r="83">
          <cell r="B83" t="str">
            <v xml:space="preserve">      Калугаэнерго (филиал)</v>
          </cell>
        </row>
        <row r="84">
          <cell r="B84" t="str">
            <v xml:space="preserve">      Кировэнерго (филиал)</v>
          </cell>
        </row>
        <row r="85">
          <cell r="B85" t="str">
            <v xml:space="preserve">      Мариэнерго (филиал)</v>
          </cell>
        </row>
        <row r="86">
          <cell r="B86" t="str">
            <v xml:space="preserve">      Нижновэнерго (филиал)</v>
          </cell>
        </row>
        <row r="87">
          <cell r="B87" t="str">
            <v xml:space="preserve">      Рязаньэнерго (филиал)</v>
          </cell>
        </row>
        <row r="88">
          <cell r="B88" t="str">
            <v xml:space="preserve">      Тулэнерго (филиал)</v>
          </cell>
        </row>
        <row r="89">
          <cell r="B89" t="str">
            <v xml:space="preserve">      Удмуртэнерго (филиал)</v>
          </cell>
        </row>
        <row r="90">
          <cell r="B90" t="str">
            <v xml:space="preserve">    ОАО "МРСК СЕВЕРНОГО КАВКАЗА"</v>
          </cell>
        </row>
        <row r="91">
          <cell r="B91" t="str">
            <v xml:space="preserve">      МРСК Северного Кавказа (филиалы)</v>
          </cell>
        </row>
        <row r="92">
          <cell r="B92" t="str">
            <v xml:space="preserve">        МРСК Северного Кавказа (ИА)</v>
          </cell>
        </row>
        <row r="93">
          <cell r="B93" t="str">
            <v xml:space="preserve">        Кабардино-Балкарский (филиал)</v>
          </cell>
        </row>
        <row r="94">
          <cell r="B94" t="str">
            <v xml:space="preserve">        Северо-Осетинский (филиал)</v>
          </cell>
        </row>
        <row r="95">
          <cell r="B95" t="str">
            <v xml:space="preserve">        Карачаево-Черкесский (филиал)</v>
          </cell>
        </row>
        <row r="96">
          <cell r="B96" t="str">
            <v xml:space="preserve">        Ставропольэнерго (филиал)</v>
          </cell>
        </row>
        <row r="97">
          <cell r="B97" t="str">
            <v xml:space="preserve">        Дагэнерго (филиал)</v>
          </cell>
        </row>
        <row r="98">
          <cell r="B98" t="str">
            <v xml:space="preserve">      МРСК Северного Кавказа (РСК)</v>
          </cell>
        </row>
        <row r="99">
          <cell r="B99" t="str">
            <v xml:space="preserve">        ОАО "Дагэнергосеть"</v>
          </cell>
        </row>
        <row r="100">
          <cell r="B100" t="str">
            <v xml:space="preserve">        ОАО "Нурэнерго"</v>
          </cell>
        </row>
        <row r="101">
          <cell r="B101" t="str">
            <v xml:space="preserve">    ОАО "ТЮМЕНЬЭНЕРГО"</v>
          </cell>
        </row>
        <row r="102">
          <cell r="B102" t="str">
            <v xml:space="preserve">      Тюменьэнерго (ИА)</v>
          </cell>
        </row>
        <row r="103">
          <cell r="B103" t="str">
            <v xml:space="preserve">      Тюменьэнерго (филиалы)</v>
          </cell>
        </row>
        <row r="104">
          <cell r="B104" t="str">
            <v xml:space="preserve">    ОАО "ЯНТАРЬЭНЕРГО"</v>
          </cell>
        </row>
        <row r="105">
          <cell r="B105" t="str">
            <v xml:space="preserve">      Янтарьэнерго (ИА)</v>
          </cell>
        </row>
        <row r="106">
          <cell r="B106" t="str">
            <v xml:space="preserve">      Янтарьэнерго (филиалы)</v>
          </cell>
        </row>
        <row r="107">
          <cell r="B107" t="str">
            <v xml:space="preserve">    ОАО "МОЭСК"</v>
          </cell>
        </row>
        <row r="108">
          <cell r="B108" t="str">
            <v xml:space="preserve">      МОЭСК (ИА)</v>
          </cell>
        </row>
        <row r="109">
          <cell r="B109" t="str">
            <v xml:space="preserve">      Московская область</v>
          </cell>
        </row>
        <row r="110">
          <cell r="B110" t="str">
            <v xml:space="preserve">        Восточные электрические сети</v>
          </cell>
        </row>
        <row r="111">
          <cell r="B111" t="str">
            <v xml:space="preserve">        Западные электрические сети</v>
          </cell>
        </row>
        <row r="112">
          <cell r="B112" t="str">
            <v xml:space="preserve">        Южные электрические сети</v>
          </cell>
        </row>
        <row r="113">
          <cell r="B113" t="str">
            <v xml:space="preserve">        Северные  электрические сети</v>
          </cell>
        </row>
        <row r="114">
          <cell r="B114" t="str">
            <v xml:space="preserve">      Москва</v>
          </cell>
        </row>
        <row r="115">
          <cell r="B115" t="str">
            <v xml:space="preserve">        Центральные электрические сети</v>
          </cell>
        </row>
        <row r="116">
          <cell r="B116" t="str">
            <v xml:space="preserve">        Высоковольтные кабельные сети</v>
          </cell>
        </row>
        <row r="117">
          <cell r="B117" t="str">
            <v xml:space="preserve">        Московские кабельные сети</v>
          </cell>
        </row>
        <row r="118">
          <cell r="B118" t="str">
            <v xml:space="preserve">    ОАО "ЛЕНЭНЕРГО"</v>
          </cell>
        </row>
        <row r="119">
          <cell r="B119" t="str">
            <v xml:space="preserve">      Ленэнерго (ИА)</v>
          </cell>
        </row>
        <row r="120">
          <cell r="B120" t="str">
            <v xml:space="preserve">      Ленэнерго (филиалы)</v>
          </cell>
        </row>
        <row r="121">
          <cell r="B121" t="str">
            <v xml:space="preserve">  Сбытовые ДЗО</v>
          </cell>
        </row>
        <row r="122">
          <cell r="B122" t="str">
            <v xml:space="preserve">    ОАО "Тываэнергосбыт"</v>
          </cell>
        </row>
        <row r="123">
          <cell r="B123" t="str">
            <v xml:space="preserve">    ОАО «Дагестанская энергосбытовая компания»</v>
          </cell>
        </row>
        <row r="124">
          <cell r="B124" t="str">
            <v xml:space="preserve">    ОАО "Екатеринбургэнергосбыт"</v>
          </cell>
        </row>
        <row r="125">
          <cell r="B125" t="str">
            <v xml:space="preserve">    ОАО "Ингушэнерго"</v>
          </cell>
        </row>
        <row r="126">
          <cell r="B126" t="str">
            <v xml:space="preserve">    ОАО "Каббалкэнерго"</v>
          </cell>
        </row>
        <row r="127">
          <cell r="B127" t="str">
            <v xml:space="preserve">    ОАО "Калмэнергосбыт"</v>
          </cell>
        </row>
        <row r="128">
          <cell r="B128" t="str">
            <v xml:space="preserve">    ОАО "Карачаево-Черкесскэнерго"</v>
          </cell>
        </row>
        <row r="129">
          <cell r="B129" t="str">
            <v xml:space="preserve">    ОАО "Севкавказэнерго"</v>
          </cell>
        </row>
        <row r="130">
          <cell r="B130" t="str">
            <v xml:space="preserve">  Непрофильные ДЗО</v>
          </cell>
        </row>
        <row r="131">
          <cell r="B131" t="str">
            <v xml:space="preserve">    ОАО "ВНИПИэнергопром"</v>
          </cell>
        </row>
        <row r="132">
          <cell r="B132" t="str">
            <v xml:space="preserve">    ОАО СевЗап НТЦ</v>
          </cell>
        </row>
        <row r="133">
          <cell r="B133" t="str">
            <v xml:space="preserve">    ОАО "ИЦЭ Поволжья"</v>
          </cell>
        </row>
        <row r="134">
          <cell r="B134" t="str">
            <v xml:space="preserve">    ОАО "СЗЭУК"</v>
          </cell>
        </row>
        <row r="135">
          <cell r="B135" t="str">
            <v xml:space="preserve">    ОАО "СКБ ВТИ"</v>
          </cell>
        </row>
        <row r="136">
          <cell r="B136" t="str">
            <v xml:space="preserve">    ОАО "Центр оптимизации расчетов ЕЭС"</v>
          </cell>
        </row>
        <row r="137">
          <cell r="B137" t="str">
            <v xml:space="preserve">    ОАО "ЭНИН"</v>
          </cell>
        </row>
        <row r="138">
          <cell r="B138" t="str">
            <v xml:space="preserve">    ОАО "НИИЭЭ"</v>
          </cell>
        </row>
        <row r="139">
          <cell r="B139" t="str">
            <v xml:space="preserve">    ОАО "Сибэнергосетьпроект"</v>
          </cell>
        </row>
        <row r="140">
          <cell r="B140" t="str">
            <v xml:space="preserve">    ОАО "НИЦ ЕЭС"</v>
          </cell>
        </row>
        <row r="141">
          <cell r="B141" t="str">
            <v xml:space="preserve">    ОАО "Недвижимость ВНИПИэнергопром"</v>
          </cell>
        </row>
        <row r="142">
          <cell r="B142" t="str">
            <v xml:space="preserve">    ОАО "НИЦ Поволжья"</v>
          </cell>
        </row>
        <row r="143">
          <cell r="B143" t="str">
            <v xml:space="preserve">    ОАО "НИЦ Северо-Запада"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ламентиров."/>
      <sheetName val="Лист2"/>
      <sheetName val="Лист3"/>
      <sheetName val="Лист4"/>
      <sheetName val="Лист5"/>
      <sheetName val="Лист6"/>
      <sheetName val="Лист7"/>
      <sheetName val="Лист8"/>
    </sheetNames>
    <sheetDataSet>
      <sheetData sheetId="0"/>
      <sheetData sheetId="1"/>
      <sheetData sheetId="2">
        <row r="3">
          <cell r="C3" t="str">
            <v>Технический блок (в т.ч. Техническая инспекция)</v>
          </cell>
        </row>
        <row r="4">
          <cell r="C4" t="str">
            <v>Блок по развитию и реализации услуг</v>
          </cell>
        </row>
        <row r="5">
          <cell r="C5" t="str">
            <v>Блок экономики и финансов (в т.ч. Бухгалтерия)</v>
          </cell>
        </row>
        <row r="6">
          <cell r="B6" t="str">
            <v xml:space="preserve">      ВЛЭП 110-220 кВ (ВН)</v>
          </cell>
          <cell r="C6" t="str">
            <v>Блок капитального строительства и инвестиций</v>
          </cell>
        </row>
        <row r="7">
          <cell r="B7" t="str">
            <v xml:space="preserve">      ВЛЭП 35 кВ (СН1)</v>
          </cell>
          <cell r="C7" t="str">
            <v>Блок корпоративного управления</v>
          </cell>
        </row>
        <row r="8">
          <cell r="B8" t="str">
            <v xml:space="preserve">      ВЛЭП 1-20 кВ (СН2)</v>
          </cell>
          <cell r="C8" t="str">
            <v>Блок управления собственностью</v>
          </cell>
        </row>
        <row r="9">
          <cell r="B9" t="str">
            <v xml:space="preserve">      ВЛЭП 0,4 кВ (НН)</v>
          </cell>
          <cell r="C9" t="str">
            <v>Блок правового обеспечения</v>
          </cell>
        </row>
        <row r="10">
          <cell r="B10" t="str">
            <v xml:space="preserve">      ВЛЭП (несколько классов напряжения)</v>
          </cell>
          <cell r="C10" t="str">
            <v>Блок ИТ и телекоммуникаций</v>
          </cell>
        </row>
        <row r="11">
          <cell r="B11" t="str">
            <v xml:space="preserve">      КЛЭП 110 кВ (ВН)</v>
          </cell>
          <cell r="C11" t="str">
            <v>Блок УП и орг. проектирования</v>
          </cell>
        </row>
        <row r="12">
          <cell r="B12" t="str">
            <v xml:space="preserve">      КЛЭП 20-35 кВ (СН1)</v>
          </cell>
          <cell r="C12" t="str">
            <v>Блок экономической безопасности и режима</v>
          </cell>
        </row>
        <row r="13">
          <cell r="B13" t="str">
            <v xml:space="preserve">      КЛЭП 3-10 кВ (СН2)</v>
          </cell>
          <cell r="C13" t="str">
            <v>Блок по работе с органами власти, общ.орг.и СМИ</v>
          </cell>
        </row>
        <row r="14">
          <cell r="B14" t="str">
            <v xml:space="preserve">      КЛЭП до 1 кВ (НН)</v>
          </cell>
          <cell r="C14" t="str">
            <v>Блок административного управления</v>
          </cell>
        </row>
        <row r="15">
          <cell r="B15" t="str">
            <v xml:space="preserve">      КЛЭП (несколько классов напряжения)</v>
          </cell>
          <cell r="C15" t="str">
            <v>Блок по логистике и МТО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агент"/>
      <sheetName val="Корректировка ГКПЗ"/>
      <sheetName val="Лист2"/>
      <sheetName val="Лист3"/>
      <sheetName val="Лист4"/>
    </sheetNames>
    <sheetDataSet>
      <sheetData sheetId="0" refreshError="1"/>
      <sheetData sheetId="1" refreshError="1"/>
      <sheetData sheetId="2">
        <row r="5">
          <cell r="C5" t="str">
            <v xml:space="preserve">    Амортизация отчетного года</v>
          </cell>
        </row>
        <row r="6">
          <cell r="C6" t="str">
            <v xml:space="preserve">    Неиспользованная амортизация прошлых лет</v>
          </cell>
        </row>
        <row r="7">
          <cell r="C7" t="str">
            <v xml:space="preserve">  Неиспользованная прибыль прошлых лет</v>
          </cell>
        </row>
        <row r="8">
          <cell r="C8" t="str">
            <v xml:space="preserve">    Реновация, включенная РЭК в тариф (прибыль на развитие производства)</v>
          </cell>
        </row>
        <row r="9">
          <cell r="C9" t="str">
            <v xml:space="preserve">    Реализация профильных внеоборотных активов</v>
          </cell>
        </row>
        <row r="10">
          <cell r="C10" t="str">
            <v xml:space="preserve">    Реализация непрофильных внеобротных активов</v>
          </cell>
        </row>
        <row r="11">
          <cell r="C11" t="str">
            <v xml:space="preserve">    Плата за технологическое присоединенние</v>
          </cell>
        </row>
        <row r="12">
          <cell r="C12" t="str">
            <v xml:space="preserve"> Прочие собственные источники, в т.ч.продажа акций</v>
          </cell>
        </row>
        <row r="13">
          <cell r="C13" t="str">
            <v xml:space="preserve">    Использование банковских кредитов для осуществления капитальных вложений</v>
          </cell>
        </row>
        <row r="14">
          <cell r="C14" t="str">
            <v xml:space="preserve">    Облигационные займы</v>
          </cell>
        </row>
        <row r="15">
          <cell r="C15" t="str">
            <v xml:space="preserve">    Корпоративн.займы,в т.ч.от ОАО "Холдинг МРСК"</v>
          </cell>
        </row>
        <row r="16">
          <cell r="C16" t="str">
            <v xml:space="preserve">    Прочие заемные средства</v>
          </cell>
        </row>
        <row r="17">
          <cell r="C17" t="str">
            <v xml:space="preserve">  Средства от продажи векселей</v>
          </cell>
        </row>
        <row r="18">
          <cell r="C18" t="str">
            <v xml:space="preserve">    Целевые инвестиционные средства ОАО "Холдинг МРСК"</v>
          </cell>
        </row>
        <row r="19">
          <cell r="C19" t="str">
            <v xml:space="preserve">    Средства федерального бюджета</v>
          </cell>
        </row>
        <row r="20">
          <cell r="C20" t="str">
            <v xml:space="preserve">    Средства местных и региональных бюджетов</v>
          </cell>
        </row>
        <row r="21">
          <cell r="C21" t="str">
            <v xml:space="preserve">  Плата за технологическое присоединение</v>
          </cell>
        </row>
        <row r="22">
          <cell r="C22" t="str">
            <v xml:space="preserve">    Долевое участие в строительстве за счет прочих источников</v>
          </cell>
        </row>
        <row r="23">
          <cell r="C23" t="str">
            <v xml:space="preserve">    Прочие источники внешнего финансирования (расшифровать), в т.ч. лизинг</v>
          </cell>
        </row>
      </sheetData>
      <sheetData sheetId="3" refreshError="1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   Плата за технологическое присоединенние</v>
          </cell>
        </row>
        <row r="12">
          <cell r="A12" t="str">
            <v xml:space="preserve"> Прочие собственные источники, в т.ч.продажа акций</v>
          </cell>
        </row>
        <row r="13">
          <cell r="A13" t="str">
            <v xml:space="preserve">    Использование банковских кредитов для осуществления капитальных вложений</v>
          </cell>
        </row>
        <row r="14">
          <cell r="A14" t="str">
            <v xml:space="preserve">    Облигационные займы</v>
          </cell>
        </row>
        <row r="15">
          <cell r="A15" t="str">
            <v xml:space="preserve">    Корпоративн.займы,в т.ч.от ОАО "Холдинг МРСК"</v>
          </cell>
        </row>
        <row r="16">
          <cell r="A16" t="str">
            <v xml:space="preserve">    Прочие заемные средства</v>
          </cell>
        </row>
        <row r="17">
          <cell r="A17" t="str">
            <v xml:space="preserve">  Средства от продажи векселей</v>
          </cell>
        </row>
        <row r="18">
          <cell r="A18" t="str">
            <v xml:space="preserve">    Целевые инвестиционные средства ОАО "Холдинг МРСК"</v>
          </cell>
        </row>
        <row r="19">
          <cell r="A19" t="str">
            <v xml:space="preserve">    Средства федерального бюджета</v>
          </cell>
        </row>
        <row r="20">
          <cell r="A20" t="str">
            <v xml:space="preserve">    Средства местных и региональных бюджетов</v>
          </cell>
        </row>
        <row r="21">
          <cell r="A21" t="str">
            <v xml:space="preserve">  Плата за технологическое присоединение</v>
          </cell>
        </row>
        <row r="22">
          <cell r="A22" t="str">
            <v xml:space="preserve">    Долевое участие в строительстве за счет прочих источников</v>
          </cell>
        </row>
        <row r="23">
          <cell r="A23" t="str">
            <v xml:space="preserve">    Прочие источники внешнего финансирования (расшифровать), в т.ч. лизинг</v>
          </cell>
        </row>
        <row r="24">
          <cell r="A24" t="str">
            <v xml:space="preserve"> Себестоимость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рректировка ГПЗ 2011"/>
      <sheetName val="ГПЗ 2012"/>
      <sheetName val="Лист2"/>
      <sheetName val="Лист3"/>
      <sheetName val="Лист4"/>
      <sheetName val="Лист5"/>
      <sheetName val="Лист6"/>
      <sheetName val="Лист7"/>
      <sheetName val="Лист8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 xml:space="preserve">ОК </v>
          </cell>
        </row>
        <row r="4">
          <cell r="A4" t="str">
            <v>ЗК</v>
          </cell>
        </row>
        <row r="5">
          <cell r="A5" t="str">
            <v xml:space="preserve">ОЗЦ </v>
          </cell>
        </row>
        <row r="6">
          <cell r="A6" t="str">
            <v>ЗЗЦ</v>
          </cell>
        </row>
        <row r="7">
          <cell r="A7" t="str">
            <v>ОЗП</v>
          </cell>
        </row>
        <row r="8">
          <cell r="A8" t="str">
            <v>ЗЗП</v>
          </cell>
        </row>
        <row r="9">
          <cell r="A9" t="str">
            <v>ОКП</v>
          </cell>
        </row>
        <row r="10">
          <cell r="A10" t="str">
            <v>ЗКП</v>
          </cell>
        </row>
        <row r="11">
          <cell r="A11" t="str">
            <v>ЕИ</v>
          </cell>
        </row>
        <row r="12">
          <cell r="A12" t="str">
            <v xml:space="preserve">ЕИ(по результат.несостоявшихся открытых процедур) </v>
          </cell>
        </row>
        <row r="13">
          <cell r="A13" t="str">
            <v>Аукцион</v>
          </cell>
        </row>
        <row r="14">
          <cell r="A14" t="str">
            <v>НЗ</v>
          </cell>
        </row>
        <row r="15">
          <cell r="A15" t="str">
            <v>Закупка по рез. ОКП</v>
          </cell>
        </row>
      </sheetData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ТЭиР"/>
      <sheetName val="Лист2"/>
      <sheetName val="Лист3"/>
      <sheetName val="Лист4"/>
      <sheetName val="Лист5"/>
      <sheetName val="Лист6"/>
      <sheetName val="Лист7"/>
      <sheetName val="СМиИ"/>
      <sheetName val="СМиТ"/>
      <sheetName val="СРЗиА"/>
      <sheetName val="СДиКИ"/>
      <sheetName val="СЭЗиС"/>
      <sheetName val="АХО"/>
      <sheetName val="УС"/>
      <sheetName val="СМИ"/>
      <sheetName val="Охрана"/>
      <sheetName val="УАСТУ"/>
      <sheetName val="СПКиОТ"/>
      <sheetName val="Анализ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 xml:space="preserve">ОК </v>
          </cell>
        </row>
        <row r="4">
          <cell r="A4" t="str">
            <v>ЗК</v>
          </cell>
        </row>
        <row r="5">
          <cell r="A5" t="str">
            <v xml:space="preserve">ОЗЦ </v>
          </cell>
        </row>
        <row r="6">
          <cell r="A6" t="str">
            <v>ЗЗЦ</v>
          </cell>
        </row>
        <row r="7">
          <cell r="A7" t="str">
            <v>ОЗП</v>
          </cell>
        </row>
        <row r="8">
          <cell r="A8" t="str">
            <v>ЗЗП</v>
          </cell>
        </row>
        <row r="9">
          <cell r="A9" t="str">
            <v>ОКП</v>
          </cell>
        </row>
        <row r="10">
          <cell r="A10" t="str">
            <v>ЗКП</v>
          </cell>
        </row>
        <row r="11">
          <cell r="A11" t="str">
            <v>ЕИ</v>
          </cell>
        </row>
        <row r="12">
          <cell r="A12" t="str">
            <v xml:space="preserve">ЕИ(по результат.несостоявшихся открытых процедур) </v>
          </cell>
        </row>
        <row r="16">
          <cell r="A16" t="str">
            <v>Аукцион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3"/>
  <sheetViews>
    <sheetView showGridLines="0" tabSelected="1" zoomScale="55" zoomScaleNormal="55" workbookViewId="0">
      <selection activeCell="W17" sqref="W17"/>
    </sheetView>
  </sheetViews>
  <sheetFormatPr defaultColWidth="9.140625" defaultRowHeight="16.5" outlineLevelRow="1" outlineLevelCol="1" x14ac:dyDescent="0.2"/>
  <cols>
    <col min="1" max="1" width="7" style="2" customWidth="1"/>
    <col min="2" max="2" width="8.85546875" style="2" customWidth="1"/>
    <col min="3" max="3" width="10" style="4" customWidth="1"/>
    <col min="4" max="4" width="38.140625" style="5" customWidth="1" collapsed="1"/>
    <col min="5" max="5" width="34.28515625" style="5" customWidth="1" outlineLevel="1"/>
    <col min="6" max="6" width="9.85546875" style="2" customWidth="1" outlineLevel="1"/>
    <col min="7" max="7" width="8.85546875" style="2" customWidth="1" outlineLevel="1"/>
    <col min="8" max="8" width="20.5703125" style="2" customWidth="1" outlineLevel="1"/>
    <col min="9" max="9" width="18" style="2" customWidth="1" outlineLevel="1"/>
    <col min="10" max="10" width="26.85546875" style="5" customWidth="1"/>
    <col min="11" max="12" width="22.85546875" style="6" customWidth="1"/>
    <col min="13" max="13" width="30.140625" style="2" customWidth="1"/>
    <col min="14" max="14" width="21.5703125" style="2" customWidth="1"/>
    <col min="15" max="15" width="18.42578125" style="2" customWidth="1" outlineLevel="1"/>
    <col min="16" max="16" width="11.85546875" style="2" customWidth="1" outlineLevel="1"/>
    <col min="17" max="17" width="12.140625" style="2" customWidth="1" outlineLevel="1"/>
    <col min="18" max="18" width="13.140625" style="1" bestFit="1" customWidth="1"/>
    <col min="19" max="19" width="19.140625" style="1" customWidth="1"/>
    <col min="20" max="20" width="12.7109375" style="1" customWidth="1"/>
    <col min="21" max="22" width="9.140625" style="1"/>
    <col min="23" max="23" width="10.140625" style="1" bestFit="1" customWidth="1"/>
    <col min="24" max="16384" width="9.140625" style="1"/>
  </cols>
  <sheetData>
    <row r="1" spans="1:17" ht="16.5" customHeight="1" x14ac:dyDescent="0.2"/>
    <row r="2" spans="1:17" outlineLevel="1" x14ac:dyDescent="0.2">
      <c r="H2" s="2" t="s">
        <v>2</v>
      </c>
    </row>
    <row r="3" spans="1:17" outlineLevel="1" x14ac:dyDescent="0.2">
      <c r="H3" s="2" t="s">
        <v>3</v>
      </c>
    </row>
    <row r="4" spans="1:17" outlineLevel="1" x14ac:dyDescent="0.2">
      <c r="H4" s="57" t="s">
        <v>46</v>
      </c>
    </row>
    <row r="5" spans="1:17" outlineLevel="1" x14ac:dyDescent="0.2"/>
    <row r="6" spans="1:17" outlineLevel="1" x14ac:dyDescent="0.2">
      <c r="A6" s="83" t="s">
        <v>4</v>
      </c>
      <c r="B6" s="84"/>
      <c r="C6" s="83"/>
      <c r="D6" s="83" t="s">
        <v>11</v>
      </c>
      <c r="E6" s="83"/>
      <c r="F6" s="84"/>
      <c r="G6" s="7"/>
      <c r="H6" s="7"/>
      <c r="I6" s="7"/>
      <c r="J6" s="8"/>
      <c r="K6" s="9"/>
      <c r="L6" s="9"/>
      <c r="M6" s="7"/>
      <c r="N6" s="7"/>
      <c r="O6" s="7"/>
      <c r="P6" s="7"/>
    </row>
    <row r="7" spans="1:17" outlineLevel="1" x14ac:dyDescent="0.2">
      <c r="A7" s="83" t="s">
        <v>5</v>
      </c>
      <c r="B7" s="84"/>
      <c r="C7" s="83"/>
      <c r="D7" s="83" t="s">
        <v>44</v>
      </c>
      <c r="E7" s="83"/>
      <c r="F7" s="84"/>
      <c r="G7" s="7"/>
      <c r="H7" s="7"/>
      <c r="I7" s="7"/>
      <c r="J7" s="8"/>
      <c r="K7" s="9"/>
      <c r="L7" s="9"/>
      <c r="M7" s="7"/>
      <c r="N7" s="7"/>
      <c r="O7" s="7"/>
      <c r="P7" s="7"/>
    </row>
    <row r="8" spans="1:17" outlineLevel="1" x14ac:dyDescent="0.2">
      <c r="A8" s="83" t="s">
        <v>6</v>
      </c>
      <c r="B8" s="84"/>
      <c r="C8" s="83"/>
      <c r="D8" s="83" t="s">
        <v>221</v>
      </c>
      <c r="E8" s="83"/>
      <c r="F8" s="84"/>
      <c r="G8" s="7"/>
      <c r="H8" s="7"/>
      <c r="I8" s="7"/>
      <c r="J8" s="8"/>
      <c r="K8" s="9"/>
      <c r="L8" s="9"/>
      <c r="M8" s="7"/>
      <c r="N8" s="7"/>
      <c r="O8" s="7"/>
      <c r="P8" s="7"/>
    </row>
    <row r="9" spans="1:17" outlineLevel="1" x14ac:dyDescent="0.2">
      <c r="A9" s="83" t="s">
        <v>7</v>
      </c>
      <c r="B9" s="84"/>
      <c r="C9" s="83"/>
      <c r="D9" s="92" t="s">
        <v>27</v>
      </c>
      <c r="E9" s="92"/>
      <c r="F9" s="92"/>
      <c r="G9" s="7"/>
      <c r="H9" s="7"/>
      <c r="I9" s="7"/>
      <c r="J9" s="8"/>
      <c r="K9" s="9"/>
      <c r="L9" s="9"/>
      <c r="M9" s="7"/>
      <c r="N9" s="7"/>
      <c r="O9" s="7"/>
      <c r="P9" s="7"/>
    </row>
    <row r="10" spans="1:17" outlineLevel="1" x14ac:dyDescent="0.2">
      <c r="A10" s="83" t="s">
        <v>8</v>
      </c>
      <c r="B10" s="84"/>
      <c r="C10" s="83"/>
      <c r="D10" s="83">
        <v>4217084532</v>
      </c>
      <c r="E10" s="83"/>
      <c r="F10" s="84"/>
      <c r="G10" s="7"/>
      <c r="H10" s="7"/>
      <c r="I10" s="10"/>
      <c r="J10" s="8"/>
      <c r="K10" s="9"/>
      <c r="L10" s="9"/>
      <c r="M10" s="7"/>
      <c r="N10" s="10"/>
      <c r="O10" s="7"/>
      <c r="P10" s="7"/>
    </row>
    <row r="11" spans="1:17" outlineLevel="1" x14ac:dyDescent="0.2">
      <c r="A11" s="83" t="s">
        <v>9</v>
      </c>
      <c r="B11" s="84"/>
      <c r="C11" s="83"/>
      <c r="D11" s="83">
        <v>421701001</v>
      </c>
      <c r="E11" s="83"/>
      <c r="F11" s="84"/>
      <c r="G11" s="7"/>
      <c r="H11" s="7"/>
      <c r="I11" s="7"/>
      <c r="J11" s="8"/>
      <c r="K11" s="9"/>
      <c r="L11" s="9"/>
      <c r="M11" s="7"/>
      <c r="N11" s="7"/>
      <c r="O11" s="7"/>
      <c r="P11" s="7"/>
    </row>
    <row r="12" spans="1:17" outlineLevel="1" x14ac:dyDescent="0.2">
      <c r="A12" s="83" t="s">
        <v>10</v>
      </c>
      <c r="B12" s="84"/>
      <c r="C12" s="83"/>
      <c r="D12" s="83">
        <v>32431000000</v>
      </c>
      <c r="E12" s="83"/>
      <c r="F12" s="84"/>
      <c r="G12" s="7"/>
      <c r="H12" s="7"/>
      <c r="I12" s="7"/>
      <c r="J12" s="8"/>
      <c r="K12" s="9"/>
      <c r="L12" s="9"/>
      <c r="M12" s="7"/>
      <c r="N12" s="7"/>
      <c r="O12" s="7"/>
      <c r="P12" s="7"/>
    </row>
    <row r="13" spans="1:17" ht="17.25" thickBot="1" x14ac:dyDescent="0.25"/>
    <row r="14" spans="1:17" s="2" customFormat="1" ht="17.25" thickBot="1" x14ac:dyDescent="0.25">
      <c r="A14" s="72" t="s">
        <v>24</v>
      </c>
      <c r="B14" s="89" t="s">
        <v>26</v>
      </c>
      <c r="C14" s="72" t="s">
        <v>36</v>
      </c>
      <c r="D14" s="81" t="s">
        <v>17</v>
      </c>
      <c r="E14" s="82"/>
      <c r="F14" s="82"/>
      <c r="G14" s="82"/>
      <c r="H14" s="82"/>
      <c r="I14" s="82"/>
      <c r="J14" s="82"/>
      <c r="K14" s="82"/>
      <c r="L14" s="82"/>
      <c r="M14" s="82"/>
      <c r="N14" s="88"/>
      <c r="O14" s="78" t="s">
        <v>0</v>
      </c>
      <c r="P14" s="75" t="s">
        <v>13</v>
      </c>
      <c r="Q14" s="49"/>
    </row>
    <row r="15" spans="1:17" s="2" customFormat="1" ht="17.25" thickBot="1" x14ac:dyDescent="0.25">
      <c r="A15" s="73"/>
      <c r="B15" s="90"/>
      <c r="C15" s="73"/>
      <c r="D15" s="72" t="s">
        <v>18</v>
      </c>
      <c r="E15" s="72" t="s">
        <v>19</v>
      </c>
      <c r="F15" s="81" t="s">
        <v>20</v>
      </c>
      <c r="G15" s="88"/>
      <c r="H15" s="72" t="s">
        <v>21</v>
      </c>
      <c r="I15" s="81" t="s">
        <v>22</v>
      </c>
      <c r="J15" s="87"/>
      <c r="K15" s="85" t="s">
        <v>25</v>
      </c>
      <c r="L15" s="45"/>
      <c r="M15" s="81" t="s">
        <v>23</v>
      </c>
      <c r="N15" s="82"/>
      <c r="O15" s="79"/>
      <c r="P15" s="76"/>
      <c r="Q15" s="50"/>
    </row>
    <row r="16" spans="1:17" s="2" customFormat="1" ht="126.75" customHeight="1" thickBot="1" x14ac:dyDescent="0.25">
      <c r="A16" s="74"/>
      <c r="B16" s="91"/>
      <c r="C16" s="74"/>
      <c r="D16" s="74"/>
      <c r="E16" s="74"/>
      <c r="F16" s="11" t="s">
        <v>12</v>
      </c>
      <c r="G16" s="53" t="s">
        <v>1</v>
      </c>
      <c r="H16" s="74"/>
      <c r="I16" s="11" t="s">
        <v>14</v>
      </c>
      <c r="J16" s="53" t="s">
        <v>1</v>
      </c>
      <c r="K16" s="86"/>
      <c r="L16" s="54"/>
      <c r="M16" s="11" t="s">
        <v>15</v>
      </c>
      <c r="N16" s="52" t="s">
        <v>16</v>
      </c>
      <c r="O16" s="80"/>
      <c r="P16" s="77"/>
      <c r="Q16" s="51" t="s">
        <v>28</v>
      </c>
    </row>
    <row r="17" spans="1:26" s="2" customFormat="1" ht="14.25" customHeight="1" x14ac:dyDescent="0.2">
      <c r="A17" s="12">
        <v>1</v>
      </c>
      <c r="B17" s="13">
        <v>2</v>
      </c>
      <c r="C17" s="14">
        <v>3</v>
      </c>
      <c r="D17" s="13">
        <v>4</v>
      </c>
      <c r="E17" s="13">
        <v>5</v>
      </c>
      <c r="F17" s="15">
        <v>6</v>
      </c>
      <c r="G17" s="13">
        <v>7</v>
      </c>
      <c r="H17" s="13">
        <v>8</v>
      </c>
      <c r="I17" s="15">
        <v>9</v>
      </c>
      <c r="J17" s="13">
        <v>10</v>
      </c>
      <c r="K17" s="13">
        <v>11</v>
      </c>
      <c r="L17" s="13"/>
      <c r="M17" s="15">
        <v>12</v>
      </c>
      <c r="N17" s="13">
        <v>13</v>
      </c>
      <c r="O17" s="15" t="s">
        <v>43</v>
      </c>
      <c r="P17" s="13">
        <v>15</v>
      </c>
      <c r="Q17" s="15">
        <v>16</v>
      </c>
    </row>
    <row r="18" spans="1:26" s="3" customFormat="1" ht="49.5" x14ac:dyDescent="0.2">
      <c r="A18" s="12">
        <v>1</v>
      </c>
      <c r="B18" s="48" t="s">
        <v>57</v>
      </c>
      <c r="C18" s="25" t="s">
        <v>58</v>
      </c>
      <c r="D18" s="47" t="s">
        <v>68</v>
      </c>
      <c r="E18" s="48" t="s">
        <v>67</v>
      </c>
      <c r="F18" s="26" t="s">
        <v>213</v>
      </c>
      <c r="G18" s="48" t="s">
        <v>214</v>
      </c>
      <c r="H18" s="48" t="s">
        <v>60</v>
      </c>
      <c r="I18" s="25" t="s">
        <v>61</v>
      </c>
      <c r="J18" s="47" t="s">
        <v>62</v>
      </c>
      <c r="K18" s="27">
        <f>12*22452.8</f>
        <v>269433.59999999998</v>
      </c>
      <c r="L18" s="27">
        <v>269433.59999999998</v>
      </c>
      <c r="M18" s="30">
        <v>45292</v>
      </c>
      <c r="N18" s="30">
        <v>45657</v>
      </c>
      <c r="O18" s="48" t="s">
        <v>63</v>
      </c>
      <c r="P18" s="58" t="s">
        <v>56</v>
      </c>
      <c r="Q18" s="26" t="s">
        <v>56</v>
      </c>
    </row>
    <row r="19" spans="1:26" s="3" customFormat="1" ht="49.5" x14ac:dyDescent="0.2">
      <c r="A19" s="12">
        <v>2</v>
      </c>
      <c r="B19" s="48" t="s">
        <v>57</v>
      </c>
      <c r="C19" s="25" t="s">
        <v>58</v>
      </c>
      <c r="D19" s="59" t="s">
        <v>59</v>
      </c>
      <c r="E19" s="47" t="s">
        <v>60</v>
      </c>
      <c r="F19" s="26">
        <v>876</v>
      </c>
      <c r="G19" s="48" t="s">
        <v>214</v>
      </c>
      <c r="H19" s="48" t="s">
        <v>60</v>
      </c>
      <c r="I19" s="25" t="s">
        <v>61</v>
      </c>
      <c r="J19" s="47" t="s">
        <v>62</v>
      </c>
      <c r="K19" s="27">
        <f>3053816.84*12</f>
        <v>36645802.079999998</v>
      </c>
      <c r="L19" s="27">
        <v>36645802.079999998</v>
      </c>
      <c r="M19" s="30">
        <v>45292</v>
      </c>
      <c r="N19" s="30">
        <v>45657</v>
      </c>
      <c r="O19" s="48" t="s">
        <v>63</v>
      </c>
      <c r="P19" s="58" t="s">
        <v>56</v>
      </c>
      <c r="Q19" s="26" t="s">
        <v>56</v>
      </c>
    </row>
    <row r="20" spans="1:26" s="3" customFormat="1" ht="49.5" x14ac:dyDescent="0.2">
      <c r="A20" s="12">
        <v>3</v>
      </c>
      <c r="B20" s="48" t="s">
        <v>57</v>
      </c>
      <c r="C20" s="25" t="s">
        <v>58</v>
      </c>
      <c r="D20" s="47" t="s">
        <v>64</v>
      </c>
      <c r="E20" s="47" t="s">
        <v>60</v>
      </c>
      <c r="F20" s="26">
        <v>876</v>
      </c>
      <c r="G20" s="48" t="s">
        <v>214</v>
      </c>
      <c r="H20" s="48" t="s">
        <v>60</v>
      </c>
      <c r="I20" s="25" t="s">
        <v>61</v>
      </c>
      <c r="J20" s="47" t="s">
        <v>62</v>
      </c>
      <c r="K20" s="27">
        <f>909048*12</f>
        <v>10908576</v>
      </c>
      <c r="L20" s="27">
        <v>10908576</v>
      </c>
      <c r="M20" s="30">
        <v>45292</v>
      </c>
      <c r="N20" s="30">
        <v>45657</v>
      </c>
      <c r="O20" s="48" t="s">
        <v>63</v>
      </c>
      <c r="P20" s="58" t="s">
        <v>56</v>
      </c>
      <c r="Q20" s="26" t="s">
        <v>56</v>
      </c>
      <c r="R20" s="1"/>
      <c r="S20" s="1"/>
    </row>
    <row r="21" spans="1:26" s="3" customFormat="1" ht="49.5" x14ac:dyDescent="0.2">
      <c r="A21" s="12">
        <v>4</v>
      </c>
      <c r="B21" s="48" t="s">
        <v>57</v>
      </c>
      <c r="C21" s="25" t="s">
        <v>58</v>
      </c>
      <c r="D21" s="47" t="s">
        <v>65</v>
      </c>
      <c r="E21" s="47" t="s">
        <v>60</v>
      </c>
      <c r="F21" s="26">
        <v>876</v>
      </c>
      <c r="G21" s="48" t="s">
        <v>214</v>
      </c>
      <c r="H21" s="48" t="s">
        <v>60</v>
      </c>
      <c r="I21" s="25" t="s">
        <v>61</v>
      </c>
      <c r="J21" s="47" t="s">
        <v>62</v>
      </c>
      <c r="K21" s="27">
        <f>24524.4*12</f>
        <v>294292.80000000005</v>
      </c>
      <c r="L21" s="27">
        <v>294292.8</v>
      </c>
      <c r="M21" s="30">
        <v>45292</v>
      </c>
      <c r="N21" s="30">
        <v>45657</v>
      </c>
      <c r="O21" s="48" t="s">
        <v>63</v>
      </c>
      <c r="P21" s="58" t="s">
        <v>56</v>
      </c>
      <c r="Q21" s="26" t="s">
        <v>56</v>
      </c>
      <c r="S21" s="1"/>
      <c r="T21" s="1"/>
      <c r="U21" s="1"/>
      <c r="V21" s="1"/>
      <c r="W21" s="1"/>
      <c r="X21" s="1"/>
      <c r="Y21" s="1"/>
      <c r="Z21" s="1"/>
    </row>
    <row r="22" spans="1:26" s="3" customFormat="1" ht="49.5" x14ac:dyDescent="0.2">
      <c r="A22" s="12">
        <v>5</v>
      </c>
      <c r="B22" s="48" t="s">
        <v>57</v>
      </c>
      <c r="C22" s="25" t="s">
        <v>58</v>
      </c>
      <c r="D22" s="47" t="s">
        <v>66</v>
      </c>
      <c r="E22" s="48" t="s">
        <v>67</v>
      </c>
      <c r="F22" s="26">
        <v>876</v>
      </c>
      <c r="G22" s="48" t="s">
        <v>214</v>
      </c>
      <c r="H22" s="48" t="s">
        <v>60</v>
      </c>
      <c r="I22" s="25" t="s">
        <v>61</v>
      </c>
      <c r="J22" s="47" t="s">
        <v>62</v>
      </c>
      <c r="K22" s="27">
        <f>18564.84*1.2*12*1.16</f>
        <v>310107.08735999995</v>
      </c>
      <c r="L22" s="27">
        <v>310107.09000000003</v>
      </c>
      <c r="M22" s="30">
        <v>45292</v>
      </c>
      <c r="N22" s="30">
        <v>45657</v>
      </c>
      <c r="O22" s="48" t="s">
        <v>63</v>
      </c>
      <c r="P22" s="58" t="s">
        <v>56</v>
      </c>
      <c r="Q22" s="26" t="s">
        <v>56</v>
      </c>
      <c r="S22" s="1"/>
    </row>
    <row r="23" spans="1:26" s="3" customFormat="1" ht="49.5" x14ac:dyDescent="0.2">
      <c r="A23" s="12">
        <v>6</v>
      </c>
      <c r="B23" s="48" t="s">
        <v>57</v>
      </c>
      <c r="C23" s="25" t="s">
        <v>58</v>
      </c>
      <c r="D23" s="47" t="s">
        <v>66</v>
      </c>
      <c r="E23" s="48" t="s">
        <v>67</v>
      </c>
      <c r="F23" s="26">
        <v>876</v>
      </c>
      <c r="G23" s="48" t="s">
        <v>214</v>
      </c>
      <c r="H23" s="48" t="s">
        <v>60</v>
      </c>
      <c r="I23" s="25" t="s">
        <v>61</v>
      </c>
      <c r="J23" s="47" t="s">
        <v>62</v>
      </c>
      <c r="K23" s="27">
        <f>13300.12*1.2*12*1.16</f>
        <v>222165.20447999999</v>
      </c>
      <c r="L23" s="27">
        <v>222165.20447999999</v>
      </c>
      <c r="M23" s="30">
        <v>45292</v>
      </c>
      <c r="N23" s="30">
        <v>45657</v>
      </c>
      <c r="O23" s="48" t="s">
        <v>63</v>
      </c>
      <c r="P23" s="58" t="s">
        <v>56</v>
      </c>
      <c r="Q23" s="26" t="s">
        <v>56</v>
      </c>
    </row>
    <row r="24" spans="1:26" s="3" customFormat="1" ht="49.5" x14ac:dyDescent="0.2">
      <c r="A24" s="12">
        <v>7</v>
      </c>
      <c r="B24" s="48" t="s">
        <v>57</v>
      </c>
      <c r="C24" s="25" t="s">
        <v>58</v>
      </c>
      <c r="D24" s="47" t="s">
        <v>69</v>
      </c>
      <c r="E24" s="48" t="s">
        <v>67</v>
      </c>
      <c r="F24" s="26">
        <v>876</v>
      </c>
      <c r="G24" s="48" t="s">
        <v>214</v>
      </c>
      <c r="H24" s="48" t="s">
        <v>60</v>
      </c>
      <c r="I24" s="25" t="s">
        <v>61</v>
      </c>
      <c r="J24" s="47" t="s">
        <v>62</v>
      </c>
      <c r="K24" s="27">
        <f>8812.8*12</f>
        <v>105753.59999999999</v>
      </c>
      <c r="L24" s="27">
        <v>105753.60000000001</v>
      </c>
      <c r="M24" s="30">
        <v>45292</v>
      </c>
      <c r="N24" s="30">
        <v>45657</v>
      </c>
      <c r="O24" s="48" t="s">
        <v>63</v>
      </c>
      <c r="P24" s="58" t="s">
        <v>56</v>
      </c>
      <c r="Q24" s="26" t="s">
        <v>56</v>
      </c>
    </row>
    <row r="25" spans="1:26" s="3" customFormat="1" ht="49.5" x14ac:dyDescent="0.2">
      <c r="A25" s="12">
        <v>8</v>
      </c>
      <c r="B25" s="48">
        <v>36</v>
      </c>
      <c r="C25" s="25" t="s">
        <v>127</v>
      </c>
      <c r="D25" s="47" t="s">
        <v>128</v>
      </c>
      <c r="E25" s="47" t="s">
        <v>102</v>
      </c>
      <c r="F25" s="26">
        <v>112</v>
      </c>
      <c r="G25" s="48" t="s">
        <v>129</v>
      </c>
      <c r="H25" s="48" t="s">
        <v>103</v>
      </c>
      <c r="I25" s="25">
        <v>32431373000</v>
      </c>
      <c r="J25" s="47" t="s">
        <v>55</v>
      </c>
      <c r="K25" s="27">
        <v>620221.10999999987</v>
      </c>
      <c r="L25" s="27">
        <v>620221.11</v>
      </c>
      <c r="M25" s="30">
        <v>45292</v>
      </c>
      <c r="N25" s="60">
        <v>45718</v>
      </c>
      <c r="O25" s="48" t="s">
        <v>75</v>
      </c>
      <c r="P25" s="58" t="s">
        <v>76</v>
      </c>
      <c r="Q25" s="48" t="s">
        <v>76</v>
      </c>
      <c r="R25" s="1"/>
      <c r="U25" s="61"/>
      <c r="V25" s="1"/>
      <c r="W25" s="32"/>
      <c r="X25" s="1"/>
      <c r="Y25" s="1"/>
      <c r="Z25" s="1"/>
    </row>
    <row r="26" spans="1:26" s="3" customFormat="1" ht="99" x14ac:dyDescent="0.2">
      <c r="A26" s="12">
        <v>9</v>
      </c>
      <c r="B26" s="48" t="s">
        <v>144</v>
      </c>
      <c r="C26" s="25" t="s">
        <v>145</v>
      </c>
      <c r="D26" s="62" t="s">
        <v>208</v>
      </c>
      <c r="E26" s="47" t="s">
        <v>147</v>
      </c>
      <c r="F26" s="26">
        <v>876</v>
      </c>
      <c r="G26" s="48" t="s">
        <v>214</v>
      </c>
      <c r="H26" s="48" t="s">
        <v>103</v>
      </c>
      <c r="I26" s="25" t="s">
        <v>148</v>
      </c>
      <c r="J26" s="47" t="s">
        <v>149</v>
      </c>
      <c r="K26" s="27">
        <f>31410000*1.2</f>
        <v>37692000</v>
      </c>
      <c r="L26" s="27">
        <v>37692000</v>
      </c>
      <c r="M26" s="60">
        <v>45306</v>
      </c>
      <c r="N26" s="60">
        <v>45616</v>
      </c>
      <c r="O26" s="48" t="s">
        <v>81</v>
      </c>
      <c r="P26" s="58" t="s">
        <v>56</v>
      </c>
      <c r="Q26" s="48" t="s">
        <v>56</v>
      </c>
    </row>
    <row r="27" spans="1:26" s="3" customFormat="1" ht="49.5" x14ac:dyDescent="0.2">
      <c r="A27" s="12">
        <v>10</v>
      </c>
      <c r="B27" s="48">
        <v>17</v>
      </c>
      <c r="C27" s="25" t="s">
        <v>100</v>
      </c>
      <c r="D27" s="47" t="s">
        <v>101</v>
      </c>
      <c r="E27" s="47" t="s">
        <v>102</v>
      </c>
      <c r="F27" s="26" t="s">
        <v>51</v>
      </c>
      <c r="G27" s="48" t="s">
        <v>52</v>
      </c>
      <c r="H27" s="48" t="s">
        <v>103</v>
      </c>
      <c r="I27" s="25" t="s">
        <v>104</v>
      </c>
      <c r="J27" s="47" t="s">
        <v>62</v>
      </c>
      <c r="K27" s="27">
        <v>289530.62</v>
      </c>
      <c r="L27" s="27">
        <v>289530.62</v>
      </c>
      <c r="M27" s="30">
        <v>45306</v>
      </c>
      <c r="N27" s="60">
        <v>45596</v>
      </c>
      <c r="O27" s="48" t="s">
        <v>75</v>
      </c>
      <c r="P27" s="58" t="s">
        <v>76</v>
      </c>
      <c r="Q27" s="48" t="s">
        <v>76</v>
      </c>
    </row>
    <row r="28" spans="1:26" s="3" customFormat="1" ht="82.5" x14ac:dyDescent="0.2">
      <c r="A28" s="12">
        <v>11</v>
      </c>
      <c r="B28" s="48" t="s">
        <v>144</v>
      </c>
      <c r="C28" s="25" t="s">
        <v>145</v>
      </c>
      <c r="D28" s="62" t="s">
        <v>146</v>
      </c>
      <c r="E28" s="47" t="s">
        <v>147</v>
      </c>
      <c r="F28" s="26">
        <v>876</v>
      </c>
      <c r="G28" s="48" t="s">
        <v>214</v>
      </c>
      <c r="H28" s="48" t="s">
        <v>103</v>
      </c>
      <c r="I28" s="25" t="s">
        <v>148</v>
      </c>
      <c r="J28" s="47" t="s">
        <v>149</v>
      </c>
      <c r="K28" s="27">
        <f>52338110*1.2</f>
        <v>62805732</v>
      </c>
      <c r="L28" s="27">
        <v>62805732</v>
      </c>
      <c r="M28" s="60">
        <v>45310</v>
      </c>
      <c r="N28" s="60">
        <v>45616</v>
      </c>
      <c r="O28" s="48" t="s">
        <v>81</v>
      </c>
      <c r="P28" s="58" t="s">
        <v>56</v>
      </c>
      <c r="Q28" s="48" t="s">
        <v>56</v>
      </c>
      <c r="S28" s="1"/>
      <c r="T28" s="1"/>
    </row>
    <row r="29" spans="1:26" s="3" customFormat="1" ht="99" x14ac:dyDescent="0.2">
      <c r="A29" s="12">
        <v>12</v>
      </c>
      <c r="B29" s="48" t="s">
        <v>135</v>
      </c>
      <c r="C29" s="25" t="s">
        <v>135</v>
      </c>
      <c r="D29" s="47" t="s">
        <v>220</v>
      </c>
      <c r="E29" s="47" t="s">
        <v>133</v>
      </c>
      <c r="F29" s="26" t="s">
        <v>51</v>
      </c>
      <c r="G29" s="48" t="s">
        <v>52</v>
      </c>
      <c r="H29" s="48" t="s">
        <v>103</v>
      </c>
      <c r="I29" s="25" t="s">
        <v>61</v>
      </c>
      <c r="J29" s="47" t="s">
        <v>62</v>
      </c>
      <c r="K29" s="27">
        <v>4152421.62</v>
      </c>
      <c r="L29" s="27">
        <v>4152421.62</v>
      </c>
      <c r="M29" s="60">
        <v>45316</v>
      </c>
      <c r="N29" s="60">
        <v>45529</v>
      </c>
      <c r="O29" s="48" t="s">
        <v>81</v>
      </c>
      <c r="P29" s="58" t="s">
        <v>56</v>
      </c>
      <c r="Q29" s="48" t="s">
        <v>56</v>
      </c>
    </row>
    <row r="30" spans="1:26" s="3" customFormat="1" ht="115.5" x14ac:dyDescent="0.2">
      <c r="A30" s="12">
        <v>13</v>
      </c>
      <c r="B30" s="48" t="s">
        <v>135</v>
      </c>
      <c r="C30" s="25" t="s">
        <v>138</v>
      </c>
      <c r="D30" s="47" t="s">
        <v>209</v>
      </c>
      <c r="E30" s="47" t="s">
        <v>133</v>
      </c>
      <c r="F30" s="26">
        <v>876</v>
      </c>
      <c r="G30" s="48" t="s">
        <v>214</v>
      </c>
      <c r="H30" s="48" t="s">
        <v>103</v>
      </c>
      <c r="I30" s="25" t="s">
        <v>61</v>
      </c>
      <c r="J30" s="47" t="s">
        <v>62</v>
      </c>
      <c r="K30" s="27">
        <f>13207677.5+684349.81</f>
        <v>13892027.310000001</v>
      </c>
      <c r="L30" s="27">
        <v>13892027.310000001</v>
      </c>
      <c r="M30" s="60">
        <v>45316</v>
      </c>
      <c r="N30" s="60">
        <v>45621</v>
      </c>
      <c r="O30" s="48" t="s">
        <v>81</v>
      </c>
      <c r="P30" s="58" t="s">
        <v>56</v>
      </c>
      <c r="Q30" s="48" t="s">
        <v>56</v>
      </c>
    </row>
    <row r="31" spans="1:26" s="3" customFormat="1" ht="99" x14ac:dyDescent="0.2">
      <c r="A31" s="12">
        <v>14</v>
      </c>
      <c r="B31" s="48">
        <v>43</v>
      </c>
      <c r="C31" s="25" t="s">
        <v>210</v>
      </c>
      <c r="D31" s="47" t="s">
        <v>211</v>
      </c>
      <c r="E31" s="47" t="s">
        <v>133</v>
      </c>
      <c r="F31" s="26">
        <v>876</v>
      </c>
      <c r="G31" s="48" t="s">
        <v>214</v>
      </c>
      <c r="H31" s="48" t="s">
        <v>103</v>
      </c>
      <c r="I31" s="25" t="s">
        <v>61</v>
      </c>
      <c r="J31" s="47" t="s">
        <v>62</v>
      </c>
      <c r="K31" s="27">
        <v>13978634.689999999</v>
      </c>
      <c r="L31" s="27">
        <v>13978634.689999999</v>
      </c>
      <c r="M31" s="60">
        <v>45316</v>
      </c>
      <c r="N31" s="60">
        <v>45560</v>
      </c>
      <c r="O31" s="48" t="s">
        <v>81</v>
      </c>
      <c r="P31" s="58" t="s">
        <v>56</v>
      </c>
      <c r="Q31" s="48" t="s">
        <v>56</v>
      </c>
      <c r="R31" s="1"/>
    </row>
    <row r="32" spans="1:26" s="3" customFormat="1" ht="99" x14ac:dyDescent="0.2">
      <c r="A32" s="12">
        <v>15</v>
      </c>
      <c r="B32" s="48" t="s">
        <v>135</v>
      </c>
      <c r="C32" s="25" t="s">
        <v>138</v>
      </c>
      <c r="D32" s="47" t="s">
        <v>212</v>
      </c>
      <c r="E32" s="47" t="s">
        <v>133</v>
      </c>
      <c r="F32" s="26">
        <v>876</v>
      </c>
      <c r="G32" s="48" t="s">
        <v>214</v>
      </c>
      <c r="H32" s="48" t="s">
        <v>103</v>
      </c>
      <c r="I32" s="25" t="s">
        <v>61</v>
      </c>
      <c r="J32" s="47" t="s">
        <v>62</v>
      </c>
      <c r="K32" s="27">
        <v>7087706.9500000002</v>
      </c>
      <c r="L32" s="27">
        <v>7087706.9500000002</v>
      </c>
      <c r="M32" s="60">
        <v>45316</v>
      </c>
      <c r="N32" s="60">
        <v>45621</v>
      </c>
      <c r="O32" s="48" t="s">
        <v>81</v>
      </c>
      <c r="P32" s="58" t="s">
        <v>56</v>
      </c>
      <c r="Q32" s="48" t="s">
        <v>56</v>
      </c>
    </row>
    <row r="33" spans="1:26" s="3" customFormat="1" ht="82.5" x14ac:dyDescent="0.2">
      <c r="A33" s="12">
        <v>16</v>
      </c>
      <c r="B33" s="48" t="s">
        <v>115</v>
      </c>
      <c r="C33" s="25" t="s">
        <v>83</v>
      </c>
      <c r="D33" s="47" t="s">
        <v>116</v>
      </c>
      <c r="E33" s="47" t="s">
        <v>102</v>
      </c>
      <c r="F33" s="26">
        <v>876</v>
      </c>
      <c r="G33" s="48" t="s">
        <v>214</v>
      </c>
      <c r="H33" s="48" t="s">
        <v>117</v>
      </c>
      <c r="I33" s="25" t="s">
        <v>118</v>
      </c>
      <c r="J33" s="47" t="s">
        <v>62</v>
      </c>
      <c r="K33" s="64">
        <v>566866</v>
      </c>
      <c r="L33" s="64">
        <v>566866</v>
      </c>
      <c r="M33" s="30">
        <v>45321</v>
      </c>
      <c r="N33" s="60">
        <v>45627</v>
      </c>
      <c r="O33" s="48" t="s">
        <v>75</v>
      </c>
      <c r="P33" s="48" t="s">
        <v>76</v>
      </c>
      <c r="Q33" s="48" t="s">
        <v>76</v>
      </c>
    </row>
    <row r="34" spans="1:26" s="3" customFormat="1" ht="115.5" x14ac:dyDescent="0.2">
      <c r="A34" s="12">
        <v>17</v>
      </c>
      <c r="B34" s="48" t="s">
        <v>105</v>
      </c>
      <c r="C34" s="25" t="s">
        <v>176</v>
      </c>
      <c r="D34" s="47" t="s">
        <v>177</v>
      </c>
      <c r="E34" s="47" t="s">
        <v>102</v>
      </c>
      <c r="F34" s="26" t="s">
        <v>51</v>
      </c>
      <c r="G34" s="48" t="s">
        <v>52</v>
      </c>
      <c r="H34" s="48" t="s">
        <v>102</v>
      </c>
      <c r="I34" s="25" t="s">
        <v>148</v>
      </c>
      <c r="J34" s="47" t="s">
        <v>149</v>
      </c>
      <c r="K34" s="65">
        <v>233589.3</v>
      </c>
      <c r="L34" s="65">
        <v>233589.3</v>
      </c>
      <c r="M34" s="60">
        <v>45322</v>
      </c>
      <c r="N34" s="60">
        <v>45383</v>
      </c>
      <c r="O34" s="48" t="s">
        <v>75</v>
      </c>
      <c r="P34" s="48" t="s">
        <v>178</v>
      </c>
      <c r="Q34" s="48" t="s">
        <v>178</v>
      </c>
    </row>
    <row r="35" spans="1:26" s="3" customFormat="1" ht="49.5" x14ac:dyDescent="0.2">
      <c r="A35" s="12">
        <v>18</v>
      </c>
      <c r="B35" s="25" t="s">
        <v>184</v>
      </c>
      <c r="C35" s="25" t="s">
        <v>185</v>
      </c>
      <c r="D35" s="47" t="s">
        <v>186</v>
      </c>
      <c r="E35" s="47" t="s">
        <v>181</v>
      </c>
      <c r="F35" s="26" t="s">
        <v>51</v>
      </c>
      <c r="G35" s="48" t="s">
        <v>52</v>
      </c>
      <c r="H35" s="48" t="s">
        <v>182</v>
      </c>
      <c r="I35" s="25" t="s">
        <v>148</v>
      </c>
      <c r="J35" s="47" t="s">
        <v>149</v>
      </c>
      <c r="K35" s="65">
        <v>420219.02</v>
      </c>
      <c r="L35" s="65">
        <v>420219.02</v>
      </c>
      <c r="M35" s="60">
        <v>45322</v>
      </c>
      <c r="N35" s="60">
        <v>45383</v>
      </c>
      <c r="O35" s="48" t="s">
        <v>75</v>
      </c>
      <c r="P35" s="48" t="s">
        <v>178</v>
      </c>
      <c r="Q35" s="48" t="s">
        <v>178</v>
      </c>
    </row>
    <row r="36" spans="1:26" s="3" customFormat="1" ht="49.5" x14ac:dyDescent="0.2">
      <c r="A36" s="12">
        <v>19</v>
      </c>
      <c r="B36" s="48" t="s">
        <v>187</v>
      </c>
      <c r="C36" s="25" t="s">
        <v>187</v>
      </c>
      <c r="D36" s="47" t="s">
        <v>188</v>
      </c>
      <c r="E36" s="47" t="s">
        <v>181</v>
      </c>
      <c r="F36" s="26" t="s">
        <v>51</v>
      </c>
      <c r="G36" s="48" t="s">
        <v>52</v>
      </c>
      <c r="H36" s="48" t="s">
        <v>182</v>
      </c>
      <c r="I36" s="25" t="s">
        <v>148</v>
      </c>
      <c r="J36" s="47" t="s">
        <v>149</v>
      </c>
      <c r="K36" s="65">
        <v>549335.78579999995</v>
      </c>
      <c r="L36" s="65">
        <v>549335.79</v>
      </c>
      <c r="M36" s="60">
        <v>45322</v>
      </c>
      <c r="N36" s="60">
        <v>45444</v>
      </c>
      <c r="O36" s="48" t="s">
        <v>75</v>
      </c>
      <c r="P36" s="48" t="s">
        <v>178</v>
      </c>
      <c r="Q36" s="48" t="s">
        <v>178</v>
      </c>
    </row>
    <row r="37" spans="1:26" s="3" customFormat="1" ht="82.5" x14ac:dyDescent="0.2">
      <c r="A37" s="12">
        <v>20</v>
      </c>
      <c r="B37" s="48" t="s">
        <v>87</v>
      </c>
      <c r="C37" s="25" t="s">
        <v>88</v>
      </c>
      <c r="D37" s="47" t="s">
        <v>89</v>
      </c>
      <c r="E37" s="47" t="s">
        <v>50</v>
      </c>
      <c r="F37" s="26">
        <v>876</v>
      </c>
      <c r="G37" s="48" t="s">
        <v>214</v>
      </c>
      <c r="H37" s="48" t="s">
        <v>53</v>
      </c>
      <c r="I37" s="25" t="s">
        <v>90</v>
      </c>
      <c r="J37" s="47" t="s">
        <v>62</v>
      </c>
      <c r="K37" s="27">
        <v>3022505.1752500003</v>
      </c>
      <c r="L37" s="27">
        <v>3022505.18</v>
      </c>
      <c r="M37" s="30">
        <v>45323</v>
      </c>
      <c r="N37" s="60">
        <v>45657</v>
      </c>
      <c r="O37" s="48" t="s">
        <v>63</v>
      </c>
      <c r="P37" s="48" t="s">
        <v>56</v>
      </c>
      <c r="Q37" s="48" t="s">
        <v>56</v>
      </c>
    </row>
    <row r="38" spans="1:26" s="3" customFormat="1" ht="99" x14ac:dyDescent="0.2">
      <c r="A38" s="12">
        <v>21</v>
      </c>
      <c r="B38" s="48" t="s">
        <v>87</v>
      </c>
      <c r="C38" s="25" t="s">
        <v>88</v>
      </c>
      <c r="D38" s="47" t="s">
        <v>107</v>
      </c>
      <c r="E38" s="47" t="s">
        <v>50</v>
      </c>
      <c r="F38" s="26">
        <v>876</v>
      </c>
      <c r="G38" s="48" t="s">
        <v>214</v>
      </c>
      <c r="H38" s="48" t="s">
        <v>108</v>
      </c>
      <c r="I38" s="25" t="s">
        <v>109</v>
      </c>
      <c r="J38" s="47" t="s">
        <v>110</v>
      </c>
      <c r="K38" s="27">
        <v>2776060</v>
      </c>
      <c r="L38" s="27">
        <v>2776060</v>
      </c>
      <c r="M38" s="30">
        <v>45323</v>
      </c>
      <c r="N38" s="60">
        <v>45657</v>
      </c>
      <c r="O38" s="48" t="s">
        <v>111</v>
      </c>
      <c r="P38" s="58" t="s">
        <v>56</v>
      </c>
      <c r="Q38" s="48" t="s">
        <v>56</v>
      </c>
      <c r="S38" s="1"/>
      <c r="T38" s="1"/>
      <c r="U38" s="1"/>
      <c r="V38" s="1"/>
      <c r="W38" s="1"/>
      <c r="X38" s="1"/>
      <c r="Y38" s="1"/>
      <c r="Z38" s="1"/>
    </row>
    <row r="39" spans="1:26" s="3" customFormat="1" ht="82.5" x14ac:dyDescent="0.2">
      <c r="A39" s="12">
        <v>22</v>
      </c>
      <c r="B39" s="48" t="s">
        <v>144</v>
      </c>
      <c r="C39" s="25" t="s">
        <v>145</v>
      </c>
      <c r="D39" s="62" t="s">
        <v>150</v>
      </c>
      <c r="E39" s="47" t="s">
        <v>147</v>
      </c>
      <c r="F39" s="26">
        <v>876</v>
      </c>
      <c r="G39" s="48" t="s">
        <v>214</v>
      </c>
      <c r="H39" s="48" t="s">
        <v>103</v>
      </c>
      <c r="I39" s="25" t="s">
        <v>148</v>
      </c>
      <c r="J39" s="47" t="s">
        <v>151</v>
      </c>
      <c r="K39" s="66">
        <f>9201760*1.2</f>
        <v>11042112</v>
      </c>
      <c r="L39" s="66">
        <v>11042112</v>
      </c>
      <c r="M39" s="60">
        <v>45323</v>
      </c>
      <c r="N39" s="60">
        <v>45606</v>
      </c>
      <c r="O39" s="48" t="s">
        <v>81</v>
      </c>
      <c r="P39" s="58" t="s">
        <v>56</v>
      </c>
      <c r="Q39" s="48" t="s">
        <v>56</v>
      </c>
    </row>
    <row r="40" spans="1:26" s="3" customFormat="1" ht="115.5" x14ac:dyDescent="0.2">
      <c r="A40" s="12">
        <v>23</v>
      </c>
      <c r="B40" s="25" t="s">
        <v>189</v>
      </c>
      <c r="C40" s="25" t="s">
        <v>189</v>
      </c>
      <c r="D40" s="47" t="s">
        <v>190</v>
      </c>
      <c r="E40" s="47" t="s">
        <v>102</v>
      </c>
      <c r="F40" s="26" t="s">
        <v>51</v>
      </c>
      <c r="G40" s="48" t="s">
        <v>52</v>
      </c>
      <c r="H40" s="48" t="s">
        <v>102</v>
      </c>
      <c r="I40" s="25" t="s">
        <v>148</v>
      </c>
      <c r="J40" s="47" t="s">
        <v>175</v>
      </c>
      <c r="K40" s="65">
        <v>233700</v>
      </c>
      <c r="L40" s="65">
        <v>233700</v>
      </c>
      <c r="M40" s="30">
        <v>45323</v>
      </c>
      <c r="N40" s="30">
        <v>45383</v>
      </c>
      <c r="O40" s="48" t="s">
        <v>75</v>
      </c>
      <c r="P40" s="58" t="s">
        <v>76</v>
      </c>
      <c r="Q40" s="48" t="s">
        <v>76</v>
      </c>
    </row>
    <row r="41" spans="1:26" s="3" customFormat="1" ht="165" x14ac:dyDescent="0.2">
      <c r="A41" s="12">
        <v>24</v>
      </c>
      <c r="B41" s="48" t="s">
        <v>153</v>
      </c>
      <c r="C41" s="25" t="s">
        <v>115</v>
      </c>
      <c r="D41" s="47" t="s">
        <v>154</v>
      </c>
      <c r="E41" s="47" t="s">
        <v>147</v>
      </c>
      <c r="F41" s="26">
        <v>876</v>
      </c>
      <c r="G41" s="48" t="s">
        <v>214</v>
      </c>
      <c r="H41" s="48" t="s">
        <v>103</v>
      </c>
      <c r="I41" s="25" t="s">
        <v>148</v>
      </c>
      <c r="J41" s="47" t="s">
        <v>149</v>
      </c>
      <c r="K41" s="27">
        <f>(153750+153750+212000+153750)*1.2</f>
        <v>807900</v>
      </c>
      <c r="L41" s="27">
        <v>807900</v>
      </c>
      <c r="M41" s="60">
        <v>45323</v>
      </c>
      <c r="N41" s="30">
        <v>45437</v>
      </c>
      <c r="O41" s="48" t="s">
        <v>75</v>
      </c>
      <c r="P41" s="58" t="s">
        <v>76</v>
      </c>
      <c r="Q41" s="48" t="s">
        <v>76</v>
      </c>
    </row>
    <row r="42" spans="1:26" s="3" customFormat="1" ht="99" x14ac:dyDescent="0.2">
      <c r="A42" s="12">
        <v>25</v>
      </c>
      <c r="B42" s="48" t="s">
        <v>130</v>
      </c>
      <c r="C42" s="25" t="s">
        <v>131</v>
      </c>
      <c r="D42" s="47" t="s">
        <v>132</v>
      </c>
      <c r="E42" s="47" t="s">
        <v>133</v>
      </c>
      <c r="F42" s="26">
        <v>876</v>
      </c>
      <c r="G42" s="48" t="s">
        <v>214</v>
      </c>
      <c r="H42" s="48" t="s">
        <v>103</v>
      </c>
      <c r="I42" s="25" t="s">
        <v>134</v>
      </c>
      <c r="J42" s="47" t="s">
        <v>215</v>
      </c>
      <c r="K42" s="27">
        <f>2154.13495*1000*1.2</f>
        <v>2584961.94</v>
      </c>
      <c r="L42" s="27">
        <v>2584961.94</v>
      </c>
      <c r="M42" s="60">
        <v>45347</v>
      </c>
      <c r="N42" s="60">
        <v>45590</v>
      </c>
      <c r="O42" s="48" t="s">
        <v>81</v>
      </c>
      <c r="P42" s="58" t="s">
        <v>56</v>
      </c>
      <c r="Q42" s="48" t="s">
        <v>56</v>
      </c>
    </row>
    <row r="43" spans="1:26" s="3" customFormat="1" ht="99" x14ac:dyDescent="0.2">
      <c r="A43" s="12">
        <v>26</v>
      </c>
      <c r="B43" s="48" t="s">
        <v>135</v>
      </c>
      <c r="C43" s="25" t="s">
        <v>138</v>
      </c>
      <c r="D43" s="47" t="s">
        <v>216</v>
      </c>
      <c r="E43" s="47" t="s">
        <v>133</v>
      </c>
      <c r="F43" s="26">
        <v>876</v>
      </c>
      <c r="G43" s="48" t="s">
        <v>214</v>
      </c>
      <c r="H43" s="48" t="s">
        <v>103</v>
      </c>
      <c r="I43" s="25" t="s">
        <v>134</v>
      </c>
      <c r="J43" s="47" t="s">
        <v>215</v>
      </c>
      <c r="K43" s="27">
        <f>11361.46312*1000*1.2</f>
        <v>13633755.744000001</v>
      </c>
      <c r="L43" s="27">
        <v>13633755.74</v>
      </c>
      <c r="M43" s="60">
        <v>45347</v>
      </c>
      <c r="N43" s="60">
        <v>45560</v>
      </c>
      <c r="O43" s="48" t="s">
        <v>81</v>
      </c>
      <c r="P43" s="58" t="s">
        <v>56</v>
      </c>
      <c r="Q43" s="48" t="s">
        <v>56</v>
      </c>
    </row>
    <row r="44" spans="1:26" s="3" customFormat="1" ht="82.5" x14ac:dyDescent="0.2">
      <c r="A44" s="12">
        <v>27</v>
      </c>
      <c r="B44" s="48" t="s">
        <v>144</v>
      </c>
      <c r="C44" s="25" t="s">
        <v>145</v>
      </c>
      <c r="D44" s="62" t="s">
        <v>155</v>
      </c>
      <c r="E44" s="47" t="s">
        <v>147</v>
      </c>
      <c r="F44" s="26">
        <v>876</v>
      </c>
      <c r="G44" s="48" t="s">
        <v>214</v>
      </c>
      <c r="H44" s="48" t="s">
        <v>103</v>
      </c>
      <c r="I44" s="25" t="s">
        <v>148</v>
      </c>
      <c r="J44" s="47" t="s">
        <v>149</v>
      </c>
      <c r="K44" s="27">
        <f>1205000*1.2</f>
        <v>1446000</v>
      </c>
      <c r="L44" s="27">
        <v>1446000</v>
      </c>
      <c r="M44" s="60">
        <v>45352</v>
      </c>
      <c r="N44" s="60">
        <v>45529</v>
      </c>
      <c r="O44" s="48" t="s">
        <v>81</v>
      </c>
      <c r="P44" s="58" t="s">
        <v>56</v>
      </c>
      <c r="Q44" s="48" t="s">
        <v>56</v>
      </c>
    </row>
    <row r="45" spans="1:26" s="3" customFormat="1" ht="82.5" x14ac:dyDescent="0.2">
      <c r="A45" s="12">
        <v>28</v>
      </c>
      <c r="B45" s="48" t="s">
        <v>144</v>
      </c>
      <c r="C45" s="25" t="s">
        <v>145</v>
      </c>
      <c r="D45" s="62" t="s">
        <v>156</v>
      </c>
      <c r="E45" s="47" t="s">
        <v>147</v>
      </c>
      <c r="F45" s="26">
        <v>876</v>
      </c>
      <c r="G45" s="48" t="s">
        <v>214</v>
      </c>
      <c r="H45" s="48" t="s">
        <v>103</v>
      </c>
      <c r="I45" s="25" t="s">
        <v>148</v>
      </c>
      <c r="J45" s="47" t="s">
        <v>149</v>
      </c>
      <c r="K45" s="27">
        <f>8742450*1.2</f>
        <v>10490940</v>
      </c>
      <c r="L45" s="27">
        <v>10490940</v>
      </c>
      <c r="M45" s="30">
        <v>45352</v>
      </c>
      <c r="N45" s="60">
        <v>45616</v>
      </c>
      <c r="O45" s="48" t="s">
        <v>81</v>
      </c>
      <c r="P45" s="58" t="s">
        <v>56</v>
      </c>
      <c r="Q45" s="48" t="s">
        <v>56</v>
      </c>
    </row>
    <row r="46" spans="1:26" s="3" customFormat="1" ht="82.5" x14ac:dyDescent="0.2">
      <c r="A46" s="12">
        <v>29</v>
      </c>
      <c r="B46" s="48" t="s">
        <v>135</v>
      </c>
      <c r="C46" s="25" t="s">
        <v>152</v>
      </c>
      <c r="D46" s="47" t="s">
        <v>160</v>
      </c>
      <c r="E46" s="47" t="s">
        <v>147</v>
      </c>
      <c r="F46" s="26">
        <v>876</v>
      </c>
      <c r="G46" s="48" t="s">
        <v>214</v>
      </c>
      <c r="H46" s="48" t="s">
        <v>103</v>
      </c>
      <c r="I46" s="25" t="s">
        <v>148</v>
      </c>
      <c r="J46" s="47" t="s">
        <v>151</v>
      </c>
      <c r="K46" s="27">
        <v>5257142.8600000003</v>
      </c>
      <c r="L46" s="27">
        <v>5257142.8600000003</v>
      </c>
      <c r="M46" s="60">
        <v>45352</v>
      </c>
      <c r="N46" s="60">
        <v>45529</v>
      </c>
      <c r="O46" s="48" t="s">
        <v>81</v>
      </c>
      <c r="P46" s="58" t="s">
        <v>56</v>
      </c>
      <c r="Q46" s="48" t="s">
        <v>56</v>
      </c>
    </row>
    <row r="47" spans="1:26" s="3" customFormat="1" ht="99" x14ac:dyDescent="0.2">
      <c r="A47" s="12">
        <v>30</v>
      </c>
      <c r="B47" s="48" t="s">
        <v>77</v>
      </c>
      <c r="C47" s="25" t="s">
        <v>77</v>
      </c>
      <c r="D47" s="47" t="s">
        <v>78</v>
      </c>
      <c r="E47" s="47" t="s">
        <v>79</v>
      </c>
      <c r="F47" s="26">
        <v>876</v>
      </c>
      <c r="G47" s="48" t="s">
        <v>214</v>
      </c>
      <c r="H47" s="48" t="s">
        <v>80</v>
      </c>
      <c r="I47" s="25" t="s">
        <v>61</v>
      </c>
      <c r="J47" s="47" t="s">
        <v>62</v>
      </c>
      <c r="K47" s="27">
        <f>960797.6*1.2</f>
        <v>1152957.1199999999</v>
      </c>
      <c r="L47" s="27">
        <v>1152957.1200000001</v>
      </c>
      <c r="M47" s="60">
        <v>45352</v>
      </c>
      <c r="N47" s="60">
        <v>45505</v>
      </c>
      <c r="O47" s="48" t="s">
        <v>81</v>
      </c>
      <c r="P47" s="48" t="s">
        <v>56</v>
      </c>
      <c r="Q47" s="48" t="s">
        <v>56</v>
      </c>
    </row>
    <row r="48" spans="1:26" s="3" customFormat="1" ht="66" x14ac:dyDescent="0.2">
      <c r="A48" s="12">
        <v>31</v>
      </c>
      <c r="B48" s="25" t="s">
        <v>179</v>
      </c>
      <c r="C48" s="25" t="s">
        <v>228</v>
      </c>
      <c r="D48" s="47" t="s">
        <v>180</v>
      </c>
      <c r="E48" s="47" t="s">
        <v>181</v>
      </c>
      <c r="F48" s="26" t="s">
        <v>51</v>
      </c>
      <c r="G48" s="48" t="s">
        <v>52</v>
      </c>
      <c r="H48" s="48" t="s">
        <v>182</v>
      </c>
      <c r="I48" s="25" t="s">
        <v>183</v>
      </c>
      <c r="J48" s="47" t="s">
        <v>106</v>
      </c>
      <c r="K48" s="65">
        <v>1484283</v>
      </c>
      <c r="L48" s="65">
        <v>1484283</v>
      </c>
      <c r="M48" s="60">
        <v>45352</v>
      </c>
      <c r="N48" s="60">
        <v>45414</v>
      </c>
      <c r="O48" s="48" t="s">
        <v>75</v>
      </c>
      <c r="P48" s="48" t="s">
        <v>178</v>
      </c>
      <c r="Q48" s="48" t="s">
        <v>178</v>
      </c>
    </row>
    <row r="49" spans="1:19" s="3" customFormat="1" ht="82.5" x14ac:dyDescent="0.2">
      <c r="A49" s="12">
        <v>32</v>
      </c>
      <c r="B49" s="48" t="s">
        <v>135</v>
      </c>
      <c r="C49" s="25" t="s">
        <v>139</v>
      </c>
      <c r="D49" s="47" t="s">
        <v>159</v>
      </c>
      <c r="E49" s="47" t="s">
        <v>147</v>
      </c>
      <c r="F49" s="26">
        <v>876</v>
      </c>
      <c r="G49" s="48" t="s">
        <v>214</v>
      </c>
      <c r="H49" s="48" t="s">
        <v>103</v>
      </c>
      <c r="I49" s="25" t="s">
        <v>148</v>
      </c>
      <c r="J49" s="47" t="s">
        <v>149</v>
      </c>
      <c r="K49" s="27">
        <f>4019801.54*1.2</f>
        <v>4823761.8480000002</v>
      </c>
      <c r="L49" s="27">
        <v>4823761.8499999996</v>
      </c>
      <c r="M49" s="30">
        <v>45352</v>
      </c>
      <c r="N49" s="60">
        <v>45468</v>
      </c>
      <c r="O49" s="48" t="s">
        <v>75</v>
      </c>
      <c r="P49" s="58" t="s">
        <v>76</v>
      </c>
      <c r="Q49" s="48" t="s">
        <v>76</v>
      </c>
    </row>
    <row r="50" spans="1:19" s="3" customFormat="1" ht="82.5" x14ac:dyDescent="0.2">
      <c r="A50" s="12">
        <v>33</v>
      </c>
      <c r="B50" s="48" t="s">
        <v>135</v>
      </c>
      <c r="C50" s="25" t="s">
        <v>139</v>
      </c>
      <c r="D50" s="47" t="s">
        <v>222</v>
      </c>
      <c r="E50" s="47" t="s">
        <v>147</v>
      </c>
      <c r="F50" s="26">
        <v>876</v>
      </c>
      <c r="G50" s="48" t="s">
        <v>214</v>
      </c>
      <c r="H50" s="48" t="s">
        <v>103</v>
      </c>
      <c r="I50" s="25" t="s">
        <v>148</v>
      </c>
      <c r="J50" s="47" t="s">
        <v>149</v>
      </c>
      <c r="K50" s="27">
        <f>100000*1.2</f>
        <v>120000</v>
      </c>
      <c r="L50" s="27">
        <v>120000</v>
      </c>
      <c r="M50" s="60">
        <v>45352</v>
      </c>
      <c r="N50" s="30">
        <v>45437</v>
      </c>
      <c r="O50" s="48" t="s">
        <v>75</v>
      </c>
      <c r="P50" s="58" t="s">
        <v>76</v>
      </c>
      <c r="Q50" s="48" t="s">
        <v>76</v>
      </c>
    </row>
    <row r="51" spans="1:19" s="3" customFormat="1" ht="82.5" x14ac:dyDescent="0.2">
      <c r="A51" s="12">
        <v>34</v>
      </c>
      <c r="B51" s="48" t="s">
        <v>135</v>
      </c>
      <c r="C51" s="25" t="s">
        <v>139</v>
      </c>
      <c r="D51" s="47" t="s">
        <v>161</v>
      </c>
      <c r="E51" s="47" t="s">
        <v>147</v>
      </c>
      <c r="F51" s="26">
        <v>876</v>
      </c>
      <c r="G51" s="48" t="s">
        <v>214</v>
      </c>
      <c r="H51" s="48" t="s">
        <v>103</v>
      </c>
      <c r="I51" s="25" t="s">
        <v>148</v>
      </c>
      <c r="J51" s="47" t="s">
        <v>149</v>
      </c>
      <c r="K51" s="27">
        <f>(7338130.63+1124983.07)*1.2</f>
        <v>10155736.439999999</v>
      </c>
      <c r="L51" s="27">
        <v>10155736.439999999</v>
      </c>
      <c r="M51" s="30">
        <v>45352</v>
      </c>
      <c r="N51" s="30">
        <v>45524</v>
      </c>
      <c r="O51" s="48" t="s">
        <v>75</v>
      </c>
      <c r="P51" s="58" t="s">
        <v>76</v>
      </c>
      <c r="Q51" s="48" t="s">
        <v>76</v>
      </c>
    </row>
    <row r="52" spans="1:19" s="3" customFormat="1" ht="82.5" x14ac:dyDescent="0.2">
      <c r="A52" s="12">
        <v>35</v>
      </c>
      <c r="B52" s="48" t="s">
        <v>191</v>
      </c>
      <c r="C52" s="25" t="s">
        <v>139</v>
      </c>
      <c r="D52" s="47" t="s">
        <v>192</v>
      </c>
      <c r="E52" s="47" t="s">
        <v>50</v>
      </c>
      <c r="F52" s="26">
        <v>876</v>
      </c>
      <c r="G52" s="48" t="s">
        <v>214</v>
      </c>
      <c r="H52" s="48" t="s">
        <v>53</v>
      </c>
      <c r="I52" s="25" t="s">
        <v>193</v>
      </c>
      <c r="J52" s="47" t="s">
        <v>62</v>
      </c>
      <c r="K52" s="27">
        <v>12099428.255274354</v>
      </c>
      <c r="L52" s="27">
        <v>12099428.26</v>
      </c>
      <c r="M52" s="30">
        <v>45352</v>
      </c>
      <c r="N52" s="30">
        <v>45657</v>
      </c>
      <c r="O52" s="30" t="s">
        <v>75</v>
      </c>
      <c r="P52" s="30" t="s">
        <v>76</v>
      </c>
      <c r="Q52" s="48" t="s">
        <v>76</v>
      </c>
    </row>
    <row r="53" spans="1:19" s="3" customFormat="1" ht="82.5" x14ac:dyDescent="0.2">
      <c r="A53" s="12">
        <v>36</v>
      </c>
      <c r="B53" s="48" t="s">
        <v>70</v>
      </c>
      <c r="C53" s="25" t="s">
        <v>71</v>
      </c>
      <c r="D53" s="47" t="s">
        <v>72</v>
      </c>
      <c r="E53" s="47" t="s">
        <v>73</v>
      </c>
      <c r="F53" s="26">
        <v>876</v>
      </c>
      <c r="G53" s="48" t="s">
        <v>214</v>
      </c>
      <c r="H53" s="48" t="s">
        <v>53</v>
      </c>
      <c r="I53" s="25" t="s">
        <v>74</v>
      </c>
      <c r="J53" s="47" t="s">
        <v>62</v>
      </c>
      <c r="K53" s="27">
        <v>675070</v>
      </c>
      <c r="L53" s="27">
        <v>675070</v>
      </c>
      <c r="M53" s="60">
        <v>45352</v>
      </c>
      <c r="N53" s="60">
        <v>45535</v>
      </c>
      <c r="O53" s="48" t="s">
        <v>75</v>
      </c>
      <c r="P53" s="48" t="s">
        <v>76</v>
      </c>
      <c r="Q53" s="48" t="s">
        <v>76</v>
      </c>
      <c r="R53" s="1"/>
    </row>
    <row r="54" spans="1:19" s="3" customFormat="1" ht="66" x14ac:dyDescent="0.2">
      <c r="A54" s="12">
        <v>37</v>
      </c>
      <c r="B54" s="48" t="s">
        <v>82</v>
      </c>
      <c r="C54" s="25" t="s">
        <v>83</v>
      </c>
      <c r="D54" s="47" t="s">
        <v>84</v>
      </c>
      <c r="E54" s="47" t="s">
        <v>85</v>
      </c>
      <c r="F54" s="26">
        <v>876</v>
      </c>
      <c r="G54" s="48" t="s">
        <v>214</v>
      </c>
      <c r="H54" s="48" t="s">
        <v>53</v>
      </c>
      <c r="I54" s="25" t="s">
        <v>86</v>
      </c>
      <c r="J54" s="47" t="s">
        <v>217</v>
      </c>
      <c r="K54" s="27">
        <f>1606482.16253444*1.2</f>
        <v>1927778.5950413279</v>
      </c>
      <c r="L54" s="27">
        <v>1927778.6</v>
      </c>
      <c r="M54" s="30">
        <v>45352</v>
      </c>
      <c r="N54" s="60">
        <v>45536</v>
      </c>
      <c r="O54" s="48" t="s">
        <v>75</v>
      </c>
      <c r="P54" s="48" t="s">
        <v>76</v>
      </c>
      <c r="Q54" s="48" t="s">
        <v>76</v>
      </c>
    </row>
    <row r="55" spans="1:19" s="3" customFormat="1" ht="82.5" x14ac:dyDescent="0.2">
      <c r="A55" s="12">
        <v>38</v>
      </c>
      <c r="B55" s="48" t="s">
        <v>144</v>
      </c>
      <c r="C55" s="25" t="s">
        <v>157</v>
      </c>
      <c r="D55" s="62" t="s">
        <v>158</v>
      </c>
      <c r="E55" s="47" t="s">
        <v>147</v>
      </c>
      <c r="F55" s="26">
        <v>876</v>
      </c>
      <c r="G55" s="48" t="s">
        <v>214</v>
      </c>
      <c r="H55" s="48" t="s">
        <v>103</v>
      </c>
      <c r="I55" s="25" t="s">
        <v>148</v>
      </c>
      <c r="J55" s="47" t="s">
        <v>151</v>
      </c>
      <c r="K55" s="27">
        <f>7020000*1.2</f>
        <v>8424000</v>
      </c>
      <c r="L55" s="27">
        <v>8424000</v>
      </c>
      <c r="M55" s="30">
        <v>45371</v>
      </c>
      <c r="N55" s="60">
        <v>45590</v>
      </c>
      <c r="O55" s="48" t="s">
        <v>81</v>
      </c>
      <c r="P55" s="58" t="s">
        <v>56</v>
      </c>
      <c r="Q55" s="48" t="s">
        <v>56</v>
      </c>
    </row>
    <row r="56" spans="1:19" s="3" customFormat="1" ht="49.5" x14ac:dyDescent="0.2">
      <c r="A56" s="12">
        <v>39</v>
      </c>
      <c r="B56" s="25" t="s">
        <v>197</v>
      </c>
      <c r="C56" s="25" t="s">
        <v>198</v>
      </c>
      <c r="D56" s="47" t="s">
        <v>199</v>
      </c>
      <c r="E56" s="47" t="s">
        <v>102</v>
      </c>
      <c r="F56" s="26" t="s">
        <v>51</v>
      </c>
      <c r="G56" s="48" t="s">
        <v>52</v>
      </c>
      <c r="H56" s="48" t="s">
        <v>103</v>
      </c>
      <c r="I56" s="25" t="s">
        <v>94</v>
      </c>
      <c r="J56" s="47" t="s">
        <v>62</v>
      </c>
      <c r="K56" s="27">
        <f>2312.125*1000*1.2</f>
        <v>2774550</v>
      </c>
      <c r="L56" s="27">
        <v>2774550</v>
      </c>
      <c r="M56" s="30">
        <v>45376</v>
      </c>
      <c r="N56" s="30">
        <v>45437</v>
      </c>
      <c r="O56" s="48" t="s">
        <v>75</v>
      </c>
      <c r="P56" s="58" t="s">
        <v>76</v>
      </c>
      <c r="Q56" s="58" t="s">
        <v>56</v>
      </c>
    </row>
    <row r="57" spans="1:19" s="3" customFormat="1" ht="99" x14ac:dyDescent="0.2">
      <c r="A57" s="12">
        <v>40</v>
      </c>
      <c r="B57" s="48">
        <v>43</v>
      </c>
      <c r="C57" s="25" t="s">
        <v>139</v>
      </c>
      <c r="D57" s="59" t="s">
        <v>223</v>
      </c>
      <c r="E57" s="47" t="s">
        <v>133</v>
      </c>
      <c r="F57" s="26">
        <v>876</v>
      </c>
      <c r="G57" s="48" t="s">
        <v>214</v>
      </c>
      <c r="H57" s="48" t="s">
        <v>103</v>
      </c>
      <c r="I57" s="25" t="s">
        <v>61</v>
      </c>
      <c r="J57" s="47" t="s">
        <v>62</v>
      </c>
      <c r="K57" s="27">
        <f>(471.72782+392.35642)*1000*1.2</f>
        <v>1036901.088</v>
      </c>
      <c r="L57" s="27">
        <v>1036901.09</v>
      </c>
      <c r="M57" s="60">
        <v>45376</v>
      </c>
      <c r="N57" s="60">
        <v>45498</v>
      </c>
      <c r="O57" s="48" t="s">
        <v>75</v>
      </c>
      <c r="P57" s="58" t="s">
        <v>76</v>
      </c>
      <c r="Q57" s="48" t="s">
        <v>76</v>
      </c>
    </row>
    <row r="58" spans="1:19" s="3" customFormat="1" ht="99" x14ac:dyDescent="0.2">
      <c r="A58" s="12">
        <v>41</v>
      </c>
      <c r="B58" s="48">
        <v>43</v>
      </c>
      <c r="C58" s="25" t="s">
        <v>139</v>
      </c>
      <c r="D58" s="47" t="s">
        <v>219</v>
      </c>
      <c r="E58" s="47" t="s">
        <v>133</v>
      </c>
      <c r="F58" s="26">
        <v>876</v>
      </c>
      <c r="G58" s="48" t="s">
        <v>214</v>
      </c>
      <c r="H58" s="48" t="s">
        <v>103</v>
      </c>
      <c r="I58" s="25" t="s">
        <v>61</v>
      </c>
      <c r="J58" s="47" t="s">
        <v>62</v>
      </c>
      <c r="K58" s="27">
        <f>5905.67174*1000*1.2</f>
        <v>7086806.0880000005</v>
      </c>
      <c r="L58" s="27">
        <v>7086806.0899999999</v>
      </c>
      <c r="M58" s="60">
        <v>45376</v>
      </c>
      <c r="N58" s="60">
        <v>45590</v>
      </c>
      <c r="O58" s="48" t="s">
        <v>75</v>
      </c>
      <c r="P58" s="58" t="s">
        <v>76</v>
      </c>
      <c r="Q58" s="48" t="s">
        <v>76</v>
      </c>
    </row>
    <row r="59" spans="1:19" s="3" customFormat="1" ht="66" x14ac:dyDescent="0.2">
      <c r="A59" s="12">
        <v>42</v>
      </c>
      <c r="B59" s="48" t="s">
        <v>47</v>
      </c>
      <c r="C59" s="25" t="s">
        <v>48</v>
      </c>
      <c r="D59" s="47" t="s">
        <v>49</v>
      </c>
      <c r="E59" s="47" t="s">
        <v>50</v>
      </c>
      <c r="F59" s="26">
        <v>876</v>
      </c>
      <c r="G59" s="48" t="s">
        <v>214</v>
      </c>
      <c r="H59" s="48" t="s">
        <v>53</v>
      </c>
      <c r="I59" s="25" t="s">
        <v>54</v>
      </c>
      <c r="J59" s="47" t="s">
        <v>55</v>
      </c>
      <c r="K59" s="27">
        <f>60000*4</f>
        <v>240000</v>
      </c>
      <c r="L59" s="27">
        <v>240000</v>
      </c>
      <c r="M59" s="30">
        <v>45383</v>
      </c>
      <c r="N59" s="30">
        <v>45717</v>
      </c>
      <c r="O59" s="48" t="s">
        <v>63</v>
      </c>
      <c r="P59" s="48" t="s">
        <v>56</v>
      </c>
      <c r="Q59" s="48" t="s">
        <v>56</v>
      </c>
      <c r="S59" s="33"/>
    </row>
    <row r="60" spans="1:19" s="3" customFormat="1" ht="49.5" x14ac:dyDescent="0.2">
      <c r="A60" s="12">
        <v>43</v>
      </c>
      <c r="B60" s="48" t="s">
        <v>195</v>
      </c>
      <c r="C60" s="25" t="s">
        <v>196</v>
      </c>
      <c r="D60" s="47" t="s">
        <v>227</v>
      </c>
      <c r="E60" s="47" t="s">
        <v>102</v>
      </c>
      <c r="F60" s="26">
        <v>876</v>
      </c>
      <c r="G60" s="48" t="s">
        <v>214</v>
      </c>
      <c r="H60" s="48" t="s">
        <v>53</v>
      </c>
      <c r="I60" s="25" t="s">
        <v>94</v>
      </c>
      <c r="J60" s="47" t="s">
        <v>62</v>
      </c>
      <c r="K60" s="27">
        <f>381.343488*1000*1.2</f>
        <v>457612.18559999991</v>
      </c>
      <c r="L60" s="27">
        <v>457612.19</v>
      </c>
      <c r="M60" s="60">
        <v>45383</v>
      </c>
      <c r="N60" s="60">
        <v>45717</v>
      </c>
      <c r="O60" s="48" t="s">
        <v>75</v>
      </c>
      <c r="P60" s="58" t="s">
        <v>76</v>
      </c>
      <c r="Q60" s="48" t="s">
        <v>76</v>
      </c>
      <c r="R60" s="33"/>
    </row>
    <row r="61" spans="1:19" s="3" customFormat="1" ht="82.5" x14ac:dyDescent="0.2">
      <c r="A61" s="12">
        <v>44</v>
      </c>
      <c r="B61" s="48" t="s">
        <v>135</v>
      </c>
      <c r="C61" s="25" t="s">
        <v>139</v>
      </c>
      <c r="D61" s="31" t="s">
        <v>167</v>
      </c>
      <c r="E61" s="47" t="s">
        <v>147</v>
      </c>
      <c r="F61" s="26">
        <v>876</v>
      </c>
      <c r="G61" s="48" t="s">
        <v>214</v>
      </c>
      <c r="H61" s="48" t="s">
        <v>103</v>
      </c>
      <c r="I61" s="25" t="s">
        <v>148</v>
      </c>
      <c r="J61" s="47" t="s">
        <v>149</v>
      </c>
      <c r="K61" s="27">
        <f>(559434.09+967352.87)*1.2</f>
        <v>1832144.352</v>
      </c>
      <c r="L61" s="27">
        <v>1832144.352</v>
      </c>
      <c r="M61" s="60">
        <v>45383</v>
      </c>
      <c r="N61" s="30">
        <v>45529</v>
      </c>
      <c r="O61" s="48" t="s">
        <v>75</v>
      </c>
      <c r="P61" s="58" t="s">
        <v>76</v>
      </c>
      <c r="Q61" s="48" t="s">
        <v>76</v>
      </c>
    </row>
    <row r="62" spans="1:19" s="3" customFormat="1" ht="82.5" x14ac:dyDescent="0.2">
      <c r="A62" s="12">
        <v>45</v>
      </c>
      <c r="B62" s="48" t="s">
        <v>144</v>
      </c>
      <c r="C62" s="25" t="s">
        <v>145</v>
      </c>
      <c r="D62" s="62" t="s">
        <v>164</v>
      </c>
      <c r="E62" s="47" t="s">
        <v>147</v>
      </c>
      <c r="F62" s="26">
        <v>876</v>
      </c>
      <c r="G62" s="48" t="s">
        <v>214</v>
      </c>
      <c r="H62" s="48" t="s">
        <v>103</v>
      </c>
      <c r="I62" s="25" t="s">
        <v>148</v>
      </c>
      <c r="J62" s="47" t="s">
        <v>151</v>
      </c>
      <c r="K62" s="66">
        <f>3244975.83*1.2</f>
        <v>3893970.9959999998</v>
      </c>
      <c r="L62" s="66">
        <v>3893971</v>
      </c>
      <c r="M62" s="60">
        <v>45397</v>
      </c>
      <c r="N62" s="60">
        <v>45555</v>
      </c>
      <c r="O62" s="48" t="s">
        <v>81</v>
      </c>
      <c r="P62" s="58" t="s">
        <v>56</v>
      </c>
      <c r="Q62" s="48" t="s">
        <v>56</v>
      </c>
    </row>
    <row r="63" spans="1:19" s="3" customFormat="1" ht="82.5" x14ac:dyDescent="0.2">
      <c r="A63" s="12">
        <v>46</v>
      </c>
      <c r="B63" s="48" t="s">
        <v>135</v>
      </c>
      <c r="C63" s="25" t="s">
        <v>139</v>
      </c>
      <c r="D63" s="47" t="s">
        <v>165</v>
      </c>
      <c r="E63" s="47" t="s">
        <v>147</v>
      </c>
      <c r="F63" s="26">
        <v>876</v>
      </c>
      <c r="G63" s="48" t="s">
        <v>214</v>
      </c>
      <c r="H63" s="48" t="s">
        <v>103</v>
      </c>
      <c r="I63" s="25" t="s">
        <v>148</v>
      </c>
      <c r="J63" s="47" t="s">
        <v>149</v>
      </c>
      <c r="K63" s="27">
        <f>2932524.4*1.2</f>
        <v>3519029.28</v>
      </c>
      <c r="L63" s="27">
        <v>3519029.28</v>
      </c>
      <c r="M63" s="30">
        <v>45397</v>
      </c>
      <c r="N63" s="60">
        <v>45529</v>
      </c>
      <c r="O63" s="48" t="s">
        <v>75</v>
      </c>
      <c r="P63" s="58" t="s">
        <v>76</v>
      </c>
      <c r="Q63" s="48" t="s">
        <v>76</v>
      </c>
      <c r="R63" s="1"/>
    </row>
    <row r="64" spans="1:19" s="3" customFormat="1" ht="82.5" x14ac:dyDescent="0.2">
      <c r="A64" s="12">
        <v>47</v>
      </c>
      <c r="B64" s="48" t="s">
        <v>153</v>
      </c>
      <c r="C64" s="25" t="s">
        <v>162</v>
      </c>
      <c r="D64" s="63" t="s">
        <v>163</v>
      </c>
      <c r="E64" s="47" t="s">
        <v>147</v>
      </c>
      <c r="F64" s="26">
        <v>876</v>
      </c>
      <c r="G64" s="48" t="s">
        <v>214</v>
      </c>
      <c r="H64" s="48" t="s">
        <v>103</v>
      </c>
      <c r="I64" s="25" t="s">
        <v>148</v>
      </c>
      <c r="J64" s="47" t="s">
        <v>149</v>
      </c>
      <c r="K64" s="27">
        <f>(349350.75*1.2)*3</f>
        <v>1257662.7</v>
      </c>
      <c r="L64" s="27">
        <v>1257662.7</v>
      </c>
      <c r="M64" s="60">
        <v>45397</v>
      </c>
      <c r="N64" s="30">
        <v>46296</v>
      </c>
      <c r="O64" s="48" t="s">
        <v>75</v>
      </c>
      <c r="P64" s="58" t="s">
        <v>76</v>
      </c>
      <c r="Q64" s="48" t="s">
        <v>76</v>
      </c>
      <c r="R64" s="1"/>
    </row>
    <row r="65" spans="1:18" s="3" customFormat="1" ht="82.5" x14ac:dyDescent="0.2">
      <c r="A65" s="12">
        <v>48</v>
      </c>
      <c r="B65" s="25" t="s">
        <v>168</v>
      </c>
      <c r="C65" s="25" t="s">
        <v>169</v>
      </c>
      <c r="D65" s="47" t="s">
        <v>170</v>
      </c>
      <c r="E65" s="47" t="s">
        <v>147</v>
      </c>
      <c r="F65" s="26">
        <v>876</v>
      </c>
      <c r="G65" s="48" t="s">
        <v>214</v>
      </c>
      <c r="H65" s="48" t="s">
        <v>103</v>
      </c>
      <c r="I65" s="25" t="s">
        <v>148</v>
      </c>
      <c r="J65" s="47" t="s">
        <v>151</v>
      </c>
      <c r="K65" s="27">
        <f>3400000*1.2</f>
        <v>4080000</v>
      </c>
      <c r="L65" s="27">
        <v>4080000</v>
      </c>
      <c r="M65" s="60">
        <v>45397</v>
      </c>
      <c r="N65" s="60">
        <v>45498</v>
      </c>
      <c r="O65" s="48" t="s">
        <v>75</v>
      </c>
      <c r="P65" s="58" t="s">
        <v>76</v>
      </c>
      <c r="Q65" s="48" t="s">
        <v>76</v>
      </c>
    </row>
    <row r="66" spans="1:18" s="3" customFormat="1" ht="82.5" x14ac:dyDescent="0.2">
      <c r="A66" s="12">
        <v>49</v>
      </c>
      <c r="B66" s="48" t="s">
        <v>153</v>
      </c>
      <c r="C66" s="25" t="s">
        <v>115</v>
      </c>
      <c r="D66" s="47" t="s">
        <v>171</v>
      </c>
      <c r="E66" s="47" t="s">
        <v>147</v>
      </c>
      <c r="F66" s="26">
        <v>876</v>
      </c>
      <c r="G66" s="48" t="s">
        <v>214</v>
      </c>
      <c r="H66" s="48" t="s">
        <v>103</v>
      </c>
      <c r="I66" s="25" t="s">
        <v>148</v>
      </c>
      <c r="J66" s="47" t="s">
        <v>149</v>
      </c>
      <c r="K66" s="27">
        <f>(112750+98905.14)*1.2</f>
        <v>253986.16800000001</v>
      </c>
      <c r="L66" s="27">
        <v>253986.17</v>
      </c>
      <c r="M66" s="60">
        <v>45397</v>
      </c>
      <c r="N66" s="60">
        <v>45468</v>
      </c>
      <c r="O66" s="48" t="s">
        <v>75</v>
      </c>
      <c r="P66" s="58" t="s">
        <v>76</v>
      </c>
      <c r="Q66" s="48" t="s">
        <v>76</v>
      </c>
    </row>
    <row r="67" spans="1:18" s="3" customFormat="1" ht="82.5" x14ac:dyDescent="0.2">
      <c r="A67" s="12">
        <v>50</v>
      </c>
      <c r="B67" s="48" t="s">
        <v>135</v>
      </c>
      <c r="C67" s="25" t="s">
        <v>139</v>
      </c>
      <c r="D67" s="47" t="s">
        <v>166</v>
      </c>
      <c r="E67" s="47" t="s">
        <v>147</v>
      </c>
      <c r="F67" s="26">
        <v>876</v>
      </c>
      <c r="G67" s="48" t="s">
        <v>214</v>
      </c>
      <c r="H67" s="48" t="s">
        <v>103</v>
      </c>
      <c r="I67" s="25" t="s">
        <v>148</v>
      </c>
      <c r="J67" s="47" t="s">
        <v>149</v>
      </c>
      <c r="K67" s="27">
        <f>7423180.98*1.2</f>
        <v>8907817.1760000009</v>
      </c>
      <c r="L67" s="27">
        <v>8907817.1799999997</v>
      </c>
      <c r="M67" s="30">
        <v>45402</v>
      </c>
      <c r="N67" s="30">
        <v>45529</v>
      </c>
      <c r="O67" s="48" t="s">
        <v>75</v>
      </c>
      <c r="P67" s="58" t="s">
        <v>76</v>
      </c>
      <c r="Q67" s="48" t="s">
        <v>76</v>
      </c>
    </row>
    <row r="68" spans="1:18" s="3" customFormat="1" ht="198" x14ac:dyDescent="0.2">
      <c r="A68" s="12">
        <v>51</v>
      </c>
      <c r="B68" s="48" t="s">
        <v>135</v>
      </c>
      <c r="C68" s="25" t="s">
        <v>136</v>
      </c>
      <c r="D68" s="47" t="s">
        <v>137</v>
      </c>
      <c r="E68" s="47" t="s">
        <v>133</v>
      </c>
      <c r="F68" s="26">
        <v>876</v>
      </c>
      <c r="G68" s="48" t="s">
        <v>214</v>
      </c>
      <c r="H68" s="48" t="s">
        <v>103</v>
      </c>
      <c r="I68" s="25" t="s">
        <v>61</v>
      </c>
      <c r="J68" s="47" t="s">
        <v>62</v>
      </c>
      <c r="K68" s="27">
        <f>(1685.60445+421.85883+423.58196+764.8736)*1000*1.2</f>
        <v>3955102.6079999995</v>
      </c>
      <c r="L68" s="27">
        <v>3955102.61</v>
      </c>
      <c r="M68" s="60">
        <v>45407</v>
      </c>
      <c r="N68" s="60">
        <v>45621</v>
      </c>
      <c r="O68" s="48" t="s">
        <v>81</v>
      </c>
      <c r="P68" s="58" t="s">
        <v>56</v>
      </c>
      <c r="Q68" s="48" t="s">
        <v>56</v>
      </c>
    </row>
    <row r="69" spans="1:18" s="3" customFormat="1" ht="99" x14ac:dyDescent="0.2">
      <c r="A69" s="12">
        <v>52</v>
      </c>
      <c r="B69" s="48" t="s">
        <v>135</v>
      </c>
      <c r="C69" s="25" t="s">
        <v>141</v>
      </c>
      <c r="D69" s="47" t="s">
        <v>142</v>
      </c>
      <c r="E69" s="47" t="s">
        <v>133</v>
      </c>
      <c r="F69" s="26">
        <v>876</v>
      </c>
      <c r="G69" s="48" t="s">
        <v>214</v>
      </c>
      <c r="H69" s="48" t="s">
        <v>103</v>
      </c>
      <c r="I69" s="25" t="s">
        <v>61</v>
      </c>
      <c r="J69" s="47" t="s">
        <v>62</v>
      </c>
      <c r="K69" s="27">
        <f>219938.04*1000*1.2</f>
        <v>263925648</v>
      </c>
      <c r="L69" s="27">
        <v>263925648</v>
      </c>
      <c r="M69" s="60">
        <v>45407</v>
      </c>
      <c r="N69" s="60">
        <v>45651</v>
      </c>
      <c r="O69" s="48" t="s">
        <v>81</v>
      </c>
      <c r="P69" s="58" t="s">
        <v>56</v>
      </c>
      <c r="Q69" s="48" t="s">
        <v>56</v>
      </c>
    </row>
    <row r="70" spans="1:18" s="3" customFormat="1" ht="99" x14ac:dyDescent="0.2">
      <c r="A70" s="12">
        <v>53</v>
      </c>
      <c r="B70" s="48" t="s">
        <v>135</v>
      </c>
      <c r="C70" s="25" t="s">
        <v>139</v>
      </c>
      <c r="D70" s="67" t="s">
        <v>140</v>
      </c>
      <c r="E70" s="47" t="s">
        <v>133</v>
      </c>
      <c r="F70" s="26">
        <v>876</v>
      </c>
      <c r="G70" s="48" t="s">
        <v>214</v>
      </c>
      <c r="H70" s="48" t="s">
        <v>103</v>
      </c>
      <c r="I70" s="25" t="s">
        <v>61</v>
      </c>
      <c r="J70" s="47" t="s">
        <v>62</v>
      </c>
      <c r="K70" s="27">
        <f>131094.44792*1000*1.2</f>
        <v>157313337.50400001</v>
      </c>
      <c r="L70" s="27">
        <v>157313337.5</v>
      </c>
      <c r="M70" s="60">
        <v>45407</v>
      </c>
      <c r="N70" s="60">
        <v>45651</v>
      </c>
      <c r="O70" s="48" t="s">
        <v>75</v>
      </c>
      <c r="P70" s="58" t="s">
        <v>76</v>
      </c>
      <c r="Q70" s="48" t="s">
        <v>76</v>
      </c>
    </row>
    <row r="71" spans="1:18" s="3" customFormat="1" ht="90.75" customHeight="1" x14ac:dyDescent="0.2">
      <c r="A71" s="12">
        <v>54</v>
      </c>
      <c r="B71" s="48" t="s">
        <v>91</v>
      </c>
      <c r="C71" s="25" t="s">
        <v>92</v>
      </c>
      <c r="D71" s="63" t="s">
        <v>229</v>
      </c>
      <c r="E71" s="47" t="s">
        <v>50</v>
      </c>
      <c r="F71" s="26" t="s">
        <v>93</v>
      </c>
      <c r="G71" s="48" t="s">
        <v>214</v>
      </c>
      <c r="H71" s="48" t="s">
        <v>53</v>
      </c>
      <c r="I71" s="25" t="s">
        <v>94</v>
      </c>
      <c r="J71" s="47" t="s">
        <v>95</v>
      </c>
      <c r="K71" s="66">
        <v>285486.03999999998</v>
      </c>
      <c r="L71" s="66">
        <v>285486.03999999998</v>
      </c>
      <c r="M71" s="60">
        <v>45413</v>
      </c>
      <c r="N71" s="60">
        <v>45838</v>
      </c>
      <c r="O71" s="48" t="s">
        <v>81</v>
      </c>
      <c r="P71" s="58" t="s">
        <v>56</v>
      </c>
      <c r="Q71" s="48" t="s">
        <v>56</v>
      </c>
    </row>
    <row r="72" spans="1:18" s="3" customFormat="1" ht="99" x14ac:dyDescent="0.2">
      <c r="A72" s="12">
        <v>55</v>
      </c>
      <c r="B72" s="48" t="s">
        <v>112</v>
      </c>
      <c r="C72" s="25" t="s">
        <v>113</v>
      </c>
      <c r="D72" s="47" t="s">
        <v>114</v>
      </c>
      <c r="E72" s="47" t="s">
        <v>50</v>
      </c>
      <c r="F72" s="26">
        <v>876</v>
      </c>
      <c r="G72" s="48" t="s">
        <v>214</v>
      </c>
      <c r="H72" s="48" t="s">
        <v>108</v>
      </c>
      <c r="I72" s="25" t="s">
        <v>109</v>
      </c>
      <c r="J72" s="47" t="s">
        <v>110</v>
      </c>
      <c r="K72" s="27">
        <f>2412000+1872000</f>
        <v>4284000</v>
      </c>
      <c r="L72" s="27">
        <v>4284000</v>
      </c>
      <c r="M72" s="60">
        <v>45413</v>
      </c>
      <c r="N72" s="60">
        <v>45809</v>
      </c>
      <c r="O72" s="48" t="s">
        <v>81</v>
      </c>
      <c r="P72" s="48" t="s">
        <v>56</v>
      </c>
      <c r="Q72" s="48" t="s">
        <v>56</v>
      </c>
      <c r="R72" s="1"/>
    </row>
    <row r="73" spans="1:18" s="3" customFormat="1" ht="99" x14ac:dyDescent="0.2">
      <c r="A73" s="12">
        <v>56</v>
      </c>
      <c r="B73" s="48" t="s">
        <v>135</v>
      </c>
      <c r="C73" s="25" t="s">
        <v>141</v>
      </c>
      <c r="D73" s="47" t="s">
        <v>194</v>
      </c>
      <c r="E73" s="47" t="s">
        <v>133</v>
      </c>
      <c r="F73" s="26">
        <v>876</v>
      </c>
      <c r="G73" s="48" t="s">
        <v>214</v>
      </c>
      <c r="H73" s="48" t="s">
        <v>103</v>
      </c>
      <c r="I73" s="25" t="s">
        <v>61</v>
      </c>
      <c r="J73" s="47" t="s">
        <v>62</v>
      </c>
      <c r="K73" s="27">
        <f>85113.723885*1000*1.2</f>
        <v>102136468.662</v>
      </c>
      <c r="L73" s="27">
        <v>102136468.66</v>
      </c>
      <c r="M73" s="60">
        <v>45437</v>
      </c>
      <c r="N73" s="60">
        <v>45651</v>
      </c>
      <c r="O73" s="48" t="s">
        <v>81</v>
      </c>
      <c r="P73" s="58" t="s">
        <v>56</v>
      </c>
      <c r="Q73" s="48" t="s">
        <v>56</v>
      </c>
    </row>
    <row r="74" spans="1:18" s="3" customFormat="1" ht="99" x14ac:dyDescent="0.2">
      <c r="A74" s="12">
        <v>57</v>
      </c>
      <c r="B74" s="48">
        <v>43</v>
      </c>
      <c r="C74" s="25" t="s">
        <v>135</v>
      </c>
      <c r="D74" s="47" t="s">
        <v>224</v>
      </c>
      <c r="E74" s="47" t="s">
        <v>133</v>
      </c>
      <c r="F74" s="26">
        <v>876</v>
      </c>
      <c r="G74" s="48" t="s">
        <v>214</v>
      </c>
      <c r="H74" s="48" t="s">
        <v>103</v>
      </c>
      <c r="I74" s="25" t="s">
        <v>134</v>
      </c>
      <c r="J74" s="47" t="s">
        <v>215</v>
      </c>
      <c r="K74" s="27">
        <f>2030*1000*1.2</f>
        <v>2436000</v>
      </c>
      <c r="L74" s="27">
        <v>2436000</v>
      </c>
      <c r="M74" s="60">
        <v>45437</v>
      </c>
      <c r="N74" s="60">
        <v>45651</v>
      </c>
      <c r="O74" s="48" t="s">
        <v>81</v>
      </c>
      <c r="P74" s="58" t="s">
        <v>56</v>
      </c>
      <c r="Q74" s="48" t="s">
        <v>56</v>
      </c>
      <c r="R74" s="1"/>
    </row>
    <row r="75" spans="1:18" s="3" customFormat="1" ht="99" x14ac:dyDescent="0.2">
      <c r="A75" s="12">
        <v>58</v>
      </c>
      <c r="B75" s="48">
        <v>43</v>
      </c>
      <c r="C75" s="25" t="s">
        <v>135</v>
      </c>
      <c r="D75" s="47" t="s">
        <v>143</v>
      </c>
      <c r="E75" s="47" t="s">
        <v>133</v>
      </c>
      <c r="F75" s="26">
        <v>876</v>
      </c>
      <c r="G75" s="48" t="s">
        <v>214</v>
      </c>
      <c r="H75" s="48" t="s">
        <v>103</v>
      </c>
      <c r="I75" s="25" t="s">
        <v>61</v>
      </c>
      <c r="J75" s="47" t="s">
        <v>62</v>
      </c>
      <c r="K75" s="27">
        <f>(2690+975)*1000*1.2</f>
        <v>4398000</v>
      </c>
      <c r="L75" s="27">
        <v>4398000</v>
      </c>
      <c r="M75" s="60">
        <v>45437</v>
      </c>
      <c r="N75" s="60">
        <v>45651</v>
      </c>
      <c r="O75" s="48" t="s">
        <v>81</v>
      </c>
      <c r="P75" s="58" t="s">
        <v>56</v>
      </c>
      <c r="Q75" s="48" t="s">
        <v>56</v>
      </c>
    </row>
    <row r="76" spans="1:18" s="3" customFormat="1" ht="49.5" x14ac:dyDescent="0.2">
      <c r="A76" s="12">
        <v>59</v>
      </c>
      <c r="B76" s="48" t="s">
        <v>197</v>
      </c>
      <c r="C76" s="25" t="s">
        <v>200</v>
      </c>
      <c r="D76" s="47" t="s">
        <v>201</v>
      </c>
      <c r="E76" s="47" t="s">
        <v>102</v>
      </c>
      <c r="F76" s="26" t="s">
        <v>51</v>
      </c>
      <c r="G76" s="48" t="s">
        <v>52</v>
      </c>
      <c r="H76" s="48" t="s">
        <v>53</v>
      </c>
      <c r="I76" s="25" t="s">
        <v>94</v>
      </c>
      <c r="J76" s="47" t="s">
        <v>62</v>
      </c>
      <c r="K76" s="27">
        <f>1915.1375*5*1.2*1000</f>
        <v>11490824.999999998</v>
      </c>
      <c r="L76" s="27">
        <v>11490825</v>
      </c>
      <c r="M76" s="30">
        <v>45437</v>
      </c>
      <c r="N76" s="30">
        <v>45473</v>
      </c>
      <c r="O76" s="48" t="s">
        <v>75</v>
      </c>
      <c r="P76" s="58" t="s">
        <v>76</v>
      </c>
      <c r="Q76" s="58" t="s">
        <v>76</v>
      </c>
    </row>
    <row r="77" spans="1:18" s="3" customFormat="1" ht="49.5" x14ac:dyDescent="0.2">
      <c r="A77" s="12">
        <v>60</v>
      </c>
      <c r="B77" s="48" t="s">
        <v>197</v>
      </c>
      <c r="C77" s="25" t="s">
        <v>200</v>
      </c>
      <c r="D77" s="47" t="s">
        <v>207</v>
      </c>
      <c r="E77" s="47" t="s">
        <v>102</v>
      </c>
      <c r="F77" s="26" t="s">
        <v>51</v>
      </c>
      <c r="G77" s="48" t="s">
        <v>52</v>
      </c>
      <c r="H77" s="48" t="s">
        <v>53</v>
      </c>
      <c r="I77" s="25" t="s">
        <v>94</v>
      </c>
      <c r="J77" s="47" t="s">
        <v>62</v>
      </c>
      <c r="K77" s="27">
        <f>1352*1000*1.2</f>
        <v>1622400</v>
      </c>
      <c r="L77" s="27">
        <v>1622400</v>
      </c>
      <c r="M77" s="30">
        <v>45437</v>
      </c>
      <c r="N77" s="30">
        <v>45473</v>
      </c>
      <c r="O77" s="48" t="s">
        <v>75</v>
      </c>
      <c r="P77" s="58" t="s">
        <v>76</v>
      </c>
      <c r="Q77" s="58" t="s">
        <v>76</v>
      </c>
    </row>
    <row r="78" spans="1:18" s="3" customFormat="1" ht="49.5" x14ac:dyDescent="0.2">
      <c r="A78" s="12">
        <v>61</v>
      </c>
      <c r="B78" s="25" t="s">
        <v>225</v>
      </c>
      <c r="C78" s="25" t="s">
        <v>225</v>
      </c>
      <c r="D78" s="47" t="s">
        <v>98</v>
      </c>
      <c r="E78" s="47" t="s">
        <v>50</v>
      </c>
      <c r="F78" s="26">
        <v>876</v>
      </c>
      <c r="G78" s="48" t="s">
        <v>214</v>
      </c>
      <c r="H78" s="48" t="s">
        <v>53</v>
      </c>
      <c r="I78" s="25" t="s">
        <v>99</v>
      </c>
      <c r="J78" s="47" t="s">
        <v>62</v>
      </c>
      <c r="K78" s="27">
        <f>153333.333333333*1.2</f>
        <v>183999.99999999959</v>
      </c>
      <c r="L78" s="27">
        <v>184000</v>
      </c>
      <c r="M78" s="30">
        <v>45474</v>
      </c>
      <c r="N78" s="30">
        <v>45627</v>
      </c>
      <c r="O78" s="48" t="s">
        <v>63</v>
      </c>
      <c r="P78" s="48" t="s">
        <v>56</v>
      </c>
      <c r="Q78" s="48" t="s">
        <v>56</v>
      </c>
    </row>
    <row r="79" spans="1:18" s="3" customFormat="1" ht="82.5" x14ac:dyDescent="0.2">
      <c r="A79" s="12">
        <v>62</v>
      </c>
      <c r="B79" s="48" t="s">
        <v>172</v>
      </c>
      <c r="C79" s="25" t="s">
        <v>172</v>
      </c>
      <c r="D79" s="47" t="s">
        <v>173</v>
      </c>
      <c r="E79" s="47" t="s">
        <v>50</v>
      </c>
      <c r="F79" s="26">
        <v>876</v>
      </c>
      <c r="G79" s="48" t="s">
        <v>214</v>
      </c>
      <c r="H79" s="48" t="s">
        <v>174</v>
      </c>
      <c r="I79" s="25" t="s">
        <v>148</v>
      </c>
      <c r="J79" s="47" t="s">
        <v>175</v>
      </c>
      <c r="K79" s="27">
        <v>961200</v>
      </c>
      <c r="L79" s="27">
        <v>961200</v>
      </c>
      <c r="M79" s="30">
        <v>45474</v>
      </c>
      <c r="N79" s="60">
        <v>46264</v>
      </c>
      <c r="O79" s="48" t="s">
        <v>81</v>
      </c>
      <c r="P79" s="58" t="s">
        <v>56</v>
      </c>
      <c r="Q79" s="48" t="s">
        <v>56</v>
      </c>
    </row>
    <row r="80" spans="1:18" s="3" customFormat="1" ht="66" x14ac:dyDescent="0.2">
      <c r="A80" s="12">
        <v>63</v>
      </c>
      <c r="B80" s="48" t="s">
        <v>202</v>
      </c>
      <c r="C80" s="25" t="s">
        <v>203</v>
      </c>
      <c r="D80" s="68" t="s">
        <v>204</v>
      </c>
      <c r="E80" s="47" t="s">
        <v>102</v>
      </c>
      <c r="F80" s="26">
        <v>876</v>
      </c>
      <c r="G80" s="48" t="s">
        <v>214</v>
      </c>
      <c r="H80" s="48" t="s">
        <v>103</v>
      </c>
      <c r="I80" s="25" t="s">
        <v>205</v>
      </c>
      <c r="J80" s="47" t="s">
        <v>206</v>
      </c>
      <c r="K80" s="27">
        <f>(3957301.24/1.2+3749.599673537*1000)*1.2</f>
        <v>8456820.8482444007</v>
      </c>
      <c r="L80" s="27">
        <v>8456820.8499999996</v>
      </c>
      <c r="M80" s="60">
        <v>45505</v>
      </c>
      <c r="N80" s="60">
        <v>45931</v>
      </c>
      <c r="O80" s="48" t="s">
        <v>75</v>
      </c>
      <c r="P80" s="48" t="s">
        <v>76</v>
      </c>
      <c r="Q80" s="48" t="s">
        <v>56</v>
      </c>
    </row>
    <row r="81" spans="1:17" s="3" customFormat="1" ht="66" x14ac:dyDescent="0.2">
      <c r="A81" s="12">
        <v>64</v>
      </c>
      <c r="B81" s="48" t="s">
        <v>88</v>
      </c>
      <c r="C81" s="25" t="s">
        <v>119</v>
      </c>
      <c r="D81" s="47" t="s">
        <v>120</v>
      </c>
      <c r="E81" s="47" t="s">
        <v>50</v>
      </c>
      <c r="F81" s="26" t="s">
        <v>121</v>
      </c>
      <c r="G81" s="48" t="s">
        <v>122</v>
      </c>
      <c r="H81" s="48" t="s">
        <v>53</v>
      </c>
      <c r="I81" s="25" t="s">
        <v>123</v>
      </c>
      <c r="J81" s="47" t="s">
        <v>62</v>
      </c>
      <c r="K81" s="64">
        <v>113850</v>
      </c>
      <c r="L81" s="64">
        <v>113850</v>
      </c>
      <c r="M81" s="30">
        <v>45516</v>
      </c>
      <c r="N81" s="30">
        <v>45625</v>
      </c>
      <c r="O81" s="48" t="s">
        <v>81</v>
      </c>
      <c r="P81" s="48" t="s">
        <v>56</v>
      </c>
      <c r="Q81" s="48" t="s">
        <v>56</v>
      </c>
    </row>
    <row r="82" spans="1:17" s="3" customFormat="1" ht="66" x14ac:dyDescent="0.2">
      <c r="A82" s="12">
        <v>65</v>
      </c>
      <c r="B82" s="48" t="s">
        <v>88</v>
      </c>
      <c r="C82" s="25" t="s">
        <v>119</v>
      </c>
      <c r="D82" s="47" t="s">
        <v>124</v>
      </c>
      <c r="E82" s="47" t="s">
        <v>50</v>
      </c>
      <c r="F82" s="26" t="s">
        <v>121</v>
      </c>
      <c r="G82" s="48" t="s">
        <v>122</v>
      </c>
      <c r="H82" s="48" t="s">
        <v>53</v>
      </c>
      <c r="I82" s="25" t="s">
        <v>125</v>
      </c>
      <c r="J82" s="47" t="s">
        <v>62</v>
      </c>
      <c r="K82" s="64">
        <v>174900</v>
      </c>
      <c r="L82" s="64">
        <v>174900</v>
      </c>
      <c r="M82" s="30">
        <v>45516</v>
      </c>
      <c r="N82" s="30">
        <v>45625</v>
      </c>
      <c r="O82" s="48" t="s">
        <v>81</v>
      </c>
      <c r="P82" s="48" t="s">
        <v>56</v>
      </c>
      <c r="Q82" s="48" t="s">
        <v>56</v>
      </c>
    </row>
    <row r="83" spans="1:17" s="3" customFormat="1" ht="66" x14ac:dyDescent="0.2">
      <c r="A83" s="12">
        <v>66</v>
      </c>
      <c r="B83" s="48" t="s">
        <v>88</v>
      </c>
      <c r="C83" s="25" t="s">
        <v>119</v>
      </c>
      <c r="D83" s="47" t="s">
        <v>226</v>
      </c>
      <c r="E83" s="47" t="s">
        <v>50</v>
      </c>
      <c r="F83" s="26" t="s">
        <v>121</v>
      </c>
      <c r="G83" s="48" t="s">
        <v>122</v>
      </c>
      <c r="H83" s="48" t="s">
        <v>53</v>
      </c>
      <c r="I83" s="25" t="s">
        <v>126</v>
      </c>
      <c r="J83" s="47" t="s">
        <v>62</v>
      </c>
      <c r="K83" s="27">
        <v>163400</v>
      </c>
      <c r="L83" s="27">
        <v>163400</v>
      </c>
      <c r="M83" s="30">
        <v>45516</v>
      </c>
      <c r="N83" s="30">
        <v>45625</v>
      </c>
      <c r="O83" s="48" t="s">
        <v>81</v>
      </c>
      <c r="P83" s="48" t="s">
        <v>56</v>
      </c>
      <c r="Q83" s="48" t="s">
        <v>56</v>
      </c>
    </row>
    <row r="84" spans="1:17" s="3" customFormat="1" ht="66" x14ac:dyDescent="0.2">
      <c r="A84" s="12">
        <v>67</v>
      </c>
      <c r="B84" s="48">
        <v>10</v>
      </c>
      <c r="C84" s="25" t="s">
        <v>96</v>
      </c>
      <c r="D84" s="47" t="s">
        <v>97</v>
      </c>
      <c r="E84" s="47" t="s">
        <v>50</v>
      </c>
      <c r="F84" s="26">
        <v>876</v>
      </c>
      <c r="G84" s="48" t="s">
        <v>214</v>
      </c>
      <c r="H84" s="48" t="s">
        <v>53</v>
      </c>
      <c r="I84" s="25" t="s">
        <v>94</v>
      </c>
      <c r="J84" s="47" t="s">
        <v>95</v>
      </c>
      <c r="K84" s="27">
        <v>397200</v>
      </c>
      <c r="L84" s="27">
        <v>397200</v>
      </c>
      <c r="M84" s="30">
        <v>45597</v>
      </c>
      <c r="N84" s="30">
        <v>45627</v>
      </c>
      <c r="O84" s="48" t="s">
        <v>75</v>
      </c>
      <c r="P84" s="48" t="s">
        <v>76</v>
      </c>
      <c r="Q84" s="48" t="s">
        <v>76</v>
      </c>
    </row>
    <row r="85" spans="1:17" s="3" customFormat="1" ht="49.5" x14ac:dyDescent="0.2">
      <c r="A85" s="12">
        <v>68</v>
      </c>
      <c r="B85" s="48">
        <v>17</v>
      </c>
      <c r="C85" s="25" t="s">
        <v>100</v>
      </c>
      <c r="D85" s="47" t="s">
        <v>101</v>
      </c>
      <c r="E85" s="47" t="s">
        <v>102</v>
      </c>
      <c r="F85" s="26" t="s">
        <v>51</v>
      </c>
      <c r="G85" s="48" t="s">
        <v>52</v>
      </c>
      <c r="H85" s="48" t="s">
        <v>103</v>
      </c>
      <c r="I85" s="25" t="s">
        <v>104</v>
      </c>
      <c r="J85" s="47" t="s">
        <v>62</v>
      </c>
      <c r="K85" s="27" t="s">
        <v>218</v>
      </c>
      <c r="L85" s="27" t="s">
        <v>218</v>
      </c>
      <c r="M85" s="30">
        <v>45677</v>
      </c>
      <c r="N85" s="30">
        <v>46022</v>
      </c>
      <c r="O85" s="48" t="s">
        <v>75</v>
      </c>
      <c r="P85" s="30" t="s">
        <v>76</v>
      </c>
      <c r="Q85" s="48" t="s">
        <v>76</v>
      </c>
    </row>
    <row r="86" spans="1:17" s="3" customFormat="1" ht="49.5" x14ac:dyDescent="0.2">
      <c r="A86" s="12">
        <v>69</v>
      </c>
      <c r="B86" s="48">
        <v>17</v>
      </c>
      <c r="C86" s="25" t="s">
        <v>100</v>
      </c>
      <c r="D86" s="47" t="s">
        <v>101</v>
      </c>
      <c r="E86" s="47" t="s">
        <v>102</v>
      </c>
      <c r="F86" s="26" t="s">
        <v>51</v>
      </c>
      <c r="G86" s="48" t="s">
        <v>52</v>
      </c>
      <c r="H86" s="48" t="s">
        <v>103</v>
      </c>
      <c r="I86" s="25" t="s">
        <v>104</v>
      </c>
      <c r="J86" s="47" t="s">
        <v>62</v>
      </c>
      <c r="K86" s="27" t="s">
        <v>218</v>
      </c>
      <c r="L86" s="27" t="s">
        <v>218</v>
      </c>
      <c r="M86" s="30">
        <v>46042</v>
      </c>
      <c r="N86" s="30">
        <v>46387</v>
      </c>
      <c r="O86" s="48" t="s">
        <v>75</v>
      </c>
      <c r="P86" s="30" t="s">
        <v>76</v>
      </c>
      <c r="Q86" s="48" t="s">
        <v>76</v>
      </c>
    </row>
    <row r="88" spans="1:17" s="3" customFormat="1" x14ac:dyDescent="0.2">
      <c r="A88" s="10"/>
      <c r="B88" s="7"/>
      <c r="C88" s="41"/>
      <c r="D88" s="8"/>
      <c r="E88" s="8"/>
      <c r="F88" s="42"/>
      <c r="G88" s="7"/>
      <c r="H88" s="7"/>
      <c r="I88" s="41"/>
      <c r="J88" s="8"/>
      <c r="K88" s="34"/>
      <c r="L88" s="34"/>
      <c r="M88" s="44"/>
      <c r="N88" s="44"/>
      <c r="O88" s="7"/>
      <c r="P88" s="44"/>
      <c r="Q88" s="7"/>
    </row>
    <row r="89" spans="1:17" s="3" customFormat="1" x14ac:dyDescent="0.2">
      <c r="A89" s="10"/>
      <c r="B89" s="7"/>
      <c r="C89" s="41"/>
      <c r="D89" s="8"/>
      <c r="E89" s="8"/>
      <c r="F89" s="42"/>
      <c r="G89" s="7"/>
      <c r="H89" s="7"/>
      <c r="I89" s="41"/>
      <c r="J89" s="8"/>
      <c r="K89" s="34"/>
      <c r="L89" s="34"/>
      <c r="M89" s="44"/>
      <c r="N89" s="44"/>
      <c r="O89" s="7"/>
      <c r="P89" s="44"/>
      <c r="Q89" s="7"/>
    </row>
    <row r="90" spans="1:17" s="3" customFormat="1" x14ac:dyDescent="0.2">
      <c r="A90" s="10"/>
      <c r="B90" s="7"/>
      <c r="C90" s="41"/>
      <c r="D90" s="8"/>
      <c r="E90" s="8"/>
      <c r="F90" s="42"/>
      <c r="G90" s="7"/>
      <c r="H90" s="7"/>
      <c r="I90" s="41"/>
      <c r="J90" s="8"/>
      <c r="K90" s="34"/>
      <c r="L90" s="34"/>
      <c r="M90" s="43"/>
      <c r="N90" s="43"/>
      <c r="O90" s="7"/>
      <c r="P90" s="10"/>
      <c r="Q90" s="7"/>
    </row>
    <row r="91" spans="1:17" x14ac:dyDescent="0.2">
      <c r="A91" s="10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46"/>
      <c r="M91" s="57"/>
      <c r="N91" s="55" t="s">
        <v>37</v>
      </c>
      <c r="O91" s="69" t="s">
        <v>45</v>
      </c>
      <c r="P91" s="69"/>
    </row>
    <row r="92" spans="1:17" x14ac:dyDescent="0.2">
      <c r="A92" s="3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37"/>
      <c r="M92" s="57"/>
      <c r="N92" s="70" t="s">
        <v>38</v>
      </c>
      <c r="O92" s="70"/>
      <c r="P92" s="70"/>
    </row>
    <row r="93" spans="1:17" x14ac:dyDescent="0.2">
      <c r="A93" s="37"/>
      <c r="B93" s="57"/>
      <c r="C93" s="38"/>
      <c r="D93" s="71" t="s">
        <v>41</v>
      </c>
      <c r="E93" s="71"/>
      <c r="F93" s="57" t="s">
        <v>39</v>
      </c>
      <c r="G93" s="57"/>
      <c r="H93" s="57" t="s">
        <v>42</v>
      </c>
      <c r="I93" s="57"/>
      <c r="J93" s="39" t="s">
        <v>40</v>
      </c>
      <c r="K93" s="40"/>
      <c r="L93" s="40"/>
      <c r="M93" s="57"/>
      <c r="N93" s="57"/>
      <c r="O93" s="57"/>
      <c r="P93" s="57"/>
    </row>
  </sheetData>
  <autoFilter ref="A17:Z86" xr:uid="{00000000-0001-0000-0000-000000000000}"/>
  <sortState xmlns:xlrd2="http://schemas.microsoft.com/office/spreadsheetml/2017/richdata2" ref="A18:Q86">
    <sortCondition ref="M18:M86"/>
    <sortCondition ref="O18:O86"/>
  </sortState>
  <dataConsolidate/>
  <mergeCells count="30">
    <mergeCell ref="A6:C6"/>
    <mergeCell ref="D6:F6"/>
    <mergeCell ref="A7:C7"/>
    <mergeCell ref="D7:F7"/>
    <mergeCell ref="B14:B16"/>
    <mergeCell ref="C14:C16"/>
    <mergeCell ref="D14:N14"/>
    <mergeCell ref="D12:F12"/>
    <mergeCell ref="D10:F10"/>
    <mergeCell ref="D11:F11"/>
    <mergeCell ref="A8:C8"/>
    <mergeCell ref="D8:F8"/>
    <mergeCell ref="A9:C9"/>
    <mergeCell ref="E15:E16"/>
    <mergeCell ref="D9:F9"/>
    <mergeCell ref="A10:C10"/>
    <mergeCell ref="A11:C11"/>
    <mergeCell ref="A12:C12"/>
    <mergeCell ref="K15:K16"/>
    <mergeCell ref="I15:J15"/>
    <mergeCell ref="A14:A16"/>
    <mergeCell ref="H15:H16"/>
    <mergeCell ref="D15:D16"/>
    <mergeCell ref="F15:G15"/>
    <mergeCell ref="O91:P91"/>
    <mergeCell ref="N92:P92"/>
    <mergeCell ref="D93:E93"/>
    <mergeCell ref="P14:P16"/>
    <mergeCell ref="O14:O16"/>
    <mergeCell ref="M15:N15"/>
  </mergeCells>
  <phoneticPr fontId="3" type="noConversion"/>
  <pageMargins left="0.23622047244094491" right="0.23622047244094491" top="0" bottom="0" header="0.31496062992125984" footer="0.31496062992125984"/>
  <pageSetup paperSize="9" scale="2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"/>
  <sheetViews>
    <sheetView workbookViewId="0">
      <selection activeCell="C35" sqref="C35"/>
    </sheetView>
  </sheetViews>
  <sheetFormatPr defaultRowHeight="12.75" x14ac:dyDescent="0.2"/>
  <cols>
    <col min="1" max="1" width="18.42578125" customWidth="1"/>
    <col min="2" max="2" width="18.5703125" customWidth="1"/>
    <col min="3" max="3" width="17" customWidth="1"/>
    <col min="4" max="4" width="25" customWidth="1"/>
    <col min="5" max="5" width="19.140625" customWidth="1"/>
  </cols>
  <sheetData>
    <row r="1" spans="1:5" ht="18" x14ac:dyDescent="0.25">
      <c r="A1" s="93" t="s">
        <v>34</v>
      </c>
      <c r="B1" s="93"/>
      <c r="C1" s="93"/>
      <c r="D1" s="93"/>
      <c r="E1" s="93"/>
    </row>
    <row r="2" spans="1:5" x14ac:dyDescent="0.2">
      <c r="B2" s="28"/>
    </row>
    <row r="3" spans="1:5" ht="15.75" x14ac:dyDescent="0.2">
      <c r="A3" s="20"/>
      <c r="B3" s="16" t="s">
        <v>30</v>
      </c>
      <c r="C3" s="16"/>
      <c r="D3" s="16" t="s">
        <v>29</v>
      </c>
      <c r="E3" s="16" t="s">
        <v>31</v>
      </c>
    </row>
    <row r="4" spans="1:5" x14ac:dyDescent="0.2">
      <c r="A4" s="21" t="s">
        <v>32</v>
      </c>
      <c r="B4" s="17"/>
      <c r="C4" s="18"/>
      <c r="D4" s="18"/>
      <c r="E4" s="19"/>
    </row>
    <row r="5" spans="1:5" x14ac:dyDescent="0.2">
      <c r="A5" s="21" t="s">
        <v>35</v>
      </c>
      <c r="B5" s="22"/>
      <c r="C5" s="20"/>
      <c r="D5" s="18"/>
      <c r="E5" s="20"/>
    </row>
    <row r="6" spans="1:5" ht="15.75" x14ac:dyDescent="0.25">
      <c r="A6" s="23" t="s">
        <v>33</v>
      </c>
      <c r="B6" s="29"/>
      <c r="C6" s="24"/>
      <c r="D6" s="18"/>
      <c r="E6" s="20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 закупок</vt:lpstr>
      <vt:lpstr>процент</vt:lpstr>
    </vt:vector>
  </TitlesOfParts>
  <Company>Dnsoft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</dc:creator>
  <cp:lastModifiedBy>Ekaterina.Khalina@evraz.com</cp:lastModifiedBy>
  <cp:lastPrinted>2023-12-26T11:42:54Z</cp:lastPrinted>
  <dcterms:created xsi:type="dcterms:W3CDTF">2009-08-20T05:51:04Z</dcterms:created>
  <dcterms:modified xsi:type="dcterms:W3CDTF">2024-01-11T09:11:23Z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